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 Racing" sheetId="1" r:id="rId4"/>
    <sheet state="visible" name="Baseball" sheetId="2" r:id="rId5"/>
    <sheet state="visible" name="Basketball" sheetId="3" r:id="rId6"/>
    <sheet state="visible" name="Cricket" sheetId="4" r:id="rId7"/>
    <sheet state="visible" name="Football" sheetId="5" r:id="rId8"/>
    <sheet state="visible" name="HockeyLacrosse" sheetId="6" r:id="rId9"/>
    <sheet state="visible" name="Judo" sheetId="7" r:id="rId10"/>
    <sheet state="visible" name="Karate" sheetId="8" r:id="rId11"/>
    <sheet state="visible" name="Lane Timer" sheetId="9" r:id="rId12"/>
    <sheet state="visible" name="Pitch and Speed" sheetId="10" r:id="rId13"/>
    <sheet state="visible" name="Rodeo" sheetId="11" r:id="rId14"/>
    <sheet state="visible" name="Soccer" sheetId="12" r:id="rId15"/>
    <sheet state="visible" name="Strike Out Count" sheetId="13" r:id="rId16"/>
    <sheet state="visible" name="Taekwondo" sheetId="14" r:id="rId17"/>
    <sheet state="visible" name="Tennis" sheetId="15" r:id="rId18"/>
    <sheet state="visible" name="Track (8 Lane Timing)" sheetId="16" r:id="rId19"/>
    <sheet state="visible" name="Volleyball" sheetId="17" r:id="rId20"/>
    <sheet state="visible" name="Water Polo" sheetId="18" r:id="rId21"/>
    <sheet state="visible" name="Wrestling" sheetId="19" r:id="rId22"/>
    <sheet state="visible" name="Template" sheetId="20" r:id="rId23"/>
  </sheets>
  <definedNames/>
  <calcPr/>
</workbook>
</file>

<file path=xl/sharedStrings.xml><?xml version="1.0" encoding="utf-8"?>
<sst xmlns="http://schemas.openxmlformats.org/spreadsheetml/2006/main" count="5716" uniqueCount="1188">
  <si>
    <t>Method name</t>
  </si>
  <si>
    <t>Method type</t>
  </si>
  <si>
    <t>Field</t>
  </si>
  <si>
    <t>Description</t>
  </si>
  <si>
    <t>Item</t>
  </si>
  <si>
    <t>Length</t>
  </si>
  <si>
    <t>Justify</t>
  </si>
  <si>
    <t>Comment</t>
  </si>
  <si>
    <t>&amp;str</t>
  </si>
  <si>
    <t>Main Clock Time (mm:ss/ss.t)</t>
  </si>
  <si>
    <t>L</t>
  </si>
  <si>
    <t>main_clock_time_2</t>
  </si>
  <si>
    <t>Main Clock Time (mm:ss.t)</t>
  </si>
  <si>
    <t>Main Clock/Time Out/TOD (mm:ss/ss.t)</t>
  </si>
  <si>
    <t>main_clock_time_out_tod_2</t>
  </si>
  <si>
    <t>Main Clock/Time Out/TOD (mm:ss.t)</t>
  </si>
  <si>
    <t>bool</t>
  </si>
  <si>
    <t>Main Clock =0 (' ' or 'z')</t>
  </si>
  <si>
    <t>Main Clock Stopped (' ' or 's')</t>
  </si>
  <si>
    <t>Main Clock/Time Out Horn (' ' or 'h')</t>
  </si>
  <si>
    <t>Main Clock Horn (' ' or 'h')</t>
  </si>
  <si>
    <t>Time Out Horn (' ' or 'h')</t>
  </si>
  <si>
    <t>Time Out Time (mm:ss)</t>
  </si>
  <si>
    <t>Time of Day (hh:mm:ss)</t>
  </si>
  <si>
    <t>Home Team Name</t>
  </si>
  <si>
    <t>Guest Team Name</t>
  </si>
  <si>
    <t>Home Team Abbreviation</t>
  </si>
  <si>
    <t>Future!deprecated</t>
  </si>
  <si>
    <t>Guest Team Abbreviation</t>
  </si>
  <si>
    <t>i32</t>
  </si>
  <si>
    <t>Home Team Score</t>
  </si>
  <si>
    <t>R</t>
  </si>
  <si>
    <t>Guest Team Score</t>
  </si>
  <si>
    <t>Home Time Outs Left - Full</t>
  </si>
  <si>
    <t>Home Time Outs Left - Partial</t>
  </si>
  <si>
    <t>Home Time Outs Left - Television</t>
  </si>
  <si>
    <t>Home Time Outs Left - Total</t>
  </si>
  <si>
    <t>Guest Time Outs Left - Full</t>
  </si>
  <si>
    <t>Guest Time Outs Left - Partial</t>
  </si>
  <si>
    <t>Guest Time Outs Left - Television</t>
  </si>
  <si>
    <t>Guest Time Outs Left - Total</t>
  </si>
  <si>
    <t>Home Time Out Indicator (' ' or '&lt;')</t>
  </si>
  <si>
    <t>Home Time Out Text (' ' or 'TIME')</t>
  </si>
  <si>
    <t>Guest Time Out Indicator (' ' or '&gt;')</t>
  </si>
  <si>
    <t>Guest Time Out Text (' ' or 'TIME')</t>
  </si>
  <si>
    <t>Period</t>
  </si>
  <si>
    <t>Period Text ('1st ', 'OT', 'OT/2')</t>
  </si>
  <si>
    <t>Period Description ('End of 1st ')</t>
  </si>
  <si>
    <t>Internal Relay (' ' or 'z', 's', 'h')</t>
  </si>
  <si>
    <t>Ad Panel / Caption Power ('c')</t>
  </si>
  <si>
    <t>Ad Panel / Caption #1 (' ' or 'c')</t>
  </si>
  <si>
    <t>Ad Panel / Caption #2 (' ' or 'c')</t>
  </si>
  <si>
    <t>Ad Panel / Caption #3 (' ' or 'c')</t>
  </si>
  <si>
    <t>Ad Panel / Caption #4 (' ' or 'c')</t>
  </si>
  <si>
    <t>Reserved for Future Use</t>
  </si>
  <si>
    <t>!exclude</t>
  </si>
  <si>
    <t>Current Driver Name</t>
  </si>
  <si>
    <t>Current Lap #</t>
  </si>
  <si>
    <t>Current Car #</t>
  </si>
  <si>
    <t>Current Position</t>
  </si>
  <si>
    <t>Current Speed (xxx.xxx)</t>
  </si>
  <si>
    <t>Current Lap Time (hh:mm:ss.dcm)</t>
  </si>
  <si>
    <t>Current Lap #/Lap Time/Black Flag</t>
  </si>
  <si>
    <t>Lap Indicator (' ' or 'L')</t>
  </si>
  <si>
    <t>Time Indicator (' ' or 'T')</t>
  </si>
  <si>
    <t>Black Flag Indicator (' ' or 'B')</t>
  </si>
  <si>
    <t>Black Flag Car #</t>
  </si>
  <si>
    <t>Red Status (' ' or 'R')</t>
  </si>
  <si>
    <t>Yellow Status (' ' or 'Y')</t>
  </si>
  <si>
    <t>Green Status (' ' or 'G')</t>
  </si>
  <si>
    <t>Current Running Time (hh:mm:ss.dcm)</t>
  </si>
  <si>
    <t>Photocell Mode Only</t>
  </si>
  <si>
    <t>Best Lap Time (hh:mm:ss.dcm)</t>
  </si>
  <si>
    <t>Position 1 Car #</t>
  </si>
  <si>
    <t>Position 2 Car #</t>
  </si>
  <si>
    <t>Position 3 Car #</t>
  </si>
  <si>
    <t>Position 4 Car #</t>
  </si>
  <si>
    <t>Position 5 Car #</t>
  </si>
  <si>
    <t>Position 6 Car #</t>
  </si>
  <si>
    <t>Position 7 Car #</t>
  </si>
  <si>
    <t>Position 8 Car #</t>
  </si>
  <si>
    <t>Position 9 Car #</t>
  </si>
  <si>
    <t>Position 10 Car #</t>
  </si>
  <si>
    <t>Position 11 Car #</t>
  </si>
  <si>
    <t>Position 12 Car #</t>
  </si>
  <si>
    <t>Position 13 Car #</t>
  </si>
  <si>
    <t>Position 14 Car #</t>
  </si>
  <si>
    <t>Position 15 Car #</t>
  </si>
  <si>
    <t>Position 16 Car #</t>
  </si>
  <si>
    <t>Position 17 Car #</t>
  </si>
  <si>
    <t>Position 18 Car #</t>
  </si>
  <si>
    <t>Position 19 Car #</t>
  </si>
  <si>
    <t>Position 20 Car #</t>
  </si>
  <si>
    <t>Position 21 Car #</t>
  </si>
  <si>
    <t>Position 22 Car #</t>
  </si>
  <si>
    <t>Position 23 Car #</t>
  </si>
  <si>
    <t>Position 24 Car #</t>
  </si>
  <si>
    <t>Position 25 Car #</t>
  </si>
  <si>
    <t>Position 26 Car #</t>
  </si>
  <si>
    <t>Position 27 Car #</t>
  </si>
  <si>
    <t>Position 28 Car #</t>
  </si>
  <si>
    <t>Position 29 Car #</t>
  </si>
  <si>
    <t>Position 30 Car #</t>
  </si>
  <si>
    <t>Position 31 Car #</t>
  </si>
  <si>
    <t>Position 32 Car #</t>
  </si>
  <si>
    <t>Position 33 Car #</t>
  </si>
  <si>
    <t>Position 34 Car #</t>
  </si>
  <si>
    <t>Position 35 Car #</t>
  </si>
  <si>
    <t>Position 36 Car #</t>
  </si>
  <si>
    <t>Position 37 Car #</t>
  </si>
  <si>
    <t>Position 38 Car #</t>
  </si>
  <si>
    <t>Position 39 Car #</t>
  </si>
  <si>
    <t>Position 40 Car #</t>
  </si>
  <si>
    <t>Position 41 Car #</t>
  </si>
  <si>
    <t>Position 42 Car #</t>
  </si>
  <si>
    <t>Position 43 Car #</t>
  </si>
  <si>
    <t>Position 44 Car #</t>
  </si>
  <si>
    <t>Position 45 Car #</t>
  </si>
  <si>
    <t>Reserved for Future Positions</t>
  </si>
  <si>
    <t>N</t>
  </si>
  <si>
    <t>Position 1 Pos #</t>
  </si>
  <si>
    <t>Position 1 Lap #</t>
  </si>
  <si>
    <t>Position 1 Time (hh:mm:ss.dcm)</t>
  </si>
  <si>
    <t>Position 1 Speed (xxx.xxx)</t>
  </si>
  <si>
    <t>Position 1 Driver Name</t>
  </si>
  <si>
    <t>Position 2 Pos #</t>
  </si>
  <si>
    <t>Position 2 Lap #</t>
  </si>
  <si>
    <t>Position 2 Time (hh:mm:ss.dcm)</t>
  </si>
  <si>
    <t>Position 2 Speed (xxx.xxx)</t>
  </si>
  <si>
    <t>Position 2 Driver Name</t>
  </si>
  <si>
    <t>Position 3 Pos #</t>
  </si>
  <si>
    <t>Position 3 Lap #</t>
  </si>
  <si>
    <t>Position 3 Time (hh:mm:ss.dcm)</t>
  </si>
  <si>
    <t>Position 3 Speed (xxx.xxx)</t>
  </si>
  <si>
    <t>Position 3 Driver Name</t>
  </si>
  <si>
    <t>Position 4 Pos #</t>
  </si>
  <si>
    <t>Position 4 Lap #</t>
  </si>
  <si>
    <t>Position 4 Time (hh:mm:ss.dcm)</t>
  </si>
  <si>
    <t>Position 4 Speed (xxx.xxx)</t>
  </si>
  <si>
    <t>Position 4 Driver Name</t>
  </si>
  <si>
    <t>Position 5 Pos #</t>
  </si>
  <si>
    <t>Position 5 Lap #</t>
  </si>
  <si>
    <t>Position 5 Time (hh:mm:ss.dcm)</t>
  </si>
  <si>
    <t>Position 5 Speed (xxx.xxx)</t>
  </si>
  <si>
    <t>Position 5 Driver Name</t>
  </si>
  <si>
    <t>Position 6 Pos #</t>
  </si>
  <si>
    <t>Position 6 Lap #</t>
  </si>
  <si>
    <t>Position 6 Time (hh:mm:ss.dcm)</t>
  </si>
  <si>
    <t>Position 6 Speed (xxx.xxx)</t>
  </si>
  <si>
    <t>Position 6 Driver Name</t>
  </si>
  <si>
    <t>Position 7 Pos #</t>
  </si>
  <si>
    <t>Position 7 Lap #</t>
  </si>
  <si>
    <t>Position 7 Time (hh:mm:ss.dcm)</t>
  </si>
  <si>
    <t>Position 7 Speed (xxx.xxx)</t>
  </si>
  <si>
    <t>Position 7 Driver Name</t>
  </si>
  <si>
    <t>Position 8 Pos #</t>
  </si>
  <si>
    <t>Position 8 Lap #</t>
  </si>
  <si>
    <t>Position 8 Time (hh:mm:ss.dcm)</t>
  </si>
  <si>
    <t>Position 8 Speed (xxx.xxx)</t>
  </si>
  <si>
    <t>Position 8 Driver Name</t>
  </si>
  <si>
    <t>Position 9 Pos #</t>
  </si>
  <si>
    <t>Position 9 Lap #</t>
  </si>
  <si>
    <t>Position 9 Time (hh:mm:ss.dcm)</t>
  </si>
  <si>
    <t>Position 9 Speed (xxx.xxx)</t>
  </si>
  <si>
    <t>Position 9 Driver Name</t>
  </si>
  <si>
    <t>Position 10 Pos #</t>
  </si>
  <si>
    <t>Position 10 Lap #</t>
  </si>
  <si>
    <t>Position 10 Time (hh:mm:ss.dcm)</t>
  </si>
  <si>
    <t>Position 10 Speed (xxx.xxx)</t>
  </si>
  <si>
    <t>Position 10 Driver Name</t>
  </si>
  <si>
    <t>Position 11 Pos #</t>
  </si>
  <si>
    <t>Position 11 Lap #</t>
  </si>
  <si>
    <t>Position 11 Time (hh:mm:ss.dcm)</t>
  </si>
  <si>
    <t>Position 11 Speed (xxx.xxx)</t>
  </si>
  <si>
    <t>Position 11 Driver Name</t>
  </si>
  <si>
    <t>Position 12 Pos #</t>
  </si>
  <si>
    <t>Position 12 Lap #</t>
  </si>
  <si>
    <t>Position 12 Time (hh:mm:ss.dcm)</t>
  </si>
  <si>
    <t>Position 12 Speed (xxx.xxx)</t>
  </si>
  <si>
    <t>Position 12 Driver Name</t>
  </si>
  <si>
    <t>Variable #1 Pos #</t>
  </si>
  <si>
    <t>Variable #1 Car #</t>
  </si>
  <si>
    <t>Variable #2 Pos #</t>
  </si>
  <si>
    <t>Variable #2 Car #</t>
  </si>
  <si>
    <t>Variable #3 Pos #</t>
  </si>
  <si>
    <t>Variable #3 Car #</t>
  </si>
  <si>
    <t>Variable #4 Pos #</t>
  </si>
  <si>
    <t>Variable #4 Car #</t>
  </si>
  <si>
    <t>Variable #5 Pos #</t>
  </si>
  <si>
    <t>Variable #5 Car #</t>
  </si>
  <si>
    <t>Main Clock Time (hh:mm/mm:ss/ss.t)</t>
  </si>
  <si>
    <t>Main Clock Time (hh:mm:ss/mm:ss.t)</t>
  </si>
  <si>
    <t>Main/Time Out/TOD (hh:mm/mm:ss/ss.t)</t>
  </si>
  <si>
    <t>main_time_out_tod_2</t>
  </si>
  <si>
    <t>Main/Time Out/TOD (hh:mm:ss/mm:ss.t)</t>
  </si>
  <si>
    <t>Inning</t>
  </si>
  <si>
    <t>Inning Text ('1st ', '2nd ', '3rd ')</t>
  </si>
  <si>
    <t>Inning Description ('Top of 1st ')</t>
  </si>
  <si>
    <t>Home At Bat Indicator (' ' or '&gt;')</t>
  </si>
  <si>
    <t>Guest At Bat Indicator (' ' or '&gt;')</t>
  </si>
  <si>
    <t>Home Hits</t>
  </si>
  <si>
    <t>Home Errors</t>
  </si>
  <si>
    <t>Home Left on Base</t>
  </si>
  <si>
    <t>Guest Hits</t>
  </si>
  <si>
    <t>Guest Errors</t>
  </si>
  <si>
    <t>Guest Left on Base</t>
  </si>
  <si>
    <t>Batter Number</t>
  </si>
  <si>
    <t>Batter Average (x.xxx)</t>
  </si>
  <si>
    <t>Ball</t>
  </si>
  <si>
    <t>Strike</t>
  </si>
  <si>
    <t>Out</t>
  </si>
  <si>
    <t>Hit Indicator</t>
  </si>
  <si>
    <t>Error Indicator</t>
  </si>
  <si>
    <t>Hit/Error Text (' ', 'HIT', 'ERROR')</t>
  </si>
  <si>
    <t>Error Position</t>
  </si>
  <si>
    <t>I can't tell what type this should be. If you can test, please submit a PR/issue. Thanks.!deprecated</t>
  </si>
  <si>
    <t>Inning Label - #1</t>
  </si>
  <si>
    <t>Inning Label - #2</t>
  </si>
  <si>
    <t>Inning Label - #3</t>
  </si>
  <si>
    <t>Inning Label - #4</t>
  </si>
  <si>
    <t>Inning Label - #5</t>
  </si>
  <si>
    <t>Inning Label - #6</t>
  </si>
  <si>
    <t>Inning Label - #7</t>
  </si>
  <si>
    <t>Inning Label - #8</t>
  </si>
  <si>
    <t>Inning Label - #9</t>
  </si>
  <si>
    <t>Inning Label - #10</t>
  </si>
  <si>
    <t>Inning Label - #11</t>
  </si>
  <si>
    <t>Inning Label - #12</t>
  </si>
  <si>
    <t>Home Inning Score - #1</t>
  </si>
  <si>
    <t>Home Inning Score - #2</t>
  </si>
  <si>
    <t>Home Inning Score - #3</t>
  </si>
  <si>
    <t>Home Inning Score - #4</t>
  </si>
  <si>
    <t>Home Inning Score - #5</t>
  </si>
  <si>
    <t>Home Inning Score - #6</t>
  </si>
  <si>
    <t>Home Inning Score - #7</t>
  </si>
  <si>
    <t>Home Inning Score - #8</t>
  </si>
  <si>
    <t>Home Inning Score - #9</t>
  </si>
  <si>
    <t>Home Inning Score - #10</t>
  </si>
  <si>
    <t>Home Inning Score - #11</t>
  </si>
  <si>
    <t>Home Inning Score - #12</t>
  </si>
  <si>
    <t>Guest Inning Score - #1</t>
  </si>
  <si>
    <t>Guest Inning Score - #2</t>
  </si>
  <si>
    <t>Guest Inning Score - #3</t>
  </si>
  <si>
    <t>Guest Inning Score - #4</t>
  </si>
  <si>
    <t>Guest Inning Score - #5</t>
  </si>
  <si>
    <t>Guest Inning Score - #6</t>
  </si>
  <si>
    <t>Guest Inning Score - #7</t>
  </si>
  <si>
    <t>Guest Inning Score - #8</t>
  </si>
  <si>
    <t>Guest Inning Score - #9</t>
  </si>
  <si>
    <t>Guest Inning Score - #10</t>
  </si>
  <si>
    <t>Guest Inning Score - #11</t>
  </si>
  <si>
    <t>Guest Inning Score - #12</t>
  </si>
  <si>
    <t>Home Pitcher Number</t>
  </si>
  <si>
    <t>Home Pitches Thrown - Balls</t>
  </si>
  <si>
    <t>Home Pitches Thrown - Strikes</t>
  </si>
  <si>
    <t>Home Pitches Thrown - Foul Ball</t>
  </si>
  <si>
    <t>Home Pitches Thrown - In Play</t>
  </si>
  <si>
    <t>Home Pitches Thrown - Total</t>
  </si>
  <si>
    <t>Guest Pitcher Number</t>
  </si>
  <si>
    <t>Guest Pitches Thrown - Balls</t>
  </si>
  <si>
    <t>Guest Pitches Thrown - Strikes</t>
  </si>
  <si>
    <t>Guest Pitches Thrown - Foul Ball</t>
  </si>
  <si>
    <t>Guest Pitches Thrown - In Play</t>
  </si>
  <si>
    <t>Guest Pitches Thrown - Total</t>
  </si>
  <si>
    <t>main_clock_time_3</t>
  </si>
  <si>
    <t>Main Clock Time (hh/mm/ss)</t>
  </si>
  <si>
    <t>At Bat or Main Clock Time (hh/mm/ss)</t>
  </si>
  <si>
    <t>Period Text ('1st ', 'OT ', 'OT/2')</t>
  </si>
  <si>
    <t>Period Description ('End of 1st')</t>
  </si>
  <si>
    <t>Shot Clock Time (mm:ss)</t>
  </si>
  <si>
    <t>Shot Clock Horn (' ' or 'h')</t>
  </si>
  <si>
    <t>Home Possession Indicator (' ' or '&lt;')</t>
  </si>
  <si>
    <t>Home Possession Arrow (' ' or '&lt;')</t>
  </si>
  <si>
    <t>Home Possession Text (' ' or 'POSS')</t>
  </si>
  <si>
    <t>Guest Possession Indicator (' ' or '&gt;')</t>
  </si>
  <si>
    <t>Guest Possession Arrow (' ' or '&gt;')</t>
  </si>
  <si>
    <t>Guest Possession Text (' ' or 'POSS')</t>
  </si>
  <si>
    <t>Home 1-on-1 Bonus Indicator (' ' or '&lt;')</t>
  </si>
  <si>
    <t>Home 2-shot Bonus Indicator (' ' or '&lt;')</t>
  </si>
  <si>
    <t>Home Bonus Text (' ' or 'BONUS')</t>
  </si>
  <si>
    <t>Guest 1-on-1 Bonus Indicator (' ' or '&gt;')</t>
  </si>
  <si>
    <t>Guest 2-shot Bonus Indicator (' ' or '&gt;')</t>
  </si>
  <si>
    <t>Guest Bonus Text (' ' or 'BONUS')</t>
  </si>
  <si>
    <t>Home Team Fouls</t>
  </si>
  <si>
    <t>Guest Team Fouls</t>
  </si>
  <si>
    <t>Home Player-Foul-Points ('nn-nn-nn')</t>
  </si>
  <si>
    <t>Guest Player-Foul-Points ('nn-nn-nn')</t>
  </si>
  <si>
    <t>Player-Foul ('nnn')</t>
  </si>
  <si>
    <t>Player-Foul-Points ('nnnnn')</t>
  </si>
  <si>
    <t>Home Score - Period 1</t>
  </si>
  <si>
    <t>Home Score - Period 2</t>
  </si>
  <si>
    <t>Home Score - Period 3</t>
  </si>
  <si>
    <t>Home Score - Period 4</t>
  </si>
  <si>
    <t>Home Score - Period 5</t>
  </si>
  <si>
    <t>Home Score - Period 7</t>
  </si>
  <si>
    <t>Home Score - Period 8</t>
  </si>
  <si>
    <t>Home Score - Period 9</t>
  </si>
  <si>
    <t>Home Score - Current Period</t>
  </si>
  <si>
    <t>Guest Score - Period 1</t>
  </si>
  <si>
    <t>Guest Score - Period 2</t>
  </si>
  <si>
    <t>Guest Score - Period 3</t>
  </si>
  <si>
    <t>Guest Score - Period 4</t>
  </si>
  <si>
    <t>Guest Score - Period 5</t>
  </si>
  <si>
    <t>Guest Score - Period 6</t>
  </si>
  <si>
    <t>Guest Score - Period 7</t>
  </si>
  <si>
    <t>Guest Score - Period 8</t>
  </si>
  <si>
    <t>Guest Score - Period 9</t>
  </si>
  <si>
    <t>Guest Score - Current Period</t>
  </si>
  <si>
    <t>Home In-game Plyr 1-Status (' ' or '&gt;')</t>
  </si>
  <si>
    <t>Home In-game Plyr 1-Number</t>
  </si>
  <si>
    <t>Home In-game Plyr 1-Fouls</t>
  </si>
  <si>
    <t>Home In-game Plyr 1-Points</t>
  </si>
  <si>
    <t>Home In-game Plyr 2-Status (' ' or '&gt;')</t>
  </si>
  <si>
    <t>Home In-game Plyr 2-Number</t>
  </si>
  <si>
    <t>Home In-game Plyr 2-Fouls</t>
  </si>
  <si>
    <t>Home In-game Plyr 2-Points</t>
  </si>
  <si>
    <t>Home In-game Plyr 3-Status (' ' or '&gt;')</t>
  </si>
  <si>
    <t>Home In-game Plyr 3-Number</t>
  </si>
  <si>
    <t>Home In-game Plyr 3-Fouls</t>
  </si>
  <si>
    <t>Home In-game Plyr 3-Points</t>
  </si>
  <si>
    <t>Home In-game Plyr 4-Status (' ' or '&gt;')</t>
  </si>
  <si>
    <t>Home In-game Plyr 4-Number</t>
  </si>
  <si>
    <t>Home In-game Plyr 4-Fouls</t>
  </si>
  <si>
    <t>Home In-game Plyr 4-Points</t>
  </si>
  <si>
    <t>Home In-game Plyr 5-Status (' ' or '&gt;')</t>
  </si>
  <si>
    <t>Home In-game Plyr 5-Number</t>
  </si>
  <si>
    <t>Home In-game Plyr 5-Fouls</t>
  </si>
  <si>
    <t>Home In-game Plyr 5-Points</t>
  </si>
  <si>
    <t>Reserved - Home In-game Plyr 6</t>
  </si>
  <si>
    <t>Home Roster Plyr 3-Points</t>
  </si>
  <si>
    <t>Home Roster Plyr 4-Status (' ' or '&gt;')</t>
  </si>
  <si>
    <t>Home Roster Plyr 4-Number</t>
  </si>
  <si>
    <t>Home Roster Plyr 4-Fouls</t>
  </si>
  <si>
    <t>Home Roster Plyr 4-Points</t>
  </si>
  <si>
    <t>Home Roster Plyr 5-Status (' ' or '&gt;')</t>
  </si>
  <si>
    <t>Home Roster Plyr 5-Number</t>
  </si>
  <si>
    <t>Home Roster Plyr 5-Fouls</t>
  </si>
  <si>
    <t>Home Roster Plyr 5-Points</t>
  </si>
  <si>
    <t>Home Roster Plyr 6-Status (' ' or '&gt;')</t>
  </si>
  <si>
    <t>Home Roster Plyr 6-Number</t>
  </si>
  <si>
    <t>Home Roster Plyr 6-Fouls</t>
  </si>
  <si>
    <t>Home Roster Plyr 6-Points</t>
  </si>
  <si>
    <t>Home Roster Plyr 7-Status (' ' or '&gt;')</t>
  </si>
  <si>
    <t>Home Roster Plyr 7-Number</t>
  </si>
  <si>
    <t>Home Roster Plyr 7-Fouls</t>
  </si>
  <si>
    <t>Home Roster Plyr 7-Points</t>
  </si>
  <si>
    <t>Home Roster Plyr 8-Status (' ' or '&gt;')</t>
  </si>
  <si>
    <t>Home Roster Plyr 8-Number</t>
  </si>
  <si>
    <t>Home Roster Plyr 8-Fouls</t>
  </si>
  <si>
    <t>Home Roster Plyr 8-Points</t>
  </si>
  <si>
    <t>Home Roster Plyr 9-Status (' ' or '&gt;')</t>
  </si>
  <si>
    <t>Home Roster Plyr 9-Number</t>
  </si>
  <si>
    <t>Home Roster Plyr 9-Fouls</t>
  </si>
  <si>
    <t>Home Roster Plyr 9-Points</t>
  </si>
  <si>
    <t>Home Roster Plyr 10-Status (' ' or '&gt;')</t>
  </si>
  <si>
    <t>Home Roster Plyr 10-Number</t>
  </si>
  <si>
    <t>Home Roster Plyr 10-Fouls</t>
  </si>
  <si>
    <t>Home Roster Plyr 10-Points</t>
  </si>
  <si>
    <t>Home Roster Plyr 11-Status (' ' or '&gt;')</t>
  </si>
  <si>
    <t>Home Roster Plyr 11-Number</t>
  </si>
  <si>
    <t>Home Roster Plyr 11-Fouls</t>
  </si>
  <si>
    <t>Home Roster Plyr 11-Points</t>
  </si>
  <si>
    <t>Home Roster Plyr 12-Status (' ' or '&gt;')</t>
  </si>
  <si>
    <t>Home Roster Plyr 12-Number</t>
  </si>
  <si>
    <t>Home Roster Plyr 12-Fouls</t>
  </si>
  <si>
    <t>Home Roster Plyr 12-Points</t>
  </si>
  <si>
    <t>Home Roster Plyr 13-Status (' ' or '&gt;')</t>
  </si>
  <si>
    <t>Home Roster Plyr 13-Number</t>
  </si>
  <si>
    <t>Home Roster Plyr 13-Fouls</t>
  </si>
  <si>
    <t>Home Roster Plyr 13-Points</t>
  </si>
  <si>
    <t>Home Roster Plyr 14-Status (' ' or '&gt;')</t>
  </si>
  <si>
    <t>Home Roster Plyr 14-Number</t>
  </si>
  <si>
    <t>Home Roster Plyr 14-Fouls</t>
  </si>
  <si>
    <t>Home Roster Plyr 14-Points</t>
  </si>
  <si>
    <t>Home Roster Plyr 15-Status (' ' or '&gt;')</t>
  </si>
  <si>
    <t>Home Roster Plyr 15-Number</t>
  </si>
  <si>
    <t>Home Roster Plyr 15-Fouls</t>
  </si>
  <si>
    <t>Home Roster Plyr 15-Points</t>
  </si>
  <si>
    <t>Home Assists</t>
  </si>
  <si>
    <t>From DSTI Application Only</t>
  </si>
  <si>
    <t>Home Rebounds</t>
  </si>
  <si>
    <t>Home Blocked Shots</t>
  </si>
  <si>
    <t>Home Steals</t>
  </si>
  <si>
    <t>home_total_hustle_arbs</t>
  </si>
  <si>
    <t>Home Total Hustle (A,R,B,S)</t>
  </si>
  <si>
    <t>home_total_hustle_rbs</t>
  </si>
  <si>
    <t>Home Total Hustle (R,B,S)</t>
  </si>
  <si>
    <t>Guest In-game Plyr 1-Status (' ' or '&gt;')</t>
  </si>
  <si>
    <t>Guest In-game Plyr 1-Number</t>
  </si>
  <si>
    <t>Guest In-game Plyr 1-Fouls</t>
  </si>
  <si>
    <t>Guest In-game Plyr 1-Points</t>
  </si>
  <si>
    <t>Guest In-game Plyr 2-Status (' ' or '&gt;')</t>
  </si>
  <si>
    <t>Guest In-game Plyr 2-Number</t>
  </si>
  <si>
    <t>Guest In-game Plyr 2-Fouls</t>
  </si>
  <si>
    <t>Guest In-game Plyr 2-Points</t>
  </si>
  <si>
    <t>Guest In-game Plyr 3-Status (' ' or '&gt;')</t>
  </si>
  <si>
    <t>Guest In-game Plyr 3-Number</t>
  </si>
  <si>
    <t>Guest In-game Plyr 3-Fouls</t>
  </si>
  <si>
    <t>Guest In-game Plyr 3-Points</t>
  </si>
  <si>
    <t>Guest In-game Plyr 4-Status (' ' or '&gt;')</t>
  </si>
  <si>
    <t>Guest In-game Plyr 4-Number</t>
  </si>
  <si>
    <t>Guest In-game Plyr 4-Fouls</t>
  </si>
  <si>
    <t>Guest In-game Plyr 4-Points</t>
  </si>
  <si>
    <t>Guest In-game Plyr 5-Status (' ' or '&gt;')</t>
  </si>
  <si>
    <t>Guest In-game Plyr 5-Number</t>
  </si>
  <si>
    <t>Guest In-game Plyr 5-Fouls</t>
  </si>
  <si>
    <t>Guest In-game Plyr 5-Points</t>
  </si>
  <si>
    <t>Reserved - Guest In-game Plyr 6</t>
  </si>
  <si>
    <t>Guest Roster Plyr 1-Status (' ' or '&gt;')</t>
  </si>
  <si>
    <t>Guest Roster Plyr 1-Number</t>
  </si>
  <si>
    <t>Guest Roster Plyr 1-Fouls</t>
  </si>
  <si>
    <t>Guest Roster Plyr 1-Points</t>
  </si>
  <si>
    <t>Guest Roster Plyr 2-Status (' ' or '&gt;')</t>
  </si>
  <si>
    <t>Guest Roster Plyr 2-Number</t>
  </si>
  <si>
    <t>Guest Roster Plyr 2-Fouls</t>
  </si>
  <si>
    <t>Guest Roster Plyr 2-Points</t>
  </si>
  <si>
    <t>Guest Roster Plyr 3-Status (' ' or '&gt;')</t>
  </si>
  <si>
    <t>Guest Roster Plyr 3-Number</t>
  </si>
  <si>
    <t>Guest Roster Plyr 3-Fouls</t>
  </si>
  <si>
    <t>Guest Roster Plyr 3-Points</t>
  </si>
  <si>
    <t>Guest Roster Plyr 4-Status (' ' or '&gt;')</t>
  </si>
  <si>
    <t>Guest Roster Plyr 4-Number</t>
  </si>
  <si>
    <t>Guest Roster Plyr 4-Fouls</t>
  </si>
  <si>
    <t>Guest Roster Plyr 4-Points</t>
  </si>
  <si>
    <t>Guest Roster Plyr 5-Status (' ' or '&gt;')</t>
  </si>
  <si>
    <t>Guest Roster Plyr 5-Number</t>
  </si>
  <si>
    <t>Guest Roster Plyr 5-Fouls</t>
  </si>
  <si>
    <t>Guest Roster Plyr 5-Points</t>
  </si>
  <si>
    <t>Guest Roster Plyr 6-Status (' ' or '&gt;')</t>
  </si>
  <si>
    <t>Guest Roster Plyr 6-Number</t>
  </si>
  <si>
    <t>Guest Roster Plyr 6-Fouls</t>
  </si>
  <si>
    <t>Guest Roster Plyr 6-Points</t>
  </si>
  <si>
    <t>Guest Roster Plyr 7-Status (' ' or '&gt;')</t>
  </si>
  <si>
    <t>Guest Roster Plyr 7-Number</t>
  </si>
  <si>
    <t>Guest Roster Plyr 7-Fouls</t>
  </si>
  <si>
    <t>Guest Roster Plyr 7-Points</t>
  </si>
  <si>
    <t>Guest Roster Plyr 8-Status (' ' or '&gt;')</t>
  </si>
  <si>
    <t>Guest Roster Plyr 8-Number</t>
  </si>
  <si>
    <t>Guest Roster Plyr 8-Fouls</t>
  </si>
  <si>
    <t>Guest Roster Plyr 8-Points</t>
  </si>
  <si>
    <t>Guest Roster Plyr 9-Status (' ' or '&gt;')</t>
  </si>
  <si>
    <t>Guest Roster Plyr 9-Number</t>
  </si>
  <si>
    <t>Guest Roster Plyr 9-Fouls</t>
  </si>
  <si>
    <t>Guest Roster Plyr 9-Points</t>
  </si>
  <si>
    <t>Guest Roster Plyr 10-Status (' ' or '&gt;')</t>
  </si>
  <si>
    <t>Guest Roster Plyr 10-Number</t>
  </si>
  <si>
    <t>Guest Roster Plyr 10-Fouls</t>
  </si>
  <si>
    <t>Guest Roster Plyr 10-Points</t>
  </si>
  <si>
    <t>Guest Roster Plyr 11-Status (' ' or '&gt;')</t>
  </si>
  <si>
    <t>Guest Roster Plyr 11-Number</t>
  </si>
  <si>
    <t>Guest Roster Plyr 11-Fouls</t>
  </si>
  <si>
    <t>Guest Roster Plyr 11-Points</t>
  </si>
  <si>
    <t>Guest Roster Plyr 12-Status (' ' or '&gt;')</t>
  </si>
  <si>
    <t>Guest Roster Plyr 12-Number</t>
  </si>
  <si>
    <t>Guest Roster Plyr 12-Fouls</t>
  </si>
  <si>
    <t>Guest Roster Plyr 12-Points</t>
  </si>
  <si>
    <t>Guest Roster Plyr 13-Status (' ' or '&gt;')</t>
  </si>
  <si>
    <t>Guest Roster Plyr 13-Number</t>
  </si>
  <si>
    <t>Guest Roster Plyr 13-Fouls</t>
  </si>
  <si>
    <t>Guest Roster Plyr 13-Points</t>
  </si>
  <si>
    <t>Guest Roster Plyr 14-Status (' ' or '&gt;')</t>
  </si>
  <si>
    <t>Guest Roster Plyr 14-Number</t>
  </si>
  <si>
    <t>Guest Roster Plyr 14-Fouls</t>
  </si>
  <si>
    <t>Guest Roster Plyr 14-Points</t>
  </si>
  <si>
    <t>Guest Roster Plyr 15-Status (' ' or '&gt;')</t>
  </si>
  <si>
    <t>Guest Roster Plyr 15-Number</t>
  </si>
  <si>
    <t>Guest Roster Plyr 15-Fouls</t>
  </si>
  <si>
    <t>Guest Roster Plyr 15-Points</t>
  </si>
  <si>
    <t>Guest Assists</t>
  </si>
  <si>
    <t>Guest Rebounds</t>
  </si>
  <si>
    <t>Guest Blocked Shots</t>
  </si>
  <si>
    <t>Guest Steals</t>
  </si>
  <si>
    <t>guest_total_hustle_arbs</t>
  </si>
  <si>
    <t>Guest Total Hustle (A,R,B,S)</t>
  </si>
  <si>
    <t>guest_total_hustle_rbs</t>
  </si>
  <si>
    <t>Guest Total Hustle (R,B,S)</t>
  </si>
  <si>
    <t>Main Clock Time (hh:mm/mm:ss)</t>
  </si>
  <si>
    <t>Main Clock Time (hh:mm:ss/mm:ss.th)</t>
  </si>
  <si>
    <t>Main/Time Out/TOD (hh:mm/mm:ss)</t>
  </si>
  <si>
    <t>Main/Time Out/TOD (hh:mm:ss/mm:ss.th)</t>
  </si>
  <si>
    <t>Home Total Score</t>
  </si>
  <si>
    <t>Guest Total Score</t>
  </si>
  <si>
    <t>Current - Batter 1 Score</t>
  </si>
  <si>
    <t>Current - Batter 2 Score</t>
  </si>
  <si>
    <t>Current - Batter 3 Score</t>
  </si>
  <si>
    <t>Current - Batter 4 Score</t>
  </si>
  <si>
    <t>Current - Batter 5 Score</t>
  </si>
  <si>
    <t>Current - Batter 6 Score</t>
  </si>
  <si>
    <t>Current - Batter 7 Score</t>
  </si>
  <si>
    <t>Current - Batter 8 Score</t>
  </si>
  <si>
    <t>Current - Batter 9 Score</t>
  </si>
  <si>
    <t>Current - Batter 10 Score</t>
  </si>
  <si>
    <t>Current - Batter 11 Score</t>
  </si>
  <si>
    <t>Current Extras</t>
  </si>
  <si>
    <t>Current Inning Score</t>
  </si>
  <si>
    <t>Current Overs Remaining</t>
  </si>
  <si>
    <t>Current Wickets</t>
  </si>
  <si>
    <t>Current - Left Batsman Number</t>
  </si>
  <si>
    <t>Current - Left Batsman Score</t>
  </si>
  <si>
    <t>Current - Right Batsman Number</t>
  </si>
  <si>
    <t>Current - Right Batsman Score</t>
  </si>
  <si>
    <t>Home #1 - Batter 1 Score</t>
  </si>
  <si>
    <t>Home #1 - Batter 2 Score</t>
  </si>
  <si>
    <t>Home #1 - Batter 3 Score</t>
  </si>
  <si>
    <t>Home #1 - Batter 4 Score</t>
  </si>
  <si>
    <t>Home #1 - Batter 5 Score</t>
  </si>
  <si>
    <t>Home #1 - Batter 6 Score</t>
  </si>
  <si>
    <t>Home #1 - Batter 7 Score</t>
  </si>
  <si>
    <t>Home #1 - Batter 8 Score</t>
  </si>
  <si>
    <t>Home #1 - Batter 9 Score</t>
  </si>
  <si>
    <t>Home #1 - Batter 10 Score</t>
  </si>
  <si>
    <t>Home #1 - Batter 11 Score</t>
  </si>
  <si>
    <t>Home #1 - Extras</t>
  </si>
  <si>
    <t>Home #1 - Inning Score</t>
  </si>
  <si>
    <t>Home #1 - Overs Remaining</t>
  </si>
  <si>
    <t>Home #1 - Wickets</t>
  </si>
  <si>
    <t>Home #1 - Left Batsman Number</t>
  </si>
  <si>
    <t>Home #1 - Right Batsman Number</t>
  </si>
  <si>
    <t>Home #2 - Batter 1 Score</t>
  </si>
  <si>
    <t>Home #2 - Batter 2 Score</t>
  </si>
  <si>
    <t>Home #2 - Batter 3 Score</t>
  </si>
  <si>
    <t>Home #2 - Batter 4 Score</t>
  </si>
  <si>
    <t>Home #2 - Batter 5 Score</t>
  </si>
  <si>
    <t>Home #2 - Batter 6 Score</t>
  </si>
  <si>
    <t>Home #2 - Batter 7 Score</t>
  </si>
  <si>
    <t>Home #2 - Batter 8 Score</t>
  </si>
  <si>
    <t>Home #2 - Batter 9 Score</t>
  </si>
  <si>
    <t>Home #2 - Batter 10 Score</t>
  </si>
  <si>
    <t>Home #2 - Batter 11 Score</t>
  </si>
  <si>
    <t>Home #2 - Extras</t>
  </si>
  <si>
    <t>Home #2 - Inning Score</t>
  </si>
  <si>
    <t>Home #2 - Overs Remaining</t>
  </si>
  <si>
    <t>Home #2 - Wickets</t>
  </si>
  <si>
    <t>Home #2 - Left Batsman Number</t>
  </si>
  <si>
    <t>Home #2 - Right Batsman Number</t>
  </si>
  <si>
    <t>Guest #1 - Batter 1 Score</t>
  </si>
  <si>
    <t>Guest #1 - Batter 2 Score</t>
  </si>
  <si>
    <t>Guest #1 - Batter 3 Score</t>
  </si>
  <si>
    <t>Guest #1 - Batter 4 Score</t>
  </si>
  <si>
    <t>Guest #1 - Batter 5 Score</t>
  </si>
  <si>
    <t>Guest #1 - Batter 6 Score</t>
  </si>
  <si>
    <t>Guest #1 - Batter 7 Score</t>
  </si>
  <si>
    <t>Guest #1 - Batter 8 Score</t>
  </si>
  <si>
    <t>Guest #1 - Batter 9 Score</t>
  </si>
  <si>
    <t>Guest #1 - Batter 10 Score</t>
  </si>
  <si>
    <t>Guest #1 - Batter 11 Score</t>
  </si>
  <si>
    <t>Guest #1 - Extras</t>
  </si>
  <si>
    <t>Guest #1 - Inning Score</t>
  </si>
  <si>
    <t>Guest #1 - Overs Remaining</t>
  </si>
  <si>
    <t>Guest #1 - Wickets</t>
  </si>
  <si>
    <t>Guest #1 - Left Batsman Number</t>
  </si>
  <si>
    <t>Guest #1 - Right Batsman Number</t>
  </si>
  <si>
    <t>Guest #2 - Batter 1 Score</t>
  </si>
  <si>
    <t>Guest #2 - Batter 2 Score</t>
  </si>
  <si>
    <t>Guest #2 - Batter 3 Score</t>
  </si>
  <si>
    <t>Guest #2 - Batter 4 Score</t>
  </si>
  <si>
    <t>Guest #2 - Batter 5 Score</t>
  </si>
  <si>
    <t>Guest #2 - Batter 6 Score</t>
  </si>
  <si>
    <t>Guest #2 - Batter 7 Score</t>
  </si>
  <si>
    <t>Guest #2 - Batter 8 Score</t>
  </si>
  <si>
    <t>Guest #2 - Batter 9 Score</t>
  </si>
  <si>
    <t>Guest #2 - Batter 10 Score</t>
  </si>
  <si>
    <t>Guest #2 - Batter 11 Score</t>
  </si>
  <si>
    <t>Guest #2 - Extras</t>
  </si>
  <si>
    <t>Guest #2 - Inning Score</t>
  </si>
  <si>
    <t>Guest #2 - Overs Remaining</t>
  </si>
  <si>
    <t>Guest #2 - Wickets</t>
  </si>
  <si>
    <t>Guest #2 - Left Batsman Number</t>
  </si>
  <si>
    <t>Guest #2 - Right Batsman Number</t>
  </si>
  <si>
    <t>Quarter</t>
  </si>
  <si>
    <t>Quarter Text ('1st ', 'OT', 'OT/2')</t>
  </si>
  <si>
    <t>Quarter Description ('End of 1st')</t>
  </si>
  <si>
    <t>Play Clock Time (mm:ss)</t>
  </si>
  <si>
    <t>Play Clock Horn (' ' or 'h')</t>
  </si>
  <si>
    <t>Ball On</t>
  </si>
  <si>
    <t>Down ('1st', '2nd', '3rd', '4th')</t>
  </si>
  <si>
    <t>To Go</t>
  </si>
  <si>
    <t>Home Score - Period 6</t>
  </si>
  <si>
    <t>Home Rushing Yards</t>
  </si>
  <si>
    <t>Home Passing Yards</t>
  </si>
  <si>
    <t>Home Total Yards</t>
  </si>
  <si>
    <t>Guest Rushing Yards</t>
  </si>
  <si>
    <t>Guest Passing Yards</t>
  </si>
  <si>
    <t>Guest Total Yards</t>
  </si>
  <si>
    <t>Home First Downs</t>
  </si>
  <si>
    <t>Guest First Downs</t>
  </si>
  <si>
    <t>Main Clock Time (mm:ss/ss.t )</t>
  </si>
  <si>
    <t>Main Clock Time (mm:ss.t )</t>
  </si>
  <si>
    <t>Main Clock/Time Out/TOD (mm:ss/ss.t )</t>
  </si>
  <si>
    <t>Main Clock/Time Out/TOD (mm:ss.t )</t>
  </si>
  <si>
    <t>Inverse Time Clock (mm:ss)</t>
  </si>
  <si>
    <t>Inverse/Main/Time Out/TOD (mm:ss)</t>
  </si>
  <si>
    <t>Home Player #1-Number</t>
  </si>
  <si>
    <t>Home Player #1-Penalty Time (mm:ss)</t>
  </si>
  <si>
    <t>Home Player #2-Number</t>
  </si>
  <si>
    <t>Home Player #2-Penalty Time (mm:ss)</t>
  </si>
  <si>
    <t>Home Player #3-Number</t>
  </si>
  <si>
    <t>Home Player #3-Penalty Time (mm:ss)</t>
  </si>
  <si>
    <t>Home Player #4-Number</t>
  </si>
  <si>
    <t>Home Player #4-Penalty Time (mm:ss)</t>
  </si>
  <si>
    <t>Home Player #5-Number</t>
  </si>
  <si>
    <t>Home Player #5-Penalty Time (mm:ss)</t>
  </si>
  <si>
    <t>Home Player #6-Number</t>
  </si>
  <si>
    <t>Home Player #6-Penalty Time (mm:ss)</t>
  </si>
  <si>
    <t>Guest Player #1-Number</t>
  </si>
  <si>
    <t>Guest Player #1-Penalty Time (mm:ss)</t>
  </si>
  <si>
    <t>Guest Player #2-Number</t>
  </si>
  <si>
    <t>Guest Player #2-Penalty Time (mm:ss)</t>
  </si>
  <si>
    <t>Guest Player #3-Number</t>
  </si>
  <si>
    <t>Guest Player #3-Penalty Time (mm:ss)</t>
  </si>
  <si>
    <t>Guest Player #4-Number</t>
  </si>
  <si>
    <t>Guest Player #4-Penalty Time (mm:ss)</t>
  </si>
  <si>
    <t>Guest Player #5-Number</t>
  </si>
  <si>
    <t>Guest Player #5-Penalty Time (mm:ss)</t>
  </si>
  <si>
    <t>Guest Player #6-Number</t>
  </si>
  <si>
    <t>Guest Player #6-Penalty Time (mm:ss)</t>
  </si>
  <si>
    <t>Home Penalty Indicator (' ' or '&lt;')</t>
  </si>
  <si>
    <t>Home Penalty Text (' ‘ or PENALTY)</t>
  </si>
  <si>
    <t>Guest Penalty Indicator (' ' or '&gt;')</t>
  </si>
  <si>
    <t>Guest Penalty Text (' ' or PENALTY)</t>
  </si>
  <si>
    <t>Home Shots On Goal - Period 1</t>
  </si>
  <si>
    <t>Home Shots On Goal - Period 2</t>
  </si>
  <si>
    <t>Home Shots On Goal - Period 3</t>
  </si>
  <si>
    <t>Home Shots On Goal - Period 4</t>
  </si>
  <si>
    <t>Home Shots On Goal - Period 5</t>
  </si>
  <si>
    <t>Home Shots On Goal - Period 6</t>
  </si>
  <si>
    <t>Home Shots On Goal - Period 7</t>
  </si>
  <si>
    <t>Home Shots On Goal - Period 8</t>
  </si>
  <si>
    <t>Home Shots On Goal - Period 9</t>
  </si>
  <si>
    <t>Home Shots On Goal - Current</t>
  </si>
  <si>
    <t>Home Shots On Goal - Total</t>
  </si>
  <si>
    <t>Home Saves - Period 1</t>
  </si>
  <si>
    <t>Home Saves - Period 2</t>
  </si>
  <si>
    <t>Home Saves - Period 3</t>
  </si>
  <si>
    <t>Home Saves - Period 4</t>
  </si>
  <si>
    <t>Home Saves - Period 5</t>
  </si>
  <si>
    <t>Home Saves - Period 6</t>
  </si>
  <si>
    <t>Home Saves - Period 7</t>
  </si>
  <si>
    <t>Home Saves - Period 8</t>
  </si>
  <si>
    <t>Home Saves - Period 9</t>
  </si>
  <si>
    <t>Home Saves - Current</t>
  </si>
  <si>
    <t>Home Saves - Total</t>
  </si>
  <si>
    <t>Guest Shots On Goal - Period 1</t>
  </si>
  <si>
    <t>Guest Shots On Goal - Period 2</t>
  </si>
  <si>
    <t>Guest Shots On Goal - Period 3</t>
  </si>
  <si>
    <t>Guest Shots On Goal - Period 4</t>
  </si>
  <si>
    <t>Guest Shots On Goal - Period 5</t>
  </si>
  <si>
    <t>Guest Shots On Goal - Period 6</t>
  </si>
  <si>
    <t>Guest Shots On Goal - Period 7</t>
  </si>
  <si>
    <t>Guest Shots On Goal - Period 8</t>
  </si>
  <si>
    <t>Guest Shots On Goal - Period 9</t>
  </si>
  <si>
    <t>Guest Shots On Goal - Current</t>
  </si>
  <si>
    <t>Guest Shots On Goal - Total</t>
  </si>
  <si>
    <t>Guest Saves - Period 1</t>
  </si>
  <si>
    <t>Guest Saves - Period 2</t>
  </si>
  <si>
    <t>Guest Saves - Period 3</t>
  </si>
  <si>
    <t>Guest Saves - Period 4</t>
  </si>
  <si>
    <t>Guest Saves - Period 5</t>
  </si>
  <si>
    <t>Guest Saves - Period 6</t>
  </si>
  <si>
    <t>Guest Saves - Period 7</t>
  </si>
  <si>
    <t>Guest Saves - Period 8</t>
  </si>
  <si>
    <t>Guest Saves - Period 9</t>
  </si>
  <si>
    <t>Guest Saves - Current</t>
  </si>
  <si>
    <t>Guest Saves - Total</t>
  </si>
  <si>
    <t>Main/Blood/Injury/TOD (mm:ss/ss.t)</t>
  </si>
  <si>
    <t>Main/Blood/Injury/TOD (mm:ss.t)</t>
  </si>
  <si>
    <t>Home Time Out Text (‘ ‘ or ‘TIME’)</t>
  </si>
  <si>
    <t>Guest Time Out Text (‘ ‘ or ‘TIME’)</t>
  </si>
  <si>
    <t>Osaekomi Time (mm:ss)</t>
  </si>
  <si>
    <t>Blue Osaekomi Ti me (mm:ss)</t>
  </si>
  <si>
    <t>White Osaekomi Time (mm:ss)</t>
  </si>
  <si>
    <t>Blue Osaekomi Indicator (' ' or '&gt;')</t>
  </si>
  <si>
    <t>White Osaekomi Indicator (' ' or '&lt;')</t>
  </si>
  <si>
    <t>Blue Waza Ari</t>
  </si>
  <si>
    <t>Blue Yuko</t>
  </si>
  <si>
    <t>Blue Koka</t>
  </si>
  <si>
    <t>White Waza Ari</t>
  </si>
  <si>
    <t>White Yuko</t>
  </si>
  <si>
    <t>White Koka</t>
  </si>
  <si>
    <t>Blue Ippon Indicator (' ' or '&gt;')</t>
  </si>
  <si>
    <t>Blue Win Indicator (' ' or '&gt;')</t>
  </si>
  <si>
    <t>Blue Win Text (' ' or 'WIN')</t>
  </si>
  <si>
    <t>White Ippon Indicator (' ' or '&lt;')</t>
  </si>
  <si>
    <t>White Win Indicator (' ' or '&lt;')</t>
  </si>
  <si>
    <t>White Win Text (' ' or 'WIN')</t>
  </si>
  <si>
    <t>Blue Medical Indicator 1 (' ' or '+')</t>
  </si>
  <si>
    <t>Blue Medical Indicator 2 (' ' or '+')</t>
  </si>
  <si>
    <t>White medical Indicator 1 (' ' or '+')</t>
  </si>
  <si>
    <t>White Medical Indicator 2 (' ' or '+')</t>
  </si>
  <si>
    <t>Blue Keikoku Indicator (' ' or '&gt;')</t>
  </si>
  <si>
    <t>Blue Chui Indicator (' ' or '&gt;')</t>
  </si>
  <si>
    <t>Blue Shido Indicator (' ' or '&gt;')</t>
  </si>
  <si>
    <t>Blue Penalty Text (' ' or 'penalty')</t>
  </si>
  <si>
    <t>White Keikoku Indicator (' ' or '&lt;')</t>
  </si>
  <si>
    <t>White Chui Indicator (' ' or '&lt;')</t>
  </si>
  <si>
    <t>White Shido Indicator (' ' or '&lt;')</t>
  </si>
  <si>
    <t>White Penalty Text (' ' or 'penalty')</t>
  </si>
  <si>
    <t>Main Clock/TOD (mm:ss/ss.t)</t>
  </si>
  <si>
    <t>Main Clock/TOD (mm:ss.t)</t>
  </si>
  <si>
    <t>Internal Relay (' ' or 'z', 's', 'h’)</t>
  </si>
  <si>
    <t>Red Wazari (' ' or 'W')</t>
  </si>
  <si>
    <t>Red Hansoku (' ' or 'H')</t>
  </si>
  <si>
    <t>Red Mubobi (' ' or 'M')</t>
  </si>
  <si>
    <t>Red Jogai (' ' or 'J')</t>
  </si>
  <si>
    <t>White Wazari (' ' or 'W')</t>
  </si>
  <si>
    <t>White Hansoku (' ' or 'H')</t>
  </si>
  <si>
    <t>White Mubobi (' ' or 'M')</t>
  </si>
  <si>
    <t>White Jogai (' ' or 'J')</t>
  </si>
  <si>
    <t>Red Win Indicator (' ' or '&gt;')</t>
  </si>
  <si>
    <t>Main Clock/Time Out/TOD 
(mm:ss.t)</t>
  </si>
  <si>
    <t>Best Time (mm:ss.dcm)</t>
  </si>
  <si>
    <t>Lane 1 - Position #</t>
  </si>
  <si>
    <t>Lane 2 - Position #</t>
  </si>
  <si>
    <t>Lane 3 - Position #</t>
  </si>
  <si>
    <t>Lane 4 - Position #</t>
  </si>
  <si>
    <t>Position 1 - Car #</t>
  </si>
  <si>
    <t>Position 2 - Car #</t>
  </si>
  <si>
    <t>Position 3 - Car #</t>
  </si>
  <si>
    <t>Position 4 - Car #</t>
  </si>
  <si>
    <t>Lane 1 - Total Time (mm:ss.dcm)</t>
  </si>
  <si>
    <t>Lane 1 - Elapsed Time (mm:ss.dcm)</t>
  </si>
  <si>
    <t>Lane 1 - Reaction Time (mm:ss.dcm)</t>
  </si>
  <si>
    <t>Lane 2 - Total Time (mm:ss.dcm)</t>
  </si>
  <si>
    <t>Lane 2 - Elapsed Time (mm:ss.dcm)</t>
  </si>
  <si>
    <t>Lane 2 - Reaction Time (mm:ss.dcm)</t>
  </si>
  <si>
    <t>Lane 3 - Total Time (mm:ss.dcm)</t>
  </si>
  <si>
    <t>Lane 3 - Elapsed Time (mm:ss.dcm)</t>
  </si>
  <si>
    <t>Lane 3 - Reaction Time (mm:ss.dcm)</t>
  </si>
  <si>
    <t>Lane 4 - Total Time (mm:ss.dcm)</t>
  </si>
  <si>
    <t>Lane 4 - Elapsed Time (mm:ss.dcm)</t>
  </si>
  <si>
    <t>Lane 4 - Reaction Time (mm:ss.dcm)</t>
  </si>
  <si>
    <t>Position 1 - Total Time (mm:ss.dcm)</t>
  </si>
  <si>
    <t>Position 1 - Elapsed Time (mm:ss.dcm)</t>
  </si>
  <si>
    <t>Position 1 - Reaction Time (mm:ss.dcm)</t>
  </si>
  <si>
    <t>Position 2 - Total Time (mm:ss.dcm)</t>
  </si>
  <si>
    <t>Position 2 - Elapsed Time (mm:ss.dcm)</t>
  </si>
  <si>
    <t>Position 2 - Reaction Time (mm:ss.dcm)</t>
  </si>
  <si>
    <t>Position 3 - Total Time (mm:ss.dcm)</t>
  </si>
  <si>
    <t>Position 3 - Elapsed Time (mm:ss.dcm)</t>
  </si>
  <si>
    <t>Position 3 - Reaction Time (mm:ss.dcm)</t>
  </si>
  <si>
    <t>Position 4 - Total Time (mm:ss.dcm)</t>
  </si>
  <si>
    <t>Position 4 - Elapsed Time (mm:ss.dcm)</t>
  </si>
  <si>
    <t>Position 4 - Reaction Time (mm:ss.dcm)</t>
  </si>
  <si>
    <t>Lane 1 - DQ Status (' ' or 'D')</t>
  </si>
  <si>
    <t>Lane 2 - DQ Status (' ' or 'D')</t>
  </si>
  <si>
    <t>Lane 3 - DQ Status (' ' or 'D')</t>
  </si>
  <si>
    <t>Lane 4 - DQ Status (' ' or 'D')</t>
  </si>
  <si>
    <t>Miles Per Hour (MPH)</t>
  </si>
  <si>
    <t>Pitch Type</t>
  </si>
  <si>
    <t>Kilometers Per Hour (KPH)</t>
  </si>
  <si>
    <t>MPH or KPH</t>
  </si>
  <si>
    <t>MPH Indicator</t>
  </si>
  <si>
    <t>KPH Indicator</t>
  </si>
  <si>
    <t>Home Ball Pitch Count</t>
  </si>
  <si>
    <t>Home Strike Pitch Count</t>
  </si>
  <si>
    <t>Home Total Pitch Count</t>
  </si>
  <si>
    <t>Home Strike Out Count</t>
  </si>
  <si>
    <t>Guest Ball Pitch Count</t>
  </si>
  <si>
    <t>Guest Strike Pitch Count</t>
  </si>
  <si>
    <t>Guest Total Pitch Count</t>
  </si>
  <si>
    <t>Guest Strike Out Count</t>
  </si>
  <si>
    <t>Now-Up Time (mm:ss.tht)</t>
  </si>
  <si>
    <t>Reserved</t>
  </si>
  <si>
    <t>now_up_time_score</t>
  </si>
  <si>
    <t>Now-Up Time/Score (ss.tht/SC)</t>
  </si>
  <si>
    <t>now_up_time_score_2</t>
  </si>
  <si>
    <t>Now-Up Time/Score (mm:ss.tht/SC)</t>
  </si>
  <si>
    <t>Now-Up Comp #</t>
  </si>
  <si>
    <t>Now-Up Score (123.4)</t>
  </si>
  <si>
    <t>Penalty Text (' ' or 'PENALTY')</t>
  </si>
  <si>
    <t>Reride Text (' ' or 'RERIDE')</t>
  </si>
  <si>
    <t>Leader Time/Score (mm:ss:tht/SC)</t>
  </si>
  <si>
    <t>Leader Comp #</t>
  </si>
  <si>
    <t>Half</t>
  </si>
  <si>
    <t>Half Text ('1st ', 'OT', 'OT/2')</t>
  </si>
  <si>
    <t>Half Description ('End of 1st ')</t>
  </si>
  <si>
    <t>Home Shots On Goal - 1st Half</t>
  </si>
  <si>
    <t>Home Shots On Goal - 2nd Half</t>
  </si>
  <si>
    <t>Home Shots On Goal - Overtime</t>
  </si>
  <si>
    <t>Home Saves - 1st Half</t>
  </si>
  <si>
    <t>Home Saves - 2nd Half</t>
  </si>
  <si>
    <t>Home Saves - Overtime</t>
  </si>
  <si>
    <t>Home Corner Kicks - 1st Half</t>
  </si>
  <si>
    <t>Home Corner Kicks - 2nd Half</t>
  </si>
  <si>
    <t>Home Corner Kicks - Overtime</t>
  </si>
  <si>
    <t>Home Corner Kicks - Current</t>
  </si>
  <si>
    <t>Home Corner Kicks - Total</t>
  </si>
  <si>
    <t>Home Penalty - 1st Half</t>
  </si>
  <si>
    <t>Home Penalty - 2nd Half</t>
  </si>
  <si>
    <t>Home Penalty - Overtime</t>
  </si>
  <si>
    <t>Home Penalty - Current</t>
  </si>
  <si>
    <t>Home Penalty - Total</t>
  </si>
  <si>
    <t>Guest Shots On Goal - 1st Half</t>
  </si>
  <si>
    <t>Guest Shots On Goal - 2nd Half</t>
  </si>
  <si>
    <t>Guest Shots On Goal - Overtime</t>
  </si>
  <si>
    <t>Guest Saves - 1st Half</t>
  </si>
  <si>
    <t>Guest Saves - 2nd Half</t>
  </si>
  <si>
    <t>Guest Saves - Overtime</t>
  </si>
  <si>
    <t>Guest Corner Kicks - 1st Half</t>
  </si>
  <si>
    <t>Guest Corner Kicks - 2nd Half</t>
  </si>
  <si>
    <t>Guest Corner Kicks - Overtime</t>
  </si>
  <si>
    <t>Guest Corner Kicks - Current</t>
  </si>
  <si>
    <t>Guest Corner Kicks - Total</t>
  </si>
  <si>
    <t>Guest Penalty - 1st Half</t>
  </si>
  <si>
    <t>Guest Penalty - 2nd Half</t>
  </si>
  <si>
    <t>Guest Penalty - Overtime</t>
  </si>
  <si>
    <t>Guest Penalty - Current</t>
  </si>
  <si>
    <t>Guest Penalty - Total</t>
  </si>
  <si>
    <t>Home Corner Kicks/Saves - 1st Half</t>
  </si>
  <si>
    <t>Home Corner Kicks/Saves - 2nd Half</t>
  </si>
  <si>
    <t>Home Corner Kicks/Saves - Overtime</t>
  </si>
  <si>
    <t>Home Corner Kicks/Saves - Current</t>
  </si>
  <si>
    <t>Home Corner Kicks/Saves - Total</t>
  </si>
  <si>
    <t>Guest Corner Kicks/Saves - 1st Half</t>
  </si>
  <si>
    <t>Guest Corner Kicks/Saves - 2nd Half</t>
  </si>
  <si>
    <t>Guest Corner Kicks/Saves - Overtime</t>
  </si>
  <si>
    <t>Guest Corner Kicks/Saves - Current</t>
  </si>
  <si>
    <t>Guest Corner Kicks/Saves - Total</t>
  </si>
  <si>
    <t>Home Fouls - 1st Half</t>
  </si>
  <si>
    <t>Home Fouls - 2ndHalf</t>
  </si>
  <si>
    <t>Home Fouls - Overtime</t>
  </si>
  <si>
    <t>Home Fouls - Current</t>
  </si>
  <si>
    <t>Home Fouls - Total</t>
  </si>
  <si>
    <t>Guest Fouls - 1st Half</t>
  </si>
  <si>
    <t>Guest Fouls - 2nd Half</t>
  </si>
  <si>
    <t>Guest Fouls - Overtime</t>
  </si>
  <si>
    <t>Guest Fouls - Current</t>
  </si>
  <si>
    <t>Guest Fouls - Total</t>
  </si>
  <si>
    <t>Home Penalty/TOL - 1st Half</t>
  </si>
  <si>
    <t>Home Penalty/TOL- 2ndHalf</t>
  </si>
  <si>
    <t>Home Penalty/TOL- Overtime</t>
  </si>
  <si>
    <t>Home Penalty/TOL- Current</t>
  </si>
  <si>
    <t>Home Penalty/TOL- Total</t>
  </si>
  <si>
    <t>Guest Penalty/TOL- 1st Half</t>
  </si>
  <si>
    <t>Guest Penalty/TOL- 2nd Half</t>
  </si>
  <si>
    <t>Guest Penalty/TOL- Overtime</t>
  </si>
  <si>
    <t>Guest Penalty/TOL- Current</t>
  </si>
  <si>
    <t>Guest Penalty/TOL- Total</t>
  </si>
  <si>
    <t>Game Strikeouts</t>
  </si>
  <si>
    <t>Season Strikeouts</t>
  </si>
  <si>
    <t>main_blood_injury_tod_2</t>
  </si>
  <si>
    <t>Weight Class</t>
  </si>
  <si>
    <t>red_d</t>
  </si>
  <si>
    <t>Red 'D'</t>
  </si>
  <si>
    <t>red_g</t>
  </si>
  <si>
    <t>Red 'G'</t>
  </si>
  <si>
    <t>red_k</t>
  </si>
  <si>
    <t>Red 'K'</t>
  </si>
  <si>
    <t>white_d</t>
  </si>
  <si>
    <t>White 'D'</t>
  </si>
  <si>
    <t>white_g</t>
  </si>
  <si>
    <t>White 'G'</t>
  </si>
  <si>
    <t>white_k</t>
  </si>
  <si>
    <t>White 'K'</t>
  </si>
  <si>
    <t>Red Check Indicator (' ' or '&gt;')</t>
  </si>
  <si>
    <t>White Check Indicator (' ' or '&lt;')</t>
  </si>
  <si>
    <t>Top Team/Player #1 Name</t>
  </si>
  <si>
    <t>Bottom Team/Player #1 Name</t>
  </si>
  <si>
    <t>Top Player #2 Name</t>
  </si>
  <si>
    <t>Bottom Player #2 Name</t>
  </si>
  <si>
    <t>Top Game Score</t>
  </si>
  <si>
    <t>Bottom Game Score</t>
  </si>
  <si>
    <t>Top Time Outs Left - Full</t>
  </si>
  <si>
    <t>Top Time Outs Left - Partial</t>
  </si>
  <si>
    <t>Top Time Outs Left - Television</t>
  </si>
  <si>
    <t>Top Time Outs Left - Total</t>
  </si>
  <si>
    <t>Bottom Time Outs Left - Full</t>
  </si>
  <si>
    <t>Bottom Time Outs Left - Partial</t>
  </si>
  <si>
    <t>Bottom Time Outs Left - Television</t>
  </si>
  <si>
    <t>Bottom Time Outs Left - Total</t>
  </si>
  <si>
    <t>Top Time Out Indicator (' ' or '&lt;')</t>
  </si>
  <si>
    <t>Top Time Out Text (‘ ‘ or ‘TIME’)</t>
  </si>
  <si>
    <t>Bottom Time Out Indicator (' ' or '&gt;')</t>
  </si>
  <si>
    <t>Bottom Time Out Text (‘ ‘ or ‘TIME’)</t>
  </si>
  <si>
    <t>Set Number</t>
  </si>
  <si>
    <t>Set Number Text ('1st ', 'OT', 'OT/2')</t>
  </si>
  <si>
    <t>Set Number Description ('End of 1st ')</t>
  </si>
  <si>
    <t>Top Team/Player #1 Serve (' ' or '&gt;')</t>
  </si>
  <si>
    <t>Top Player #2 Serve (' ' or '&gt;')</t>
  </si>
  <si>
    <t>Top Serve Text (' ' or 'SERVE')</t>
  </si>
  <si>
    <t>Bottom Team/Player #1 Serve (' ' or '&gt;')</t>
  </si>
  <si>
    <t>Bottom Player #2 Serve (' ' or '&gt;')</t>
  </si>
  <si>
    <t>Bottom Serve Text (' ' or 'SERVE')</t>
  </si>
  <si>
    <t>Match Number</t>
  </si>
  <si>
    <t>Tie Break Text (' ' or 'TIE BREAK')</t>
  </si>
  <si>
    <t>Top Matches Won</t>
  </si>
  <si>
    <t>Bottom Matches Won</t>
  </si>
  <si>
    <t>Top Sets Won</t>
  </si>
  <si>
    <t>Top Games Won - 1st Set - Court 1</t>
  </si>
  <si>
    <t>Top Games Won - 2nd Set - Court 1</t>
  </si>
  <si>
    <t>Top Games Won - 3rd Set - Court 1</t>
  </si>
  <si>
    <t>Top Games Won - 4th Set - Court 1</t>
  </si>
  <si>
    <t>Top Games Won - 5th Set - Court 1</t>
  </si>
  <si>
    <t>Top Games Won - Current Set - Court 1</t>
  </si>
  <si>
    <t>Bottom Sets Won</t>
  </si>
  <si>
    <t>Bottom Games Won - 1st Set - Court 1</t>
  </si>
  <si>
    <t>Bottom Games Won - 2nd Set - Court 1</t>
  </si>
  <si>
    <t>Bottom Games Won - 3rd Set - Court 1</t>
  </si>
  <si>
    <t>Bottom Games Won - 4th Set - Court 1</t>
  </si>
  <si>
    <t>Bottom Games Won - 5th Set - Court 1</t>
  </si>
  <si>
    <t>Bottom Games Won - Current Set - Court 1</t>
  </si>
  <si>
    <t>Running Time</t>
  </si>
  <si>
    <t>Cumulative Split</t>
  </si>
  <si>
    <t>Subtractive Split</t>
  </si>
  <si>
    <t>Reserved 1</t>
  </si>
  <si>
    <t>Reserved 2</t>
  </si>
  <si>
    <t>Event Number</t>
  </si>
  <si>
    <t>Event Number - Alpha</t>
  </si>
  <si>
    <t>Heat Number</t>
  </si>
  <si>
    <t>Heat Number - Alpha</t>
  </si>
  <si>
    <t>Round Number</t>
  </si>
  <si>
    <t>Open - For Future Use</t>
  </si>
  <si>
    <t>Splits Completed</t>
  </si>
  <si>
    <t>Record 1 Name</t>
  </si>
  <si>
    <t>Record 1 Code</t>
  </si>
  <si>
    <t>Record 1 Time</t>
  </si>
  <si>
    <t>Record 2 Name</t>
  </si>
  <si>
    <t>Record 2 Code</t>
  </si>
  <si>
    <t>Record 2 Time</t>
  </si>
  <si>
    <t>Record 3 Name</t>
  </si>
  <si>
    <t>Record 3 Code</t>
  </si>
  <si>
    <t>Record 3 Time</t>
  </si>
  <si>
    <t>Record 4 Name</t>
  </si>
  <si>
    <t>Record 4 Code</t>
  </si>
  <si>
    <t>Record 4 Time</t>
  </si>
  <si>
    <t>Line 1 Runner Name</t>
  </si>
  <si>
    <t>Line 1 Team Name</t>
  </si>
  <si>
    <t>Line 1 Lane Number</t>
  </si>
  <si>
    <t>Line 1 Place Number</t>
  </si>
  <si>
    <t>Line 1 Split/Finish Time</t>
  </si>
  <si>
    <t>Line 1 Splits Completed</t>
  </si>
  <si>
    <t>Line 2 Runner Name</t>
  </si>
  <si>
    <t>Line 2 Team Name</t>
  </si>
  <si>
    <t>Line 2 Lane Number</t>
  </si>
  <si>
    <t>Line 2 Place Number</t>
  </si>
  <si>
    <t>Line 2 Split/Finish Time</t>
  </si>
  <si>
    <t>Line 2 Splits Completed</t>
  </si>
  <si>
    <t>Line 3 Runner Name</t>
  </si>
  <si>
    <t>Line 3 Team Name</t>
  </si>
  <si>
    <t>Line 3 Lane Number</t>
  </si>
  <si>
    <t>Line 3 Place Number</t>
  </si>
  <si>
    <t>Line 3 Split/Finish Time</t>
  </si>
  <si>
    <t>Line 3 Splits Completed</t>
  </si>
  <si>
    <t>Line 4 Runner Name</t>
  </si>
  <si>
    <t>Line 4 Team Name</t>
  </si>
  <si>
    <t>Line 4 Lane Number</t>
  </si>
  <si>
    <t>Line 4 Place Number</t>
  </si>
  <si>
    <t>Line 4 Split/Finish Time</t>
  </si>
  <si>
    <t>Line 4 Splits Completed</t>
  </si>
  <si>
    <t>Line 5 Runner Name</t>
  </si>
  <si>
    <t>Line 5 Team Name</t>
  </si>
  <si>
    <t>Line 5 Lane Number</t>
  </si>
  <si>
    <t>Line 5 Place Number</t>
  </si>
  <si>
    <t>Line 5 Split/Finish Time</t>
  </si>
  <si>
    <t>Line 5 Splits Completed</t>
  </si>
  <si>
    <t>Line 6 Runner Name</t>
  </si>
  <si>
    <t>Line 6 Team Name</t>
  </si>
  <si>
    <t>Line 6 Lane Number</t>
  </si>
  <si>
    <t>Line 6 Place Number</t>
  </si>
  <si>
    <t>Line 6 Split/Finish Time</t>
  </si>
  <si>
    <t>Line 6 Splits Completed</t>
  </si>
  <si>
    <t>Line 7 Runner Name</t>
  </si>
  <si>
    <t>Line 7 Team Name</t>
  </si>
  <si>
    <t>Line 7 Lane Number</t>
  </si>
  <si>
    <t>Line 7 Place Number</t>
  </si>
  <si>
    <t>Line 7 Split/Finish Time</t>
  </si>
  <si>
    <t>Line 7 Splits Completed</t>
  </si>
  <si>
    <t>Line 8 Runner Name</t>
  </si>
  <si>
    <t>Line 8 Team Name</t>
  </si>
  <si>
    <t>Line 8 Lane Number</t>
  </si>
  <si>
    <t>Line 8 Place Number</t>
  </si>
  <si>
    <t>Line 8 Split/Finish Time</t>
  </si>
  <si>
    <t>Line 8 Splits Completed</t>
  </si>
  <si>
    <t>Line 9 Runner Name</t>
  </si>
  <si>
    <t>Line 9 Team Name</t>
  </si>
  <si>
    <t>Line 9 Lane Number</t>
  </si>
  <si>
    <t>Line 9 Place Number</t>
  </si>
  <si>
    <t>Line 9 Split/Finish Time</t>
  </si>
  <si>
    <t>Line 9 Splits Completed</t>
  </si>
  <si>
    <t>Line 10 Runner Name</t>
  </si>
  <si>
    <t>Line 10 Team Name</t>
  </si>
  <si>
    <t>Line 10 Lane Number</t>
  </si>
  <si>
    <t>Line 10 Place Number</t>
  </si>
  <si>
    <t>Line 10 Split/Finish Time</t>
  </si>
  <si>
    <t>Line 10 Splits Completed</t>
  </si>
  <si>
    <t>Reserved 3</t>
  </si>
  <si>
    <t>Home Score</t>
  </si>
  <si>
    <t>Guest Score</t>
  </si>
  <si>
    <t>Single Line Lane Number</t>
  </si>
  <si>
    <t>Single Line Place Number</t>
  </si>
  <si>
    <t>Single Line Split/Finish Time</t>
  </si>
  <si>
    <t>Event/Guest 2 score</t>
  </si>
  <si>
    <t>Heat/Guest 3 score</t>
  </si>
  <si>
    <t>Game</t>
  </si>
  <si>
    <t>Game Text ('1st ', 'OT ', 'OT/2')</t>
  </si>
  <si>
    <t>Game Description ('End of 1st')</t>
  </si>
  <si>
    <t>Home Serve Indicator (' ' or '&lt;')</t>
  </si>
  <si>
    <t>Home Serve Arrow (' ' or '&lt;')</t>
  </si>
  <si>
    <t>Home Serve Text (' ' or 'SERVE')</t>
  </si>
  <si>
    <t>Guest Serve Indicator (' ' or '&gt;')</t>
  </si>
  <si>
    <t>Guest Serve Arrow (' ' or '&gt;')</t>
  </si>
  <si>
    <t>Guest Serve Text (' ' or 'SERVE')</t>
  </si>
  <si>
    <t>Home Games Won</t>
  </si>
  <si>
    <t>Guest Games Won</t>
  </si>
  <si>
    <t>Home Score - Game 1</t>
  </si>
  <si>
    <t>Home Score - Game 2</t>
  </si>
  <si>
    <t>Home Score - Game 3</t>
  </si>
  <si>
    <t>Home Score - Game 4</t>
  </si>
  <si>
    <t>Home Score - Game 5</t>
  </si>
  <si>
    <t>Home Score - Game 6</t>
  </si>
  <si>
    <t>Home Score - Game 7</t>
  </si>
  <si>
    <t>Home Score - Game 8</t>
  </si>
  <si>
    <t>Home Score - Game 9</t>
  </si>
  <si>
    <t>Home Score - Current Game</t>
  </si>
  <si>
    <t>Guest Score - Game 1</t>
  </si>
  <si>
    <t>Guest Score - Game 2</t>
  </si>
  <si>
    <t>Guest Score - Game 3</t>
  </si>
  <si>
    <t>Guest Score - Game 4</t>
  </si>
  <si>
    <t>Guest Score - Game 5</t>
  </si>
  <si>
    <t>Guest Score - Game 6</t>
  </si>
  <si>
    <t>Guest Score - Game 7</t>
  </si>
  <si>
    <t>Guest Score - Game 8</t>
  </si>
  <si>
    <t>Guest Score - Game 9</t>
  </si>
  <si>
    <t>Guest Score - Current Game</t>
  </si>
  <si>
    <t>Home In-game Plyr 1-User Defined 1</t>
  </si>
  <si>
    <t>Home In-game Plyr 1-User Defined 2</t>
  </si>
  <si>
    <t>Home In-game Plyr 2-User Defined 1</t>
  </si>
  <si>
    <t>Home In-game Plyr 2-User Defined 2</t>
  </si>
  <si>
    <t>Home In-game Plyr 3-User Defined 1</t>
  </si>
  <si>
    <t>Home In-game Plyr 3-User Defined 2</t>
  </si>
  <si>
    <t>Home In-game Plyr 4-User Defined 1</t>
  </si>
  <si>
    <t>Home In-game Plyr 4-User Defined 2</t>
  </si>
  <si>
    <t>Home In-game Plyr 5-User Defined 1</t>
  </si>
  <si>
    <t>Home In-game Plyr 5-User Defined 2</t>
  </si>
  <si>
    <t>Home In-game Plyr 6-Status (' ' or '&gt;')</t>
  </si>
  <si>
    <t>Home In-game Plyr 6-Number</t>
  </si>
  <si>
    <t>Home In-game Plyr 6-User Defined 1</t>
  </si>
  <si>
    <t>Home In-game Plyr 6-User Defined 2</t>
  </si>
  <si>
    <t>Home Roster Plyr 1-Status (' ' or '&gt;')</t>
  </si>
  <si>
    <t>Home Roster Plyr 1-Number</t>
  </si>
  <si>
    <t>Home Roster Plyr 1-User Defined 1</t>
  </si>
  <si>
    <t>Home Roster Plyr 1-User Defined 2</t>
  </si>
  <si>
    <t>Home Roster Plyr 2-Status (' ' or '&gt;')</t>
  </si>
  <si>
    <t>Home Roster Plyr 2-Number</t>
  </si>
  <si>
    <t>Home Roster Plyr 2-User Defined 1</t>
  </si>
  <si>
    <t>Home Roster Plyr 2-User Defined 2</t>
  </si>
  <si>
    <t>Home Roster Plyr 3-Status (' ' or '&gt;')</t>
  </si>
  <si>
    <t>Home Roster Plyr 3-Number</t>
  </si>
  <si>
    <t>Home Roster Plyr 3-User Defined 1</t>
  </si>
  <si>
    <t>Home Roster Plyr 3-User Defined 2</t>
  </si>
  <si>
    <t>Home Roster Plyr 4-User Defined 1</t>
  </si>
  <si>
    <t>Home Roster Plyr 4-User Defined 2</t>
  </si>
  <si>
    <t>Home Roster Plyr 5-User Defined 1</t>
  </si>
  <si>
    <t>Home Roster Plyr 5-User Defined 2</t>
  </si>
  <si>
    <t>Home Roster Plyr 6-User Defined 1</t>
  </si>
  <si>
    <t>Home Roster Plyr 6-User Defined 2</t>
  </si>
  <si>
    <t>Home Roster Plyr 7-User Defined 1</t>
  </si>
  <si>
    <t>Home Roster Plyr 7-User Defined 2</t>
  </si>
  <si>
    <t>Home Roster Plyr 8-User Defined 1</t>
  </si>
  <si>
    <t>Home Roster Plyr 8-User Defined 2</t>
  </si>
  <si>
    <t>Home Roster Plyr 9-User Defined 1</t>
  </si>
  <si>
    <t>Home Roster Plyr 9-User Defined 2</t>
  </si>
  <si>
    <t>Home Roster Plyr 10-User Defined 1</t>
  </si>
  <si>
    <t>Home Roster Plyr 10-User Defined 2</t>
  </si>
  <si>
    <t>Home Roster Plyr 11-User Defined 1</t>
  </si>
  <si>
    <t>Home Roster Plyr 11-User Defined 2</t>
  </si>
  <si>
    <t>Home Roster Plyr 12-User Defined 1</t>
  </si>
  <si>
    <t>Home Roster Plyr 12-User Defined 2</t>
  </si>
  <si>
    <t>Home Roster Plyr 13-User Defined 1</t>
  </si>
  <si>
    <t>Home Roster Plyr 13-User Defined 2</t>
  </si>
  <si>
    <t>Home Roster Plyr 14-User Defined 1</t>
  </si>
  <si>
    <t>Home Roster Plyr 14-User Defined 2</t>
  </si>
  <si>
    <t>Home Roster Plyr 15-User Defined 1</t>
  </si>
  <si>
    <t>Home Roster Plyr 15-User Defined 2</t>
  </si>
  <si>
    <t>Home Aces</t>
  </si>
  <si>
    <t>Home Kills</t>
  </si>
  <si>
    <t>Home Blocks</t>
  </si>
  <si>
    <t>Home Digs</t>
  </si>
  <si>
    <t>Home Total Hustle</t>
  </si>
  <si>
    <t>Guest In-game Plyr 1-User Defined 1</t>
  </si>
  <si>
    <t>Guest In-game Plyr 1-User Defined 2</t>
  </si>
  <si>
    <t>Guest In-game Plyr 2-User Defined 1</t>
  </si>
  <si>
    <t>Guest In-game Plyr 2-User Defined 2</t>
  </si>
  <si>
    <t>Guest In-game Plyr 3-User Defined 1</t>
  </si>
  <si>
    <t>Guest In-game Plyr 3-User Defined 2</t>
  </si>
  <si>
    <t>Guest In-game Plyr 4-User Defined 1</t>
  </si>
  <si>
    <t>Guest In-game Plyr 4-User Defined 2</t>
  </si>
  <si>
    <t>Guest In-game Plyr 5-User Defined 1</t>
  </si>
  <si>
    <t>Guest In-game Plyr 5-User Defined 2</t>
  </si>
  <si>
    <t>Guest In-game Plyr 6-Status (' ' or '&gt;')</t>
  </si>
  <si>
    <t>Guest In-game Plyr 6-Number</t>
  </si>
  <si>
    <t>Guest In-game Plyr 6-User Defined 1</t>
  </si>
  <si>
    <t>Guest In-game Plyr 6-User Defined 2</t>
  </si>
  <si>
    <t>Guest Roster Plyr 1-User Defined 1</t>
  </si>
  <si>
    <t>Guest Roster Plyr 1-User Defined 2</t>
  </si>
  <si>
    <t>Guest Roster Plyr 2-User Defined 1</t>
  </si>
  <si>
    <t>Guest Roster Plyr 2-User Defined 2</t>
  </si>
  <si>
    <t>Guest Roster Plyr 3-User Defined 1</t>
  </si>
  <si>
    <t>Guest Roster Plyr 3-User Defined 2</t>
  </si>
  <si>
    <t>Guest Roster Plyr 4-User Defined 1</t>
  </si>
  <si>
    <t>Guest Roster Plyr 4-User Defined 2</t>
  </si>
  <si>
    <t>Guest Roster Plyr 5-User Defined 1</t>
  </si>
  <si>
    <t>Guest Roster Plyr 5-User Defined 2</t>
  </si>
  <si>
    <t>Guest Roster Plyr 6-User Defined 1</t>
  </si>
  <si>
    <t>Guest Roster Plyr 6-User Defined 2</t>
  </si>
  <si>
    <t>Guest Roster Plyr 7-User Defined 1</t>
  </si>
  <si>
    <t>Guest Roster Plyr 7-User Defined 2</t>
  </si>
  <si>
    <t>Guest Roster Plyr 8-User Defined 1</t>
  </si>
  <si>
    <t>Guest Roster Plyr 8-User Defined 2</t>
  </si>
  <si>
    <t>Guest Roster Plyr 9-User Defined 1</t>
  </si>
  <si>
    <t>Guest Roster Plyr 9-User Defined 2</t>
  </si>
  <si>
    <t>Guest Roster Plyr 10-User Defined 1</t>
  </si>
  <si>
    <t>Guest Roster Plyr 10-User Defined 2</t>
  </si>
  <si>
    <t>Guest Roster Plyr 11-User Defined 1</t>
  </si>
  <si>
    <t>Guest Roster Plyr 11-User Defined 2</t>
  </si>
  <si>
    <t>Guest Roster Plyr 12-User Defined 1</t>
  </si>
  <si>
    <t>Guest Roster Plyr 12-User Defined 2</t>
  </si>
  <si>
    <t>Guest Roster Plyr 13-User Defined 1</t>
  </si>
  <si>
    <t>Guest Roster Plyr 13-User Defined 2</t>
  </si>
  <si>
    <t>Guest Roster Plyr 14-User Defined 1</t>
  </si>
  <si>
    <t>Guest Roster Plyr 14-User Defined 2</t>
  </si>
  <si>
    <t>Guest Roster Plyr 15-User Defined 1</t>
  </si>
  <si>
    <t>Guest Roster Plyr 15-User Defined 2</t>
  </si>
  <si>
    <t>Guest Aces</t>
  </si>
  <si>
    <t>Guest Kills</t>
  </si>
  <si>
    <t>Guest Blocks</t>
  </si>
  <si>
    <t>Guest Digs</t>
  </si>
  <si>
    <t>Guest Total Hustle</t>
  </si>
  <si>
    <t>Home Player #1-Penalty Number</t>
  </si>
  <si>
    <t>Home Player #2-Penalty Number</t>
  </si>
  <si>
    <t>Home Player #3-Penalty Number</t>
  </si>
  <si>
    <t>Guest Player #1-Penalty Number</t>
  </si>
  <si>
    <t>Guest Player #2-Penalty Number</t>
  </si>
  <si>
    <t>Guest Player #3-Penalty Number</t>
  </si>
  <si>
    <t>Advantage Time (mm:ss)</t>
  </si>
  <si>
    <t>Home Advantage Time (mm:ss)</t>
  </si>
  <si>
    <t>Guest Advantage Time (mm:ss)</t>
  </si>
  <si>
    <t>Home Blood Time (mm:ss)</t>
  </si>
  <si>
    <t>Home Injury Time (mm:ss)</t>
  </si>
  <si>
    <t>Guest Blood Time (mm:ss)</t>
  </si>
  <si>
    <t>Guest Injury Time (mm:ss)</t>
  </si>
  <si>
    <t>Home Advantage Indicator (' ' or '&lt;')</t>
  </si>
  <si>
    <t>Home Advantage Arrow (' ' or '&lt;')</t>
  </si>
  <si>
    <t>Home Advantage Text ('ADVANTAGE')</t>
  </si>
  <si>
    <t>Guest Advantage Indicator (' ' or '&gt;')</t>
  </si>
  <si>
    <t>Guest Advantage Arrow (' ' or '&gt;')</t>
  </si>
  <si>
    <t>Guest Advantage Text ('ADVANTAGE')</t>
  </si>
  <si>
    <t>Home Match Score</t>
  </si>
  <si>
    <t>Guest Match Score</t>
  </si>
  <si>
    <t>Team Score/Advan Time (hh gg/mm:ss)</t>
  </si>
  <si>
    <t>Home Bonus Indicator (' ' or '&lt;')</t>
  </si>
  <si>
    <t>Guest Bonus Indicator (' ' or '&gt;')</t>
  </si>
  <si>
    <t>Class 1 - Home Points</t>
  </si>
  <si>
    <t>Class 1 - Guest Points</t>
  </si>
  <si>
    <t>Class 1 - Weight Class</t>
  </si>
  <si>
    <t>Class 2 - Home Points</t>
  </si>
  <si>
    <t>Class 2 - Guest Points</t>
  </si>
  <si>
    <t>Class 2 - Weight Class</t>
  </si>
  <si>
    <t>Class 3 - Home Points</t>
  </si>
  <si>
    <t>Class 3 - Guest Points</t>
  </si>
  <si>
    <t>Class 3 - Weight Class</t>
  </si>
  <si>
    <t>Class 4 - Home Points</t>
  </si>
  <si>
    <t>Class 4 - Guest Points</t>
  </si>
  <si>
    <t>Class 4 - Weight Class</t>
  </si>
  <si>
    <t>Class 5 - Home Points</t>
  </si>
  <si>
    <t>Class 5 - Guest Points</t>
  </si>
  <si>
    <t>Class 5 - Weight Class</t>
  </si>
  <si>
    <t>Class 6 - Home Points</t>
  </si>
  <si>
    <t>Class 6 - Guest Points</t>
  </si>
  <si>
    <t>Class 6 - Weight Class</t>
  </si>
  <si>
    <t>Class 7 - Home Points</t>
  </si>
  <si>
    <t>Class 7 - Guest Points</t>
  </si>
  <si>
    <t>Class 7 - Weight Class</t>
  </si>
  <si>
    <t>Class 8 - Home Points</t>
  </si>
  <si>
    <t>Class 8 - Guest Points</t>
  </si>
  <si>
    <t>Class 8 - Weight Class</t>
  </si>
  <si>
    <t>Class 9 - Home Points</t>
  </si>
  <si>
    <t>Class 9 - Guest Points</t>
  </si>
  <si>
    <t>Class 9 - Weight Class</t>
  </si>
  <si>
    <t>Class 10 - Home Points</t>
  </si>
  <si>
    <t>Class 10 - Guest Points</t>
  </si>
  <si>
    <t>Class 10 - Weight Class</t>
  </si>
  <si>
    <t>Class 11 - Home Points</t>
  </si>
  <si>
    <t>Class 11 - Guest Points</t>
  </si>
  <si>
    <t>Class 11 - Weight Class</t>
  </si>
  <si>
    <t>Class 12 - Home Points</t>
  </si>
  <si>
    <t>Class 12 - Guest Points</t>
  </si>
  <si>
    <t>Class 12 - Weight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</si>
</sst>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0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6">
        <v>1.0</v>
      </c>
      <c r="D2" s="2" t="s">
        <v>9</v>
      </c>
      <c r="E2" s="6">
        <v>1.0</v>
      </c>
      <c r="F2" s="6">
        <v>5.0</v>
      </c>
      <c r="G2" s="6" t="s">
        <v>10</v>
      </c>
      <c r="H2" s="7"/>
    </row>
    <row r="3">
      <c r="A3" s="5" t="s">
        <v>11</v>
      </c>
      <c r="B3" s="5" t="s">
        <v>8</v>
      </c>
      <c r="C3" s="6">
        <v>2.0</v>
      </c>
      <c r="D3" s="2" t="s">
        <v>12</v>
      </c>
      <c r="E3" s="6">
        <v>6.0</v>
      </c>
      <c r="F3" s="6">
        <v>8.0</v>
      </c>
      <c r="G3" s="6" t="s">
        <v>10</v>
      </c>
      <c r="H3" s="7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5" t="s">
        <v>8</v>
      </c>
      <c r="C4" s="6">
        <v>3.0</v>
      </c>
      <c r="D4" s="2" t="s">
        <v>13</v>
      </c>
      <c r="E4" s="6">
        <v>14.0</v>
      </c>
      <c r="F4" s="6">
        <v>5.0</v>
      </c>
      <c r="G4" s="6" t="s">
        <v>10</v>
      </c>
      <c r="H4" s="7"/>
    </row>
    <row r="5">
      <c r="A5" s="5" t="s">
        <v>14</v>
      </c>
      <c r="B5" s="5" t="s">
        <v>8</v>
      </c>
      <c r="C5" s="6">
        <v>4.0</v>
      </c>
      <c r="D5" s="2" t="s">
        <v>15</v>
      </c>
      <c r="E5" s="6">
        <v>19.0</v>
      </c>
      <c r="F5" s="6">
        <v>8.0</v>
      </c>
      <c r="G5" s="6" t="s">
        <v>10</v>
      </c>
      <c r="H5" s="7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5" t="s">
        <v>16</v>
      </c>
      <c r="C6" s="6">
        <v>5.0</v>
      </c>
      <c r="D6" s="2" t="s">
        <v>17</v>
      </c>
      <c r="E6" s="6">
        <v>27.0</v>
      </c>
      <c r="F6" s="6">
        <v>1.0</v>
      </c>
      <c r="G6" s="6" t="s">
        <v>10</v>
      </c>
      <c r="H6" s="7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5" t="s">
        <v>16</v>
      </c>
      <c r="C7" s="6">
        <v>6.0</v>
      </c>
      <c r="D7" s="2" t="s">
        <v>18</v>
      </c>
      <c r="E7" s="6">
        <v>28.0</v>
      </c>
      <c r="F7" s="6">
        <v>1.0</v>
      </c>
      <c r="G7" s="6" t="s">
        <v>10</v>
      </c>
      <c r="H7" s="7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5" t="s">
        <v>16</v>
      </c>
      <c r="C8" s="6">
        <v>7.0</v>
      </c>
      <c r="D8" s="2" t="s">
        <v>19</v>
      </c>
      <c r="E8" s="6">
        <v>29.0</v>
      </c>
      <c r="F8" s="6">
        <v>1.0</v>
      </c>
      <c r="G8" s="6" t="s">
        <v>10</v>
      </c>
      <c r="H8" s="7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5" t="s">
        <v>16</v>
      </c>
      <c r="C9" s="6">
        <v>8.0</v>
      </c>
      <c r="D9" s="2" t="s">
        <v>20</v>
      </c>
      <c r="E9" s="6">
        <v>30.0</v>
      </c>
      <c r="F9" s="6">
        <v>1.0</v>
      </c>
      <c r="G9" s="6" t="s">
        <v>10</v>
      </c>
      <c r="H9" s="7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5" t="s">
        <v>16</v>
      </c>
      <c r="C10" s="6">
        <v>9.0</v>
      </c>
      <c r="D10" s="2" t="s">
        <v>21</v>
      </c>
      <c r="E10" s="6">
        <v>31.0</v>
      </c>
      <c r="F10" s="6">
        <v>1.0</v>
      </c>
      <c r="G10" s="6" t="s">
        <v>10</v>
      </c>
      <c r="H10" s="7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5" t="s">
        <v>8</v>
      </c>
      <c r="C11" s="6">
        <v>10.0</v>
      </c>
      <c r="D11" s="2" t="s">
        <v>22</v>
      </c>
      <c r="E11" s="6">
        <v>32.0</v>
      </c>
      <c r="F11" s="6">
        <v>8.0</v>
      </c>
      <c r="G11" s="6" t="s">
        <v>10</v>
      </c>
      <c r="H11" s="7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5" t="s">
        <v>8</v>
      </c>
      <c r="C12" s="6">
        <v>11.0</v>
      </c>
      <c r="D12" s="2" t="s">
        <v>23</v>
      </c>
      <c r="E12" s="6">
        <v>40.0</v>
      </c>
      <c r="F12" s="6">
        <v>8.0</v>
      </c>
      <c r="G12" s="6" t="s">
        <v>10</v>
      </c>
      <c r="H12" s="7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5" t="s">
        <v>8</v>
      </c>
      <c r="C13" s="6">
        <v>12.0</v>
      </c>
      <c r="D13" s="2" t="s">
        <v>24</v>
      </c>
      <c r="E13" s="6">
        <v>48.0</v>
      </c>
      <c r="F13" s="6">
        <v>20.0</v>
      </c>
      <c r="G13" s="6" t="s">
        <v>10</v>
      </c>
      <c r="H13" s="7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5" t="s">
        <v>8</v>
      </c>
      <c r="C14" s="6">
        <v>13.0</v>
      </c>
      <c r="D14" s="2" t="s">
        <v>25</v>
      </c>
      <c r="E14" s="6">
        <v>68.0</v>
      </c>
      <c r="F14" s="6">
        <v>20.0</v>
      </c>
      <c r="G14" s="6" t="s">
        <v>10</v>
      </c>
      <c r="H14" s="7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5" t="s">
        <v>8</v>
      </c>
      <c r="C15" s="6">
        <v>14.0</v>
      </c>
      <c r="D15" s="2" t="s">
        <v>26</v>
      </c>
      <c r="E15" s="6">
        <v>88.0</v>
      </c>
      <c r="F15" s="6">
        <v>10.0</v>
      </c>
      <c r="G15" s="6" t="s">
        <v>10</v>
      </c>
      <c r="H15" s="8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5" t="s">
        <v>8</v>
      </c>
      <c r="C16" s="6">
        <v>15.0</v>
      </c>
      <c r="D16" s="2" t="s">
        <v>28</v>
      </c>
      <c r="E16" s="6">
        <v>98.0</v>
      </c>
      <c r="F16" s="6">
        <v>10.0</v>
      </c>
      <c r="G16" s="6" t="s">
        <v>10</v>
      </c>
      <c r="H16" s="8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5" t="s">
        <v>29</v>
      </c>
      <c r="C17" s="6">
        <v>16.0</v>
      </c>
      <c r="D17" s="2" t="s">
        <v>30</v>
      </c>
      <c r="E17" s="6">
        <v>108.0</v>
      </c>
      <c r="F17" s="6">
        <v>4.0</v>
      </c>
      <c r="G17" s="6" t="s">
        <v>31</v>
      </c>
      <c r="H17" s="7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5" t="s">
        <v>29</v>
      </c>
      <c r="C18" s="6">
        <v>17.0</v>
      </c>
      <c r="D18" s="2" t="s">
        <v>32</v>
      </c>
      <c r="E18" s="6">
        <v>112.0</v>
      </c>
      <c r="F18" s="6">
        <v>4.0</v>
      </c>
      <c r="G18" s="6" t="s">
        <v>31</v>
      </c>
      <c r="H18" s="7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5" t="s">
        <v>29</v>
      </c>
      <c r="C19" s="6">
        <v>18.0</v>
      </c>
      <c r="D19" s="2" t="s">
        <v>33</v>
      </c>
      <c r="E19" s="6">
        <v>116.0</v>
      </c>
      <c r="F19" s="6">
        <v>2.0</v>
      </c>
      <c r="G19" s="6" t="s">
        <v>31</v>
      </c>
      <c r="H19" s="7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5" t="s">
        <v>29</v>
      </c>
      <c r="C20" s="6">
        <v>19.0</v>
      </c>
      <c r="D20" s="2" t="s">
        <v>34</v>
      </c>
      <c r="E20" s="6">
        <v>118.0</v>
      </c>
      <c r="F20" s="6">
        <v>2.0</v>
      </c>
      <c r="G20" s="6" t="s">
        <v>31</v>
      </c>
      <c r="H20" s="7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5" t="s">
        <v>29</v>
      </c>
      <c r="C21" s="6">
        <v>20.0</v>
      </c>
      <c r="D21" s="2" t="s">
        <v>35</v>
      </c>
      <c r="E21" s="6">
        <v>120.0</v>
      </c>
      <c r="F21" s="6">
        <v>2.0</v>
      </c>
      <c r="G21" s="6" t="s">
        <v>31</v>
      </c>
      <c r="H21" s="8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5" t="s">
        <v>29</v>
      </c>
      <c r="C22" s="6">
        <v>21.0</v>
      </c>
      <c r="D22" s="2" t="s">
        <v>36</v>
      </c>
      <c r="E22" s="6">
        <v>122.0</v>
      </c>
      <c r="F22" s="6">
        <v>2.0</v>
      </c>
      <c r="G22" s="6" t="s">
        <v>31</v>
      </c>
      <c r="H22" s="7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5" t="s">
        <v>29</v>
      </c>
      <c r="C23" s="6">
        <v>22.0</v>
      </c>
      <c r="D23" s="2" t="s">
        <v>37</v>
      </c>
      <c r="E23" s="6">
        <v>124.0</v>
      </c>
      <c r="F23" s="6">
        <v>2.0</v>
      </c>
      <c r="G23" s="6" t="s">
        <v>31</v>
      </c>
      <c r="H23" s="7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5" t="s">
        <v>29</v>
      </c>
      <c r="C24" s="6">
        <v>23.0</v>
      </c>
      <c r="D24" s="2" t="s">
        <v>38</v>
      </c>
      <c r="E24" s="6">
        <v>126.0</v>
      </c>
      <c r="F24" s="6">
        <v>2.0</v>
      </c>
      <c r="G24" s="6" t="s">
        <v>31</v>
      </c>
      <c r="H24" s="7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5" t="s">
        <v>29</v>
      </c>
      <c r="C25" s="6">
        <v>24.0</v>
      </c>
      <c r="D25" s="2" t="s">
        <v>39</v>
      </c>
      <c r="E25" s="6">
        <v>128.0</v>
      </c>
      <c r="F25" s="6">
        <v>2.0</v>
      </c>
      <c r="G25" s="6" t="s">
        <v>31</v>
      </c>
      <c r="H25" s="8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5" t="s">
        <v>29</v>
      </c>
      <c r="C26" s="6">
        <v>25.0</v>
      </c>
      <c r="D26" s="2" t="s">
        <v>40</v>
      </c>
      <c r="E26" s="6">
        <v>130.0</v>
      </c>
      <c r="F26" s="6">
        <v>2.0</v>
      </c>
      <c r="G26" s="6" t="s">
        <v>31</v>
      </c>
      <c r="H26" s="7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5" t="s">
        <v>16</v>
      </c>
      <c r="C27" s="6">
        <v>26.0</v>
      </c>
      <c r="D27" s="2" t="s">
        <v>41</v>
      </c>
      <c r="E27" s="6">
        <v>132.0</v>
      </c>
      <c r="F27" s="6">
        <v>1.0</v>
      </c>
      <c r="G27" s="6" t="s">
        <v>10</v>
      </c>
      <c r="H27" s="7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5" t="s">
        <v>8</v>
      </c>
      <c r="C28" s="6">
        <v>27.0</v>
      </c>
      <c r="D28" s="2" t="s">
        <v>42</v>
      </c>
      <c r="E28" s="6">
        <v>133.0</v>
      </c>
      <c r="F28" s="6">
        <v>4.0</v>
      </c>
      <c r="G28" s="6" t="s">
        <v>10</v>
      </c>
      <c r="H28" s="9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5" t="s">
        <v>16</v>
      </c>
      <c r="C29" s="6">
        <v>28.0</v>
      </c>
      <c r="D29" s="2" t="s">
        <v>43</v>
      </c>
      <c r="E29" s="6">
        <v>137.0</v>
      </c>
      <c r="F29" s="6">
        <v>1.0</v>
      </c>
      <c r="G29" s="6" t="s">
        <v>10</v>
      </c>
      <c r="H29" s="7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5" t="s">
        <v>8</v>
      </c>
      <c r="C30" s="6">
        <v>29.0</v>
      </c>
      <c r="D30" s="2" t="s">
        <v>44</v>
      </c>
      <c r="E30" s="6">
        <v>138.0</v>
      </c>
      <c r="F30" s="6">
        <v>4.0</v>
      </c>
      <c r="G30" s="6" t="s">
        <v>10</v>
      </c>
      <c r="H30" s="9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5" t="s">
        <v>29</v>
      </c>
      <c r="C31" s="6">
        <v>30.0</v>
      </c>
      <c r="D31" s="2" t="s">
        <v>45</v>
      </c>
      <c r="E31" s="6">
        <v>142.0</v>
      </c>
      <c r="F31" s="6">
        <v>2.0</v>
      </c>
      <c r="G31" s="6" t="s">
        <v>31</v>
      </c>
      <c r="H31" s="7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5" t="s">
        <v>8</v>
      </c>
      <c r="C32" s="6">
        <v>31.0</v>
      </c>
      <c r="D32" s="2" t="s">
        <v>46</v>
      </c>
      <c r="E32" s="6">
        <v>144.0</v>
      </c>
      <c r="F32" s="6">
        <v>4.0</v>
      </c>
      <c r="G32" s="6" t="s">
        <v>10</v>
      </c>
      <c r="H32" s="8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5" t="s">
        <v>8</v>
      </c>
      <c r="C33" s="6">
        <v>32.0</v>
      </c>
      <c r="D33" s="2" t="s">
        <v>47</v>
      </c>
      <c r="E33" s="6">
        <v>148.0</v>
      </c>
      <c r="F33" s="6">
        <v>12.0</v>
      </c>
      <c r="G33" s="6" t="s">
        <v>10</v>
      </c>
      <c r="H33" s="8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5" t="s">
        <v>8</v>
      </c>
      <c r="C34" s="6">
        <v>33.0</v>
      </c>
      <c r="D34" s="2" t="s">
        <v>48</v>
      </c>
      <c r="E34" s="6">
        <v>160.0</v>
      </c>
      <c r="F34" s="6">
        <v>1.0</v>
      </c>
      <c r="G34" s="6" t="s">
        <v>10</v>
      </c>
      <c r="H34" s="7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5" t="s">
        <v>16</v>
      </c>
      <c r="C35" s="6">
        <v>34.0</v>
      </c>
      <c r="D35" s="2" t="s">
        <v>49</v>
      </c>
      <c r="E35" s="6">
        <v>161.0</v>
      </c>
      <c r="F35" s="6">
        <v>1.0</v>
      </c>
      <c r="G35" s="6" t="s">
        <v>10</v>
      </c>
      <c r="H35" s="7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5" t="s">
        <v>16</v>
      </c>
      <c r="C36" s="6">
        <v>35.0</v>
      </c>
      <c r="D36" s="2" t="s">
        <v>50</v>
      </c>
      <c r="E36" s="6">
        <v>162.0</v>
      </c>
      <c r="F36" s="6">
        <v>1.0</v>
      </c>
      <c r="G36" s="6" t="s">
        <v>10</v>
      </c>
      <c r="H36" s="7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5" t="s">
        <v>16</v>
      </c>
      <c r="C37" s="6">
        <v>36.0</v>
      </c>
      <c r="D37" s="2" t="s">
        <v>51</v>
      </c>
      <c r="E37" s="6">
        <v>163.0</v>
      </c>
      <c r="F37" s="6">
        <v>1.0</v>
      </c>
      <c r="G37" s="6" t="s">
        <v>10</v>
      </c>
      <c r="H37" s="7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5" t="s">
        <v>16</v>
      </c>
      <c r="C38" s="6">
        <v>37.0</v>
      </c>
      <c r="D38" s="2" t="s">
        <v>52</v>
      </c>
      <c r="E38" s="6">
        <v>164.0</v>
      </c>
      <c r="F38" s="6">
        <v>1.0</v>
      </c>
      <c r="G38" s="6" t="s">
        <v>10</v>
      </c>
      <c r="H38" s="8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5" t="s">
        <v>16</v>
      </c>
      <c r="C39" s="6">
        <v>38.0</v>
      </c>
      <c r="D39" s="2" t="s">
        <v>53</v>
      </c>
      <c r="E39" s="6">
        <v>165.0</v>
      </c>
      <c r="F39" s="6">
        <v>1.0</v>
      </c>
      <c r="G39" s="6" t="s">
        <v>10</v>
      </c>
      <c r="H39" s="8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4"/>
      <c r="C40" s="6">
        <v>39.0</v>
      </c>
      <c r="D40" s="2" t="s">
        <v>54</v>
      </c>
      <c r="E40" s="6">
        <v>166.0</v>
      </c>
      <c r="F40" s="6">
        <v>35.0</v>
      </c>
      <c r="G40" s="6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""is_zero"")"),"current_driver_name")</f>
        <v>current_driver_name</v>
      </c>
      <c r="B41" s="5" t="s">
        <v>8</v>
      </c>
      <c r="C41" s="6">
        <v>40.0</v>
      </c>
      <c r="D41" s="2" t="s">
        <v>56</v>
      </c>
      <c r="E41" s="6">
        <v>201.0</v>
      </c>
      <c r="F41" s="6">
        <v>12.0</v>
      </c>
      <c r="G41" s="6" t="s">
        <v>10</v>
      </c>
      <c r="H41" s="7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""is_zero"")"),"current_lap_num")</f>
        <v>current_lap_num</v>
      </c>
      <c r="B42" s="5" t="s">
        <v>29</v>
      </c>
      <c r="C42" s="6">
        <v>41.0</v>
      </c>
      <c r="D42" s="2" t="s">
        <v>57</v>
      </c>
      <c r="E42" s="6">
        <v>213.0</v>
      </c>
      <c r="F42" s="6">
        <v>5.0</v>
      </c>
      <c r="G42" s="6" t="s">
        <v>31</v>
      </c>
      <c r="H42" s="7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""is_zero"")"),"current_car_num")</f>
        <v>current_car_num</v>
      </c>
      <c r="B43" s="5" t="s">
        <v>29</v>
      </c>
      <c r="C43" s="6">
        <v>42.0</v>
      </c>
      <c r="D43" s="2" t="s">
        <v>58</v>
      </c>
      <c r="E43" s="6">
        <v>218.0</v>
      </c>
      <c r="F43" s="6">
        <v>3.0</v>
      </c>
      <c r="G43" s="6" t="s">
        <v>31</v>
      </c>
      <c r="H43" s="7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""is_zero"")"),"current_position")</f>
        <v>current_position</v>
      </c>
      <c r="B44" s="5" t="s">
        <v>29</v>
      </c>
      <c r="C44" s="6">
        <v>43.0</v>
      </c>
      <c r="D44" s="2" t="s">
        <v>59</v>
      </c>
      <c r="E44" s="6">
        <v>221.0</v>
      </c>
      <c r="F44" s="6">
        <v>2.0</v>
      </c>
      <c r="G44" s="6" t="s">
        <v>31</v>
      </c>
      <c r="H44" s="7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""is_zero"")"),"current_speed")</f>
        <v>current_speed</v>
      </c>
      <c r="B45" s="5" t="s">
        <v>8</v>
      </c>
      <c r="C45" s="6">
        <v>44.0</v>
      </c>
      <c r="D45" s="2" t="s">
        <v>60</v>
      </c>
      <c r="E45" s="6">
        <v>223.0</v>
      </c>
      <c r="F45" s="6">
        <v>7.0</v>
      </c>
      <c r="G45" s="6" t="s">
        <v>31</v>
      </c>
      <c r="H45" s="7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""is_zero"")"),"current_lap_time")</f>
        <v>current_lap_time</v>
      </c>
      <c r="B46" s="5" t="s">
        <v>8</v>
      </c>
      <c r="C46" s="6">
        <v>45.0</v>
      </c>
      <c r="D46" s="2" t="s">
        <v>61</v>
      </c>
      <c r="E46" s="6">
        <v>230.0</v>
      </c>
      <c r="F46" s="6">
        <v>12.0</v>
      </c>
      <c r="G46" s="6" t="s">
        <v>31</v>
      </c>
      <c r="H46" s="7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""is_zero"")"),"current_lap_num_lap_time_black_flag")</f>
        <v>current_lap_num_lap_time_black_flag</v>
      </c>
      <c r="B47" s="5" t="s">
        <v>8</v>
      </c>
      <c r="C47" s="6">
        <v>46.0</v>
      </c>
      <c r="D47" s="2" t="s">
        <v>62</v>
      </c>
      <c r="E47" s="6">
        <v>242.0</v>
      </c>
      <c r="F47" s="6">
        <v>12.0</v>
      </c>
      <c r="G47" s="6" t="s">
        <v>31</v>
      </c>
      <c r="H47" s="7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""is_zero"")"),"lap_indicator")</f>
        <v>lap_indicator</v>
      </c>
      <c r="B48" s="5" t="s">
        <v>16</v>
      </c>
      <c r="C48" s="6">
        <v>47.0</v>
      </c>
      <c r="D48" s="2" t="s">
        <v>63</v>
      </c>
      <c r="E48" s="6">
        <v>254.0</v>
      </c>
      <c r="F48" s="6">
        <v>1.0</v>
      </c>
      <c r="G48" s="6" t="s">
        <v>31</v>
      </c>
      <c r="H48" s="7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""is_zero"")"),"time_indicator")</f>
        <v>time_indicator</v>
      </c>
      <c r="B49" s="5" t="s">
        <v>16</v>
      </c>
      <c r="C49" s="6">
        <v>48.0</v>
      </c>
      <c r="D49" s="2" t="s">
        <v>64</v>
      </c>
      <c r="E49" s="6">
        <v>255.0</v>
      </c>
      <c r="F49" s="6">
        <v>1.0</v>
      </c>
      <c r="G49" s="6" t="s">
        <v>31</v>
      </c>
      <c r="H49" s="7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""is_zero"")"),"black_flag_indicator")</f>
        <v>black_flag_indicator</v>
      </c>
      <c r="B50" s="5" t="s">
        <v>16</v>
      </c>
      <c r="C50" s="6">
        <v>49.0</v>
      </c>
      <c r="D50" s="2" t="s">
        <v>65</v>
      </c>
      <c r="E50" s="6">
        <v>256.0</v>
      </c>
      <c r="F50" s="6">
        <v>1.0</v>
      </c>
      <c r="G50" s="6" t="s">
        <v>31</v>
      </c>
      <c r="H50" s="7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""is_zero"")"),"black_flag_car_num")</f>
        <v>black_flag_car_num</v>
      </c>
      <c r="B51" s="5" t="s">
        <v>29</v>
      </c>
      <c r="C51" s="6">
        <v>50.0</v>
      </c>
      <c r="D51" s="2" t="s">
        <v>66</v>
      </c>
      <c r="E51" s="6">
        <v>257.0</v>
      </c>
      <c r="F51" s="6">
        <v>3.0</v>
      </c>
      <c r="G51" s="6" t="s">
        <v>31</v>
      </c>
      <c r="H51" s="7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""is_zero"")"),"red_status")</f>
        <v>red_status</v>
      </c>
      <c r="B52" s="5" t="s">
        <v>16</v>
      </c>
      <c r="C52" s="6">
        <v>51.0</v>
      </c>
      <c r="D52" s="2" t="s">
        <v>67</v>
      </c>
      <c r="E52" s="6">
        <v>260.0</v>
      </c>
      <c r="F52" s="6">
        <v>1.0</v>
      </c>
      <c r="G52" s="6" t="s">
        <v>31</v>
      </c>
      <c r="H52" s="7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""is_zero"")"),"yellow_status")</f>
        <v>yellow_status</v>
      </c>
      <c r="B53" s="5" t="s">
        <v>16</v>
      </c>
      <c r="C53" s="6">
        <v>52.0</v>
      </c>
      <c r="D53" s="2" t="s">
        <v>68</v>
      </c>
      <c r="E53" s="6">
        <v>261.0</v>
      </c>
      <c r="F53" s="6">
        <v>1.0</v>
      </c>
      <c r="G53" s="6" t="s">
        <v>31</v>
      </c>
      <c r="H53" s="7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""is_zero"")"),"green_status")</f>
        <v>green_status</v>
      </c>
      <c r="B54" s="5" t="s">
        <v>16</v>
      </c>
      <c r="C54" s="6">
        <v>53.0</v>
      </c>
      <c r="D54" s="2" t="s">
        <v>69</v>
      </c>
      <c r="E54" s="6">
        <v>262.0</v>
      </c>
      <c r="F54" s="6">
        <v>1.0</v>
      </c>
      <c r="G54" s="6" t="s">
        <v>31</v>
      </c>
      <c r="H54" s="7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""is_zero"")"),"current_running_time")</f>
        <v>current_running_time</v>
      </c>
      <c r="B55" s="5" t="s">
        <v>8</v>
      </c>
      <c r="C55" s="6">
        <v>54.0</v>
      </c>
      <c r="D55" s="2" t="s">
        <v>70</v>
      </c>
      <c r="E55" s="6">
        <v>263.0</v>
      </c>
      <c r="F55" s="6">
        <v>12.0</v>
      </c>
      <c r="G55" s="6" t="s">
        <v>31</v>
      </c>
      <c r="H55" s="6" t="s">
        <v>71</v>
      </c>
    </row>
    <row r="56">
      <c r="A56" s="4" t="str">
        <f>IFERROR(__xludf.DUMMYFUNCTION("substitute(regexreplace(substitute(regexreplace(regexreplace(lower($D56), "" \(.+?\)$"", """"), ""[- .()/]"", ""_""), ""#"", ""num""), ""_+"", ""_""), ""=0"", ""is_zero"")"),"best_lap_time")</f>
        <v>best_lap_time</v>
      </c>
      <c r="B56" s="5" t="s">
        <v>8</v>
      </c>
      <c r="C56" s="6">
        <v>55.0</v>
      </c>
      <c r="D56" s="2" t="s">
        <v>72</v>
      </c>
      <c r="E56" s="6">
        <v>275.0</v>
      </c>
      <c r="F56" s="6">
        <v>12.0</v>
      </c>
      <c r="G56" s="6" t="s">
        <v>31</v>
      </c>
      <c r="H56" s="6" t="s">
        <v>71</v>
      </c>
    </row>
    <row r="57">
      <c r="A57" s="4" t="str">
        <f>IFERROR(__xludf.DUMMYFUNCTION("substitute(regexreplace(substitute(regexreplace(regexreplace(lower($D57), "" \(.+?\)$"", """"), ""[- .()/]"", ""_""), ""#"", ""num""), ""_+"", ""_""), ""=0"", ""is_zero"")"),"position_1_car_num")</f>
        <v>position_1_car_num</v>
      </c>
      <c r="B57" s="5" t="s">
        <v>29</v>
      </c>
      <c r="C57" s="6">
        <v>56.0</v>
      </c>
      <c r="D57" s="2" t="s">
        <v>73</v>
      </c>
      <c r="E57" s="6">
        <v>287.0</v>
      </c>
      <c r="F57" s="6">
        <v>3.0</v>
      </c>
      <c r="G57" s="6" t="s">
        <v>31</v>
      </c>
      <c r="H57" s="7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""is_zero"")"),"position_2_car_num")</f>
        <v>position_2_car_num</v>
      </c>
      <c r="B58" s="5" t="s">
        <v>29</v>
      </c>
      <c r="C58" s="6">
        <v>57.0</v>
      </c>
      <c r="D58" s="2" t="s">
        <v>74</v>
      </c>
      <c r="E58" s="6">
        <v>290.0</v>
      </c>
      <c r="F58" s="6">
        <v>3.0</v>
      </c>
      <c r="G58" s="6" t="s">
        <v>31</v>
      </c>
      <c r="H58" s="7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""is_zero"")"),"position_3_car_num")</f>
        <v>position_3_car_num</v>
      </c>
      <c r="B59" s="5" t="s">
        <v>29</v>
      </c>
      <c r="C59" s="6">
        <v>58.0</v>
      </c>
      <c r="D59" s="2" t="s">
        <v>75</v>
      </c>
      <c r="E59" s="6">
        <v>293.0</v>
      </c>
      <c r="F59" s="6">
        <v>3.0</v>
      </c>
      <c r="G59" s="6" t="s">
        <v>31</v>
      </c>
      <c r="H59" s="7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""is_zero"")"),"position_4_car_num")</f>
        <v>position_4_car_num</v>
      </c>
      <c r="B60" s="5" t="s">
        <v>29</v>
      </c>
      <c r="C60" s="6">
        <v>59.0</v>
      </c>
      <c r="D60" s="2" t="s">
        <v>76</v>
      </c>
      <c r="E60" s="6">
        <v>296.0</v>
      </c>
      <c r="F60" s="6">
        <v>3.0</v>
      </c>
      <c r="G60" s="6" t="s">
        <v>31</v>
      </c>
      <c r="H60" s="7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""is_zero"")"),"position_5_car_num")</f>
        <v>position_5_car_num</v>
      </c>
      <c r="B61" s="5" t="s">
        <v>29</v>
      </c>
      <c r="C61" s="6">
        <v>60.0</v>
      </c>
      <c r="D61" s="2" t="s">
        <v>77</v>
      </c>
      <c r="E61" s="6">
        <v>299.0</v>
      </c>
      <c r="F61" s="6">
        <v>3.0</v>
      </c>
      <c r="G61" s="6" t="s">
        <v>31</v>
      </c>
      <c r="H61" s="7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""is_zero"")"),"position_6_car_num")</f>
        <v>position_6_car_num</v>
      </c>
      <c r="B62" s="5" t="s">
        <v>29</v>
      </c>
      <c r="C62" s="6">
        <v>61.0</v>
      </c>
      <c r="D62" s="2" t="s">
        <v>78</v>
      </c>
      <c r="E62" s="6">
        <v>302.0</v>
      </c>
      <c r="F62" s="6">
        <v>3.0</v>
      </c>
      <c r="G62" s="6" t="s">
        <v>31</v>
      </c>
      <c r="H62" s="7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""is_zero"")"),"position_7_car_num")</f>
        <v>position_7_car_num</v>
      </c>
      <c r="B63" s="5" t="s">
        <v>29</v>
      </c>
      <c r="C63" s="6">
        <v>62.0</v>
      </c>
      <c r="D63" s="2" t="s">
        <v>79</v>
      </c>
      <c r="E63" s="6">
        <v>305.0</v>
      </c>
      <c r="F63" s="6">
        <v>3.0</v>
      </c>
      <c r="G63" s="6" t="s">
        <v>31</v>
      </c>
      <c r="H63" s="7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""is_zero"")"),"position_8_car_num")</f>
        <v>position_8_car_num</v>
      </c>
      <c r="B64" s="5" t="s">
        <v>29</v>
      </c>
      <c r="C64" s="6">
        <v>63.0</v>
      </c>
      <c r="D64" s="2" t="s">
        <v>80</v>
      </c>
      <c r="E64" s="6">
        <v>308.0</v>
      </c>
      <c r="F64" s="6">
        <v>3.0</v>
      </c>
      <c r="G64" s="6" t="s">
        <v>31</v>
      </c>
      <c r="H64" s="7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""is_zero"")"),"position_9_car_num")</f>
        <v>position_9_car_num</v>
      </c>
      <c r="B65" s="5" t="s">
        <v>29</v>
      </c>
      <c r="C65" s="6">
        <v>64.0</v>
      </c>
      <c r="D65" s="2" t="s">
        <v>81</v>
      </c>
      <c r="E65" s="6">
        <v>311.0</v>
      </c>
      <c r="F65" s="6">
        <v>3.0</v>
      </c>
      <c r="G65" s="6" t="s">
        <v>31</v>
      </c>
      <c r="H65" s="7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""is_zero"")"),"position_10_car_num")</f>
        <v>position_10_car_num</v>
      </c>
      <c r="B66" s="5" t="s">
        <v>29</v>
      </c>
      <c r="C66" s="6">
        <v>65.0</v>
      </c>
      <c r="D66" s="2" t="s">
        <v>82</v>
      </c>
      <c r="E66" s="6">
        <v>314.0</v>
      </c>
      <c r="F66" s="6">
        <v>3.0</v>
      </c>
      <c r="G66" s="6" t="s">
        <v>31</v>
      </c>
      <c r="H66" s="7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""is_zero"")"),"position_11_car_num")</f>
        <v>position_11_car_num</v>
      </c>
      <c r="B67" s="5" t="s">
        <v>29</v>
      </c>
      <c r="C67" s="6">
        <v>66.0</v>
      </c>
      <c r="D67" s="2" t="s">
        <v>83</v>
      </c>
      <c r="E67" s="6">
        <v>317.0</v>
      </c>
      <c r="F67" s="6">
        <v>3.0</v>
      </c>
      <c r="G67" s="6" t="s">
        <v>31</v>
      </c>
      <c r="H67" s="7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""is_zero"")"),"position_12_car_num")</f>
        <v>position_12_car_num</v>
      </c>
      <c r="B68" s="5" t="s">
        <v>29</v>
      </c>
      <c r="C68" s="6">
        <v>67.0</v>
      </c>
      <c r="D68" s="2" t="s">
        <v>84</v>
      </c>
      <c r="E68" s="6">
        <v>320.0</v>
      </c>
      <c r="F68" s="6">
        <v>3.0</v>
      </c>
      <c r="G68" s="6" t="s">
        <v>31</v>
      </c>
      <c r="H68" s="7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""is_zero"")"),"position_13_car_num")</f>
        <v>position_13_car_num</v>
      </c>
      <c r="B69" s="5" t="s">
        <v>29</v>
      </c>
      <c r="C69" s="6">
        <v>68.0</v>
      </c>
      <c r="D69" s="2" t="s">
        <v>85</v>
      </c>
      <c r="E69" s="6">
        <v>323.0</v>
      </c>
      <c r="F69" s="6">
        <v>3.0</v>
      </c>
      <c r="G69" s="6" t="s">
        <v>31</v>
      </c>
      <c r="H69" s="7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""is_zero"")"),"position_14_car_num")</f>
        <v>position_14_car_num</v>
      </c>
      <c r="B70" s="5" t="s">
        <v>29</v>
      </c>
      <c r="C70" s="6">
        <v>69.0</v>
      </c>
      <c r="D70" s="2" t="s">
        <v>86</v>
      </c>
      <c r="E70" s="6">
        <v>326.0</v>
      </c>
      <c r="F70" s="6">
        <v>3.0</v>
      </c>
      <c r="G70" s="6" t="s">
        <v>31</v>
      </c>
      <c r="H70" s="7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""is_zero"")"),"position_15_car_num")</f>
        <v>position_15_car_num</v>
      </c>
      <c r="B71" s="5" t="s">
        <v>29</v>
      </c>
      <c r="C71" s="6">
        <v>70.0</v>
      </c>
      <c r="D71" s="2" t="s">
        <v>87</v>
      </c>
      <c r="E71" s="6">
        <v>329.0</v>
      </c>
      <c r="F71" s="6">
        <v>3.0</v>
      </c>
      <c r="G71" s="6" t="s">
        <v>31</v>
      </c>
      <c r="H71" s="7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""is_zero"")"),"position_16_car_num")</f>
        <v>position_16_car_num</v>
      </c>
      <c r="B72" s="5" t="s">
        <v>29</v>
      </c>
      <c r="C72" s="6">
        <v>71.0</v>
      </c>
      <c r="D72" s="2" t="s">
        <v>88</v>
      </c>
      <c r="E72" s="6">
        <v>332.0</v>
      </c>
      <c r="F72" s="6">
        <v>3.0</v>
      </c>
      <c r="G72" s="6" t="s">
        <v>31</v>
      </c>
      <c r="H72" s="7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""is_zero"")"),"position_17_car_num")</f>
        <v>position_17_car_num</v>
      </c>
      <c r="B73" s="5" t="s">
        <v>29</v>
      </c>
      <c r="C73" s="6">
        <v>72.0</v>
      </c>
      <c r="D73" s="2" t="s">
        <v>89</v>
      </c>
      <c r="E73" s="6">
        <v>335.0</v>
      </c>
      <c r="F73" s="6">
        <v>3.0</v>
      </c>
      <c r="G73" s="6" t="s">
        <v>31</v>
      </c>
      <c r="H73" s="7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""is_zero"")"),"position_18_car_num")</f>
        <v>position_18_car_num</v>
      </c>
      <c r="B74" s="5" t="s">
        <v>29</v>
      </c>
      <c r="C74" s="6">
        <v>73.0</v>
      </c>
      <c r="D74" s="2" t="s">
        <v>90</v>
      </c>
      <c r="E74" s="11">
        <v>338.0</v>
      </c>
      <c r="F74" s="6">
        <v>3.0</v>
      </c>
      <c r="G74" s="6" t="s">
        <v>31</v>
      </c>
      <c r="H74" s="7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""is_zero"")"),"position_19_car_num")</f>
        <v>position_19_car_num</v>
      </c>
      <c r="B75" s="5" t="s">
        <v>29</v>
      </c>
      <c r="C75" s="6">
        <v>74.0</v>
      </c>
      <c r="D75" s="2" t="s">
        <v>91</v>
      </c>
      <c r="E75" s="6">
        <v>341.0</v>
      </c>
      <c r="F75" s="6">
        <v>3.0</v>
      </c>
      <c r="G75" s="6" t="s">
        <v>31</v>
      </c>
      <c r="H75" s="7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""is_zero"")"),"position_20_car_num")</f>
        <v>position_20_car_num</v>
      </c>
      <c r="B76" s="5" t="s">
        <v>29</v>
      </c>
      <c r="C76" s="6">
        <v>75.0</v>
      </c>
      <c r="D76" s="2" t="s">
        <v>92</v>
      </c>
      <c r="E76" s="6">
        <v>344.0</v>
      </c>
      <c r="F76" s="6">
        <v>3.0</v>
      </c>
      <c r="G76" s="6" t="s">
        <v>31</v>
      </c>
      <c r="H76" s="7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""is_zero"")"),"position_21_car_num")</f>
        <v>position_21_car_num</v>
      </c>
      <c r="B77" s="5" t="s">
        <v>29</v>
      </c>
      <c r="C77" s="6">
        <v>76.0</v>
      </c>
      <c r="D77" s="2" t="s">
        <v>93</v>
      </c>
      <c r="E77" s="6">
        <v>347.0</v>
      </c>
      <c r="F77" s="6">
        <v>3.0</v>
      </c>
      <c r="G77" s="6" t="s">
        <v>31</v>
      </c>
      <c r="H77" s="7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""is_zero"")"),"position_22_car_num")</f>
        <v>position_22_car_num</v>
      </c>
      <c r="B78" s="5" t="s">
        <v>29</v>
      </c>
      <c r="C78" s="6">
        <v>77.0</v>
      </c>
      <c r="D78" s="2" t="s">
        <v>94</v>
      </c>
      <c r="E78" s="6">
        <v>350.0</v>
      </c>
      <c r="F78" s="6">
        <v>3.0</v>
      </c>
      <c r="G78" s="6" t="s">
        <v>31</v>
      </c>
      <c r="H78" s="7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""is_zero"")"),"position_23_car_num")</f>
        <v>position_23_car_num</v>
      </c>
      <c r="B79" s="5" t="s">
        <v>29</v>
      </c>
      <c r="C79" s="6">
        <v>78.0</v>
      </c>
      <c r="D79" s="2" t="s">
        <v>95</v>
      </c>
      <c r="E79" s="6">
        <v>353.0</v>
      </c>
      <c r="F79" s="6">
        <v>3.0</v>
      </c>
      <c r="G79" s="6" t="s">
        <v>31</v>
      </c>
      <c r="H79" s="7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""is_zero"")"),"position_24_car_num")</f>
        <v>position_24_car_num</v>
      </c>
      <c r="B80" s="5" t="s">
        <v>29</v>
      </c>
      <c r="C80" s="6">
        <v>79.0</v>
      </c>
      <c r="D80" s="2" t="s">
        <v>96</v>
      </c>
      <c r="E80" s="6">
        <v>356.0</v>
      </c>
      <c r="F80" s="6">
        <v>3.0</v>
      </c>
      <c r="G80" s="6" t="s">
        <v>31</v>
      </c>
      <c r="H80" s="7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""is_zero"")"),"position_25_car_num")</f>
        <v>position_25_car_num</v>
      </c>
      <c r="B81" s="5" t="s">
        <v>29</v>
      </c>
      <c r="C81" s="6">
        <v>80.0</v>
      </c>
      <c r="D81" s="2" t="s">
        <v>97</v>
      </c>
      <c r="E81" s="6">
        <v>359.0</v>
      </c>
      <c r="F81" s="6">
        <v>3.0</v>
      </c>
      <c r="G81" s="6" t="s">
        <v>31</v>
      </c>
      <c r="H81" s="7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""is_zero"")"),"position_26_car_num")</f>
        <v>position_26_car_num</v>
      </c>
      <c r="B82" s="5" t="s">
        <v>29</v>
      </c>
      <c r="C82" s="6">
        <v>81.0</v>
      </c>
      <c r="D82" s="2" t="s">
        <v>98</v>
      </c>
      <c r="E82" s="6">
        <v>362.0</v>
      </c>
      <c r="F82" s="6">
        <v>3.0</v>
      </c>
      <c r="G82" s="6" t="s">
        <v>31</v>
      </c>
      <c r="H82" s="7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""is_zero"")"),"position_27_car_num")</f>
        <v>position_27_car_num</v>
      </c>
      <c r="B83" s="5" t="s">
        <v>29</v>
      </c>
      <c r="C83" s="6">
        <v>82.0</v>
      </c>
      <c r="D83" s="2" t="s">
        <v>99</v>
      </c>
      <c r="E83" s="6">
        <v>365.0</v>
      </c>
      <c r="F83" s="6">
        <v>3.0</v>
      </c>
      <c r="G83" s="6" t="s">
        <v>31</v>
      </c>
      <c r="H83" s="7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""is_zero"")"),"position_28_car_num")</f>
        <v>position_28_car_num</v>
      </c>
      <c r="B84" s="5" t="s">
        <v>29</v>
      </c>
      <c r="C84" s="6">
        <v>83.0</v>
      </c>
      <c r="D84" s="2" t="s">
        <v>100</v>
      </c>
      <c r="E84" s="6">
        <v>368.0</v>
      </c>
      <c r="F84" s="6">
        <v>3.0</v>
      </c>
      <c r="G84" s="6" t="s">
        <v>31</v>
      </c>
      <c r="H84" s="7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""is_zero"")"),"position_29_car_num")</f>
        <v>position_29_car_num</v>
      </c>
      <c r="B85" s="5" t="s">
        <v>29</v>
      </c>
      <c r="C85" s="6">
        <v>84.0</v>
      </c>
      <c r="D85" s="2" t="s">
        <v>101</v>
      </c>
      <c r="E85" s="6">
        <v>371.0</v>
      </c>
      <c r="F85" s="6">
        <v>3.0</v>
      </c>
      <c r="G85" s="6" t="s">
        <v>31</v>
      </c>
      <c r="H85" s="7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""is_zero"")"),"position_30_car_num")</f>
        <v>position_30_car_num</v>
      </c>
      <c r="B86" s="5" t="s">
        <v>29</v>
      </c>
      <c r="C86" s="6">
        <v>85.0</v>
      </c>
      <c r="D86" s="2" t="s">
        <v>102</v>
      </c>
      <c r="E86" s="6">
        <v>374.0</v>
      </c>
      <c r="F86" s="6">
        <v>3.0</v>
      </c>
      <c r="G86" s="6" t="s">
        <v>31</v>
      </c>
      <c r="H86" s="7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""is_zero"")"),"position_31_car_num")</f>
        <v>position_31_car_num</v>
      </c>
      <c r="B87" s="5" t="s">
        <v>29</v>
      </c>
      <c r="C87" s="6">
        <v>86.0</v>
      </c>
      <c r="D87" s="2" t="s">
        <v>103</v>
      </c>
      <c r="E87" s="6">
        <v>377.0</v>
      </c>
      <c r="F87" s="6">
        <v>3.0</v>
      </c>
      <c r="G87" s="6" t="s">
        <v>31</v>
      </c>
      <c r="H87" s="7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""is_zero"")"),"position_32_car_num")</f>
        <v>position_32_car_num</v>
      </c>
      <c r="B88" s="5" t="s">
        <v>29</v>
      </c>
      <c r="C88" s="6">
        <v>87.0</v>
      </c>
      <c r="D88" s="2" t="s">
        <v>104</v>
      </c>
      <c r="E88" s="6">
        <v>380.0</v>
      </c>
      <c r="F88" s="6">
        <v>3.0</v>
      </c>
      <c r="G88" s="6" t="s">
        <v>31</v>
      </c>
      <c r="H88" s="7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""is_zero"")"),"position_33_car_num")</f>
        <v>position_33_car_num</v>
      </c>
      <c r="B89" s="5" t="s">
        <v>29</v>
      </c>
      <c r="C89" s="6">
        <v>88.0</v>
      </c>
      <c r="D89" s="2" t="s">
        <v>105</v>
      </c>
      <c r="E89" s="6">
        <v>383.0</v>
      </c>
      <c r="F89" s="6">
        <v>3.0</v>
      </c>
      <c r="G89" s="6" t="s">
        <v>31</v>
      </c>
      <c r="H89" s="7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""is_zero"")"),"position_34_car_num")</f>
        <v>position_34_car_num</v>
      </c>
      <c r="B90" s="5" t="s">
        <v>29</v>
      </c>
      <c r="C90" s="6">
        <v>89.0</v>
      </c>
      <c r="D90" s="2" t="s">
        <v>106</v>
      </c>
      <c r="E90" s="6">
        <v>386.0</v>
      </c>
      <c r="F90" s="6">
        <v>3.0</v>
      </c>
      <c r="G90" s="6" t="s">
        <v>31</v>
      </c>
      <c r="H90" s="7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""is_zero"")"),"position_35_car_num")</f>
        <v>position_35_car_num</v>
      </c>
      <c r="B91" s="5" t="s">
        <v>29</v>
      </c>
      <c r="C91" s="6">
        <v>90.0</v>
      </c>
      <c r="D91" s="2" t="s">
        <v>107</v>
      </c>
      <c r="E91" s="6">
        <v>389.0</v>
      </c>
      <c r="F91" s="6">
        <v>3.0</v>
      </c>
      <c r="G91" s="6" t="s">
        <v>31</v>
      </c>
      <c r="H91" s="7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""is_zero"")"),"position_36_car_num")</f>
        <v>position_36_car_num</v>
      </c>
      <c r="B92" s="5" t="s">
        <v>29</v>
      </c>
      <c r="C92" s="6">
        <v>91.0</v>
      </c>
      <c r="D92" s="2" t="s">
        <v>108</v>
      </c>
      <c r="E92" s="6">
        <v>392.0</v>
      </c>
      <c r="F92" s="6">
        <v>3.0</v>
      </c>
      <c r="G92" s="6" t="s">
        <v>31</v>
      </c>
      <c r="H92" s="7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""is_zero"")"),"position_37_car_num")</f>
        <v>position_37_car_num</v>
      </c>
      <c r="B93" s="5" t="s">
        <v>29</v>
      </c>
      <c r="C93" s="6">
        <v>92.0</v>
      </c>
      <c r="D93" s="2" t="s">
        <v>109</v>
      </c>
      <c r="E93" s="6">
        <v>395.0</v>
      </c>
      <c r="F93" s="6">
        <v>3.0</v>
      </c>
      <c r="G93" s="6" t="s">
        <v>31</v>
      </c>
      <c r="H93" s="7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""is_zero"")"),"position_38_car_num")</f>
        <v>position_38_car_num</v>
      </c>
      <c r="B94" s="5" t="s">
        <v>29</v>
      </c>
      <c r="C94" s="6">
        <v>93.0</v>
      </c>
      <c r="D94" s="2" t="s">
        <v>110</v>
      </c>
      <c r="E94" s="6">
        <v>398.0</v>
      </c>
      <c r="F94" s="6">
        <v>3.0</v>
      </c>
      <c r="G94" s="6" t="s">
        <v>31</v>
      </c>
      <c r="H94" s="7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""is_zero"")"),"position_39_car_num")</f>
        <v>position_39_car_num</v>
      </c>
      <c r="B95" s="5" t="s">
        <v>29</v>
      </c>
      <c r="C95" s="6">
        <v>94.0</v>
      </c>
      <c r="D95" s="2" t="s">
        <v>111</v>
      </c>
      <c r="E95" s="6">
        <v>401.0</v>
      </c>
      <c r="F95" s="6">
        <v>3.0</v>
      </c>
      <c r="G95" s="6" t="s">
        <v>31</v>
      </c>
      <c r="H95" s="7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""is_zero"")"),"position_40_car_num")</f>
        <v>position_40_car_num</v>
      </c>
      <c r="B96" s="5" t="s">
        <v>29</v>
      </c>
      <c r="C96" s="6">
        <v>95.0</v>
      </c>
      <c r="D96" s="2" t="s">
        <v>112</v>
      </c>
      <c r="E96" s="6">
        <v>404.0</v>
      </c>
      <c r="F96" s="6">
        <v>3.0</v>
      </c>
      <c r="G96" s="6" t="s">
        <v>31</v>
      </c>
      <c r="H96" s="7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""is_zero"")"),"position_41_car_num")</f>
        <v>position_41_car_num</v>
      </c>
      <c r="B97" s="5" t="s">
        <v>29</v>
      </c>
      <c r="C97" s="6">
        <v>96.0</v>
      </c>
      <c r="D97" s="2" t="s">
        <v>113</v>
      </c>
      <c r="E97" s="6">
        <v>407.0</v>
      </c>
      <c r="F97" s="6">
        <v>3.0</v>
      </c>
      <c r="G97" s="6" t="s">
        <v>31</v>
      </c>
      <c r="H97" s="7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""is_zero"")"),"position_42_car_num")</f>
        <v>position_42_car_num</v>
      </c>
      <c r="B98" s="5" t="s">
        <v>29</v>
      </c>
      <c r="C98" s="6">
        <v>97.0</v>
      </c>
      <c r="D98" s="2" t="s">
        <v>114</v>
      </c>
      <c r="E98" s="6">
        <v>410.0</v>
      </c>
      <c r="F98" s="6">
        <v>3.0</v>
      </c>
      <c r="G98" s="6" t="s">
        <v>31</v>
      </c>
      <c r="H98" s="7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""is_zero"")"),"position_43_car_num")</f>
        <v>position_43_car_num</v>
      </c>
      <c r="B99" s="5" t="s">
        <v>29</v>
      </c>
      <c r="C99" s="6">
        <v>98.0</v>
      </c>
      <c r="D99" s="2" t="s">
        <v>115</v>
      </c>
      <c r="E99" s="6">
        <v>413.0</v>
      </c>
      <c r="F99" s="6">
        <v>3.0</v>
      </c>
      <c r="G99" s="6" t="s">
        <v>31</v>
      </c>
      <c r="H99" s="7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""is_zero"")"),"position_44_car_num")</f>
        <v>position_44_car_num</v>
      </c>
      <c r="B100" s="5" t="s">
        <v>29</v>
      </c>
      <c r="C100" s="6">
        <v>99.0</v>
      </c>
      <c r="D100" s="2" t="s">
        <v>116</v>
      </c>
      <c r="E100" s="6">
        <v>416.0</v>
      </c>
      <c r="F100" s="6">
        <v>3.0</v>
      </c>
      <c r="G100" s="6" t="s">
        <v>31</v>
      </c>
      <c r="H100" s="7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""is_zero"")"),"position_45_car_num")</f>
        <v>position_45_car_num</v>
      </c>
      <c r="B101" s="5" t="s">
        <v>29</v>
      </c>
      <c r="C101" s="6">
        <v>100.0</v>
      </c>
      <c r="D101" s="2" t="s">
        <v>117</v>
      </c>
      <c r="E101" s="6">
        <v>419.0</v>
      </c>
      <c r="F101" s="6">
        <v>3.0</v>
      </c>
      <c r="G101" s="6" t="s">
        <v>31</v>
      </c>
      <c r="H101" s="7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""is_zero"")"),"reserved_for_future_positions")</f>
        <v>reserved_for_future_positions</v>
      </c>
      <c r="B102" s="4"/>
      <c r="C102" s="6">
        <v>101.0</v>
      </c>
      <c r="D102" s="2" t="s">
        <v>118</v>
      </c>
      <c r="E102" s="6">
        <v>422.0</v>
      </c>
      <c r="F102" s="6">
        <v>45.0</v>
      </c>
      <c r="G102" s="6" t="s">
        <v>119</v>
      </c>
      <c r="H102" s="10" t="s">
        <v>55</v>
      </c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""is_zero"")"),"position_1_pos_num")</f>
        <v>position_1_pos_num</v>
      </c>
      <c r="B103" s="5" t="s">
        <v>29</v>
      </c>
      <c r="C103" s="6">
        <v>102.0</v>
      </c>
      <c r="D103" s="2" t="s">
        <v>120</v>
      </c>
      <c r="E103" s="6">
        <v>467.0</v>
      </c>
      <c r="F103" s="6">
        <v>2.0</v>
      </c>
      <c r="G103" s="6" t="s">
        <v>31</v>
      </c>
      <c r="H103" s="7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""is_zero"")"),"position_1_lap_num")</f>
        <v>position_1_lap_num</v>
      </c>
      <c r="B104" s="5" t="s">
        <v>29</v>
      </c>
      <c r="C104" s="6">
        <v>103.0</v>
      </c>
      <c r="D104" s="2" t="s">
        <v>121</v>
      </c>
      <c r="E104" s="6">
        <v>469.0</v>
      </c>
      <c r="F104" s="6">
        <v>5.0</v>
      </c>
      <c r="G104" s="6" t="s">
        <v>31</v>
      </c>
      <c r="H104" s="7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""is_zero"")"),"position_1_time")</f>
        <v>position_1_time</v>
      </c>
      <c r="B105" s="5" t="s">
        <v>8</v>
      </c>
      <c r="C105" s="6">
        <v>104.0</v>
      </c>
      <c r="D105" s="2" t="s">
        <v>122</v>
      </c>
      <c r="E105" s="6">
        <v>474.0</v>
      </c>
      <c r="F105" s="6">
        <v>12.0</v>
      </c>
      <c r="G105" s="6" t="s">
        <v>31</v>
      </c>
      <c r="H105" s="7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""is_zero"")"),"position_1_speed")</f>
        <v>position_1_speed</v>
      </c>
      <c r="B106" s="5" t="s">
        <v>8</v>
      </c>
      <c r="C106" s="6">
        <v>105.0</v>
      </c>
      <c r="D106" s="2" t="s">
        <v>123</v>
      </c>
      <c r="E106" s="6">
        <v>486.0</v>
      </c>
      <c r="F106" s="6">
        <v>7.0</v>
      </c>
      <c r="G106" s="6" t="s">
        <v>31</v>
      </c>
      <c r="H106" s="7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""is_zero"")"),"position_1_driver_name")</f>
        <v>position_1_driver_name</v>
      </c>
      <c r="B107" s="5" t="s">
        <v>8</v>
      </c>
      <c r="C107" s="6">
        <v>106.0</v>
      </c>
      <c r="D107" s="2" t="s">
        <v>124</v>
      </c>
      <c r="E107" s="6">
        <v>493.0</v>
      </c>
      <c r="F107" s="6">
        <v>12.0</v>
      </c>
      <c r="G107" s="6" t="s">
        <v>10</v>
      </c>
      <c r="H107" s="7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""is_zero"")"),"position_2_pos_num")</f>
        <v>position_2_pos_num</v>
      </c>
      <c r="B108" s="5" t="s">
        <v>29</v>
      </c>
      <c r="C108" s="6">
        <v>107.0</v>
      </c>
      <c r="D108" s="2" t="s">
        <v>125</v>
      </c>
      <c r="E108" s="6">
        <v>505.0</v>
      </c>
      <c r="F108" s="6">
        <v>2.0</v>
      </c>
      <c r="G108" s="6" t="s">
        <v>31</v>
      </c>
      <c r="H108" s="7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""is_zero"")"),"position_2_lap_num")</f>
        <v>position_2_lap_num</v>
      </c>
      <c r="B109" s="5" t="s">
        <v>29</v>
      </c>
      <c r="C109" s="6">
        <v>108.0</v>
      </c>
      <c r="D109" s="2" t="s">
        <v>126</v>
      </c>
      <c r="E109" s="6">
        <v>507.0</v>
      </c>
      <c r="F109" s="6">
        <v>5.0</v>
      </c>
      <c r="G109" s="6" t="s">
        <v>31</v>
      </c>
      <c r="H109" s="7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""is_zero"")"),"position_2_time")</f>
        <v>position_2_time</v>
      </c>
      <c r="B110" s="5" t="s">
        <v>8</v>
      </c>
      <c r="C110" s="6">
        <v>109.0</v>
      </c>
      <c r="D110" s="2" t="s">
        <v>127</v>
      </c>
      <c r="E110" s="6">
        <v>512.0</v>
      </c>
      <c r="F110" s="6">
        <v>12.0</v>
      </c>
      <c r="G110" s="6" t="s">
        <v>31</v>
      </c>
      <c r="H110" s="7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""is_zero"")"),"position_2_speed")</f>
        <v>position_2_speed</v>
      </c>
      <c r="B111" s="5" t="s">
        <v>8</v>
      </c>
      <c r="C111" s="6">
        <v>110.0</v>
      </c>
      <c r="D111" s="2" t="s">
        <v>128</v>
      </c>
      <c r="E111" s="6">
        <v>524.0</v>
      </c>
      <c r="F111" s="6">
        <v>7.0</v>
      </c>
      <c r="G111" s="6" t="s">
        <v>31</v>
      </c>
      <c r="H111" s="7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""is_zero"")"),"position_2_driver_name")</f>
        <v>position_2_driver_name</v>
      </c>
      <c r="B112" s="5" t="s">
        <v>8</v>
      </c>
      <c r="C112" s="6">
        <v>111.0</v>
      </c>
      <c r="D112" s="2" t="s">
        <v>129</v>
      </c>
      <c r="E112" s="6">
        <v>531.0</v>
      </c>
      <c r="F112" s="6">
        <v>12.0</v>
      </c>
      <c r="G112" s="6" t="s">
        <v>10</v>
      </c>
      <c r="H112" s="7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""is_zero"")"),"position_3_pos_num")</f>
        <v>position_3_pos_num</v>
      </c>
      <c r="B113" s="5" t="s">
        <v>29</v>
      </c>
      <c r="C113" s="6">
        <v>112.0</v>
      </c>
      <c r="D113" s="2" t="s">
        <v>130</v>
      </c>
      <c r="E113" s="6">
        <v>543.0</v>
      </c>
      <c r="F113" s="6">
        <v>2.0</v>
      </c>
      <c r="G113" s="6" t="s">
        <v>31</v>
      </c>
      <c r="H113" s="7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""is_zero"")"),"position_3_lap_num")</f>
        <v>position_3_lap_num</v>
      </c>
      <c r="B114" s="5" t="s">
        <v>29</v>
      </c>
      <c r="C114" s="6">
        <v>113.0</v>
      </c>
      <c r="D114" s="2" t="s">
        <v>131</v>
      </c>
      <c r="E114" s="6">
        <v>545.0</v>
      </c>
      <c r="F114" s="6">
        <v>5.0</v>
      </c>
      <c r="G114" s="6" t="s">
        <v>31</v>
      </c>
      <c r="H114" s="7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""is_zero"")"),"position_3_time")</f>
        <v>position_3_time</v>
      </c>
      <c r="B115" s="5" t="s">
        <v>8</v>
      </c>
      <c r="C115" s="6">
        <v>114.0</v>
      </c>
      <c r="D115" s="2" t="s">
        <v>132</v>
      </c>
      <c r="E115" s="6">
        <v>550.0</v>
      </c>
      <c r="F115" s="6">
        <v>12.0</v>
      </c>
      <c r="G115" s="6" t="s">
        <v>31</v>
      </c>
      <c r="H115" s="7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""is_zero"")"),"position_3_speed")</f>
        <v>position_3_speed</v>
      </c>
      <c r="B116" s="5" t="s">
        <v>8</v>
      </c>
      <c r="C116" s="6">
        <v>115.0</v>
      </c>
      <c r="D116" s="2" t="s">
        <v>133</v>
      </c>
      <c r="E116" s="6">
        <v>562.0</v>
      </c>
      <c r="F116" s="6">
        <v>7.0</v>
      </c>
      <c r="G116" s="6" t="s">
        <v>31</v>
      </c>
      <c r="H116" s="7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""is_zero"")"),"position_3_driver_name")</f>
        <v>position_3_driver_name</v>
      </c>
      <c r="B117" s="5" t="s">
        <v>8</v>
      </c>
      <c r="C117" s="6">
        <v>116.0</v>
      </c>
      <c r="D117" s="2" t="s">
        <v>134</v>
      </c>
      <c r="E117" s="6">
        <v>569.0</v>
      </c>
      <c r="F117" s="6">
        <v>12.0</v>
      </c>
      <c r="G117" s="6" t="s">
        <v>10</v>
      </c>
      <c r="H117" s="7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""is_zero"")"),"position_4_pos_num")</f>
        <v>position_4_pos_num</v>
      </c>
      <c r="B118" s="5" t="s">
        <v>29</v>
      </c>
      <c r="C118" s="6">
        <v>117.0</v>
      </c>
      <c r="D118" s="2" t="s">
        <v>135</v>
      </c>
      <c r="E118" s="6">
        <v>581.0</v>
      </c>
      <c r="F118" s="6">
        <v>2.0</v>
      </c>
      <c r="G118" s="6" t="s">
        <v>31</v>
      </c>
      <c r="H118" s="7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""is_zero"")"),"position_4_lap_num")</f>
        <v>position_4_lap_num</v>
      </c>
      <c r="B119" s="5" t="s">
        <v>29</v>
      </c>
      <c r="C119" s="6">
        <v>118.0</v>
      </c>
      <c r="D119" s="2" t="s">
        <v>136</v>
      </c>
      <c r="E119" s="6">
        <v>583.0</v>
      </c>
      <c r="F119" s="6">
        <v>5.0</v>
      </c>
      <c r="G119" s="6" t="s">
        <v>31</v>
      </c>
      <c r="H119" s="7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""is_zero"")"),"position_4_time")</f>
        <v>position_4_time</v>
      </c>
      <c r="B120" s="5" t="s">
        <v>8</v>
      </c>
      <c r="C120" s="6">
        <v>119.0</v>
      </c>
      <c r="D120" s="2" t="s">
        <v>137</v>
      </c>
      <c r="E120" s="6">
        <v>588.0</v>
      </c>
      <c r="F120" s="6">
        <v>12.0</v>
      </c>
      <c r="G120" s="6" t="s">
        <v>31</v>
      </c>
      <c r="H120" s="7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""is_zero"")"),"position_4_speed")</f>
        <v>position_4_speed</v>
      </c>
      <c r="B121" s="5" t="s">
        <v>8</v>
      </c>
      <c r="C121" s="6">
        <v>120.0</v>
      </c>
      <c r="D121" s="2" t="s">
        <v>138</v>
      </c>
      <c r="E121" s="6">
        <v>600.0</v>
      </c>
      <c r="F121" s="6">
        <v>7.0</v>
      </c>
      <c r="G121" s="6" t="s">
        <v>31</v>
      </c>
      <c r="H121" s="7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""is_zero"")"),"position_4_driver_name")</f>
        <v>position_4_driver_name</v>
      </c>
      <c r="B122" s="5" t="s">
        <v>8</v>
      </c>
      <c r="C122" s="6">
        <v>121.0</v>
      </c>
      <c r="D122" s="2" t="s">
        <v>139</v>
      </c>
      <c r="E122" s="6">
        <v>607.0</v>
      </c>
      <c r="F122" s="6">
        <v>12.0</v>
      </c>
      <c r="G122" s="6" t="s">
        <v>10</v>
      </c>
      <c r="H122" s="7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""is_zero"")"),"position_5_pos_num")</f>
        <v>position_5_pos_num</v>
      </c>
      <c r="B123" s="5" t="s">
        <v>29</v>
      </c>
      <c r="C123" s="6">
        <v>122.0</v>
      </c>
      <c r="D123" s="2" t="s">
        <v>140</v>
      </c>
      <c r="E123" s="6">
        <v>619.0</v>
      </c>
      <c r="F123" s="6">
        <v>2.0</v>
      </c>
      <c r="G123" s="6" t="s">
        <v>31</v>
      </c>
      <c r="H123" s="7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""is_zero"")"),"position_5_lap_num")</f>
        <v>position_5_lap_num</v>
      </c>
      <c r="B124" s="5" t="s">
        <v>29</v>
      </c>
      <c r="C124" s="6">
        <v>123.0</v>
      </c>
      <c r="D124" s="2" t="s">
        <v>141</v>
      </c>
      <c r="E124" s="6">
        <v>621.0</v>
      </c>
      <c r="F124" s="6">
        <v>5.0</v>
      </c>
      <c r="G124" s="6" t="s">
        <v>31</v>
      </c>
      <c r="H124" s="7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""is_zero"")"),"position_5_time")</f>
        <v>position_5_time</v>
      </c>
      <c r="B125" s="5" t="s">
        <v>8</v>
      </c>
      <c r="C125" s="6">
        <v>124.0</v>
      </c>
      <c r="D125" s="2" t="s">
        <v>142</v>
      </c>
      <c r="E125" s="6">
        <v>626.0</v>
      </c>
      <c r="F125" s="6">
        <v>12.0</v>
      </c>
      <c r="G125" s="6" t="s">
        <v>31</v>
      </c>
      <c r="H125" s="7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""is_zero"")"),"position_5_speed")</f>
        <v>position_5_speed</v>
      </c>
      <c r="B126" s="5" t="s">
        <v>8</v>
      </c>
      <c r="C126" s="6">
        <v>125.0</v>
      </c>
      <c r="D126" s="2" t="s">
        <v>143</v>
      </c>
      <c r="E126" s="6">
        <v>638.0</v>
      </c>
      <c r="F126" s="6">
        <v>7.0</v>
      </c>
      <c r="G126" s="6" t="s">
        <v>119</v>
      </c>
      <c r="H126" s="7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""is_zero"")"),"position_5_driver_name")</f>
        <v>position_5_driver_name</v>
      </c>
      <c r="B127" s="5" t="s">
        <v>8</v>
      </c>
      <c r="C127" s="6">
        <v>126.0</v>
      </c>
      <c r="D127" s="2" t="s">
        <v>144</v>
      </c>
      <c r="E127" s="6">
        <v>645.0</v>
      </c>
      <c r="F127" s="6">
        <v>12.0</v>
      </c>
      <c r="G127" s="6" t="s">
        <v>10</v>
      </c>
      <c r="H127" s="7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""is_zero"")"),"position_6_pos_num")</f>
        <v>position_6_pos_num</v>
      </c>
      <c r="B128" s="5" t="s">
        <v>29</v>
      </c>
      <c r="C128" s="6">
        <v>127.0</v>
      </c>
      <c r="D128" s="2" t="s">
        <v>145</v>
      </c>
      <c r="E128" s="6">
        <v>657.0</v>
      </c>
      <c r="F128" s="6">
        <v>2.0</v>
      </c>
      <c r="G128" s="6" t="s">
        <v>31</v>
      </c>
      <c r="H128" s="7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""is_zero"")"),"position_6_lap_num")</f>
        <v>position_6_lap_num</v>
      </c>
      <c r="B129" s="5" t="s">
        <v>29</v>
      </c>
      <c r="C129" s="6">
        <v>128.0</v>
      </c>
      <c r="D129" s="2" t="s">
        <v>146</v>
      </c>
      <c r="E129" s="6">
        <v>659.0</v>
      </c>
      <c r="F129" s="6">
        <v>5.0</v>
      </c>
      <c r="G129" s="6" t="s">
        <v>31</v>
      </c>
      <c r="H129" s="7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""is_zero"")"),"position_6_time")</f>
        <v>position_6_time</v>
      </c>
      <c r="B130" s="5" t="s">
        <v>8</v>
      </c>
      <c r="C130" s="6">
        <v>129.0</v>
      </c>
      <c r="D130" s="2" t="s">
        <v>147</v>
      </c>
      <c r="E130" s="6">
        <v>664.0</v>
      </c>
      <c r="F130" s="6">
        <v>12.0</v>
      </c>
      <c r="G130" s="6" t="s">
        <v>31</v>
      </c>
      <c r="H130" s="7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""is_zero"")"),"position_6_speed")</f>
        <v>position_6_speed</v>
      </c>
      <c r="B131" s="5" t="s">
        <v>8</v>
      </c>
      <c r="C131" s="6">
        <v>130.0</v>
      </c>
      <c r="D131" s="2" t="s">
        <v>148</v>
      </c>
      <c r="E131" s="6">
        <v>676.0</v>
      </c>
      <c r="F131" s="6">
        <v>7.0</v>
      </c>
      <c r="G131" s="6" t="s">
        <v>31</v>
      </c>
      <c r="H131" s="7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""is_zero"")"),"position_6_driver_name")</f>
        <v>position_6_driver_name</v>
      </c>
      <c r="B132" s="5" t="s">
        <v>8</v>
      </c>
      <c r="C132" s="6">
        <v>131.0</v>
      </c>
      <c r="D132" s="2" t="s">
        <v>149</v>
      </c>
      <c r="E132" s="6">
        <v>683.0</v>
      </c>
      <c r="F132" s="6">
        <v>12.0</v>
      </c>
      <c r="G132" s="6" t="s">
        <v>10</v>
      </c>
      <c r="H132" s="7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""is_zero"")"),"position_7_pos_num")</f>
        <v>position_7_pos_num</v>
      </c>
      <c r="B133" s="5" t="s">
        <v>29</v>
      </c>
      <c r="C133" s="6">
        <v>132.0</v>
      </c>
      <c r="D133" s="2" t="s">
        <v>150</v>
      </c>
      <c r="E133" s="6">
        <v>695.0</v>
      </c>
      <c r="F133" s="6">
        <v>2.0</v>
      </c>
      <c r="G133" s="6" t="s">
        <v>31</v>
      </c>
      <c r="H133" s="7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""is_zero"")"),"position_7_lap_num")</f>
        <v>position_7_lap_num</v>
      </c>
      <c r="B134" s="5" t="s">
        <v>29</v>
      </c>
      <c r="C134" s="6">
        <v>133.0</v>
      </c>
      <c r="D134" s="2" t="s">
        <v>151</v>
      </c>
      <c r="E134" s="6">
        <v>697.0</v>
      </c>
      <c r="F134" s="6">
        <v>5.0</v>
      </c>
      <c r="G134" s="6" t="s">
        <v>31</v>
      </c>
      <c r="H134" s="7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""is_zero"")"),"position_7_time")</f>
        <v>position_7_time</v>
      </c>
      <c r="B135" s="5" t="s">
        <v>8</v>
      </c>
      <c r="C135" s="6">
        <v>134.0</v>
      </c>
      <c r="D135" s="2" t="s">
        <v>152</v>
      </c>
      <c r="E135" s="6">
        <v>702.0</v>
      </c>
      <c r="F135" s="6">
        <v>12.0</v>
      </c>
      <c r="G135" s="6" t="s">
        <v>31</v>
      </c>
      <c r="H135" s="7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""is_zero"")"),"position_7_speed")</f>
        <v>position_7_speed</v>
      </c>
      <c r="B136" s="5" t="s">
        <v>8</v>
      </c>
      <c r="C136" s="6">
        <v>135.0</v>
      </c>
      <c r="D136" s="2" t="s">
        <v>153</v>
      </c>
      <c r="E136" s="6">
        <v>714.0</v>
      </c>
      <c r="F136" s="6">
        <v>7.0</v>
      </c>
      <c r="G136" s="6" t="s">
        <v>31</v>
      </c>
      <c r="H136" s="7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""is_zero"")"),"position_7_driver_name")</f>
        <v>position_7_driver_name</v>
      </c>
      <c r="B137" s="5" t="s">
        <v>8</v>
      </c>
      <c r="C137" s="6">
        <v>136.0</v>
      </c>
      <c r="D137" s="2" t="s">
        <v>154</v>
      </c>
      <c r="E137" s="6">
        <v>721.0</v>
      </c>
      <c r="F137" s="6">
        <v>12.0</v>
      </c>
      <c r="G137" s="6" t="s">
        <v>10</v>
      </c>
      <c r="H137" s="7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""is_zero"")"),"position_8_pos_num")</f>
        <v>position_8_pos_num</v>
      </c>
      <c r="B138" s="5" t="s">
        <v>29</v>
      </c>
      <c r="C138" s="6">
        <v>137.0</v>
      </c>
      <c r="D138" s="2" t="s">
        <v>155</v>
      </c>
      <c r="E138" s="6">
        <v>733.0</v>
      </c>
      <c r="F138" s="6">
        <v>2.0</v>
      </c>
      <c r="G138" s="6" t="s">
        <v>31</v>
      </c>
      <c r="H138" s="7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""is_zero"")"),"position_8_lap_num")</f>
        <v>position_8_lap_num</v>
      </c>
      <c r="B139" s="5" t="s">
        <v>29</v>
      </c>
      <c r="C139" s="6">
        <v>138.0</v>
      </c>
      <c r="D139" s="2" t="s">
        <v>156</v>
      </c>
      <c r="E139" s="6">
        <v>735.0</v>
      </c>
      <c r="F139" s="6">
        <v>5.0</v>
      </c>
      <c r="G139" s="6" t="s">
        <v>31</v>
      </c>
      <c r="H139" s="7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""is_zero"")"),"position_8_time")</f>
        <v>position_8_time</v>
      </c>
      <c r="B140" s="5" t="s">
        <v>8</v>
      </c>
      <c r="C140" s="6">
        <v>139.0</v>
      </c>
      <c r="D140" s="2" t="s">
        <v>157</v>
      </c>
      <c r="E140" s="6">
        <v>740.0</v>
      </c>
      <c r="F140" s="6">
        <v>12.0</v>
      </c>
      <c r="G140" s="6" t="s">
        <v>31</v>
      </c>
      <c r="H140" s="7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""is_zero"")"),"position_8_speed")</f>
        <v>position_8_speed</v>
      </c>
      <c r="B141" s="5" t="s">
        <v>8</v>
      </c>
      <c r="C141" s="6">
        <v>140.0</v>
      </c>
      <c r="D141" s="2" t="s">
        <v>158</v>
      </c>
      <c r="E141" s="6">
        <v>752.0</v>
      </c>
      <c r="F141" s="6">
        <v>7.0</v>
      </c>
      <c r="G141" s="6" t="s">
        <v>31</v>
      </c>
      <c r="H141" s="7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""is_zero"")"),"position_8_driver_name")</f>
        <v>position_8_driver_name</v>
      </c>
      <c r="B142" s="5" t="s">
        <v>8</v>
      </c>
      <c r="C142" s="6">
        <v>141.0</v>
      </c>
      <c r="D142" s="2" t="s">
        <v>159</v>
      </c>
      <c r="E142" s="6">
        <v>759.0</v>
      </c>
      <c r="F142" s="6">
        <v>12.0</v>
      </c>
      <c r="G142" s="6" t="s">
        <v>10</v>
      </c>
      <c r="H142" s="7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""is_zero"")"),"position_9_pos_num")</f>
        <v>position_9_pos_num</v>
      </c>
      <c r="B143" s="5" t="s">
        <v>29</v>
      </c>
      <c r="C143" s="6">
        <v>142.0</v>
      </c>
      <c r="D143" s="2" t="s">
        <v>160</v>
      </c>
      <c r="E143" s="6">
        <v>771.0</v>
      </c>
      <c r="F143" s="6">
        <v>2.0</v>
      </c>
      <c r="G143" s="6" t="s">
        <v>31</v>
      </c>
      <c r="H143" s="7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""is_zero"")"),"position_9_lap_num")</f>
        <v>position_9_lap_num</v>
      </c>
      <c r="B144" s="5" t="s">
        <v>29</v>
      </c>
      <c r="C144" s="6">
        <v>143.0</v>
      </c>
      <c r="D144" s="2" t="s">
        <v>161</v>
      </c>
      <c r="E144" s="6">
        <v>773.0</v>
      </c>
      <c r="F144" s="6">
        <v>5.0</v>
      </c>
      <c r="G144" s="6" t="s">
        <v>31</v>
      </c>
      <c r="H144" s="7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""is_zero"")"),"position_9_time")</f>
        <v>position_9_time</v>
      </c>
      <c r="B145" s="5" t="s">
        <v>8</v>
      </c>
      <c r="C145" s="6">
        <v>144.0</v>
      </c>
      <c r="D145" s="2" t="s">
        <v>162</v>
      </c>
      <c r="E145" s="6">
        <v>778.0</v>
      </c>
      <c r="F145" s="6">
        <v>12.0</v>
      </c>
      <c r="G145" s="6" t="s">
        <v>31</v>
      </c>
      <c r="H145" s="7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""is_zero"")"),"position_9_speed")</f>
        <v>position_9_speed</v>
      </c>
      <c r="B146" s="5" t="s">
        <v>8</v>
      </c>
      <c r="C146" s="6">
        <v>145.0</v>
      </c>
      <c r="D146" s="2" t="s">
        <v>163</v>
      </c>
      <c r="E146" s="6">
        <v>790.0</v>
      </c>
      <c r="F146" s="6">
        <v>7.0</v>
      </c>
      <c r="G146" s="6" t="s">
        <v>31</v>
      </c>
      <c r="H146" s="7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""is_zero"")"),"position_9_driver_name")</f>
        <v>position_9_driver_name</v>
      </c>
      <c r="B147" s="5" t="s">
        <v>8</v>
      </c>
      <c r="C147" s="6">
        <v>146.0</v>
      </c>
      <c r="D147" s="2" t="s">
        <v>164</v>
      </c>
      <c r="E147" s="6">
        <v>797.0</v>
      </c>
      <c r="F147" s="6">
        <v>12.0</v>
      </c>
      <c r="G147" s="6" t="s">
        <v>10</v>
      </c>
      <c r="H147" s="7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""is_zero"")"),"position_10_pos_num")</f>
        <v>position_10_pos_num</v>
      </c>
      <c r="B148" s="5" t="s">
        <v>29</v>
      </c>
      <c r="C148" s="6">
        <v>147.0</v>
      </c>
      <c r="D148" s="2" t="s">
        <v>165</v>
      </c>
      <c r="E148" s="6">
        <v>809.0</v>
      </c>
      <c r="F148" s="6">
        <v>2.0</v>
      </c>
      <c r="G148" s="6" t="s">
        <v>31</v>
      </c>
      <c r="H148" s="7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""is_zero"")"),"position_10_lap_num")</f>
        <v>position_10_lap_num</v>
      </c>
      <c r="B149" s="5" t="s">
        <v>29</v>
      </c>
      <c r="C149" s="6">
        <v>148.0</v>
      </c>
      <c r="D149" s="2" t="s">
        <v>166</v>
      </c>
      <c r="E149" s="6">
        <v>811.0</v>
      </c>
      <c r="F149" s="6">
        <v>5.0</v>
      </c>
      <c r="G149" s="6" t="s">
        <v>31</v>
      </c>
      <c r="H149" s="7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""is_zero"")"),"position_10_time")</f>
        <v>position_10_time</v>
      </c>
      <c r="B150" s="5" t="s">
        <v>8</v>
      </c>
      <c r="C150" s="6">
        <v>149.0</v>
      </c>
      <c r="D150" s="2" t="s">
        <v>167</v>
      </c>
      <c r="E150" s="6">
        <v>816.0</v>
      </c>
      <c r="F150" s="6">
        <v>12.0</v>
      </c>
      <c r="G150" s="6" t="s">
        <v>31</v>
      </c>
      <c r="H150" s="7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""is_zero"")"),"position_10_speed")</f>
        <v>position_10_speed</v>
      </c>
      <c r="B151" s="5" t="s">
        <v>8</v>
      </c>
      <c r="C151" s="6">
        <v>150.0</v>
      </c>
      <c r="D151" s="2" t="s">
        <v>168</v>
      </c>
      <c r="E151" s="6">
        <v>828.0</v>
      </c>
      <c r="F151" s="6">
        <v>7.0</v>
      </c>
      <c r="G151" s="6" t="s">
        <v>31</v>
      </c>
      <c r="H151" s="7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""is_zero"")"),"position_10_driver_name")</f>
        <v>position_10_driver_name</v>
      </c>
      <c r="B152" s="5" t="s">
        <v>8</v>
      </c>
      <c r="C152" s="6">
        <v>151.0</v>
      </c>
      <c r="D152" s="2" t="s">
        <v>169</v>
      </c>
      <c r="E152" s="6">
        <v>835.0</v>
      </c>
      <c r="F152" s="6">
        <v>12.0</v>
      </c>
      <c r="G152" s="6" t="s">
        <v>10</v>
      </c>
      <c r="H152" s="7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""is_zero"")"),"position_11_pos_num")</f>
        <v>position_11_pos_num</v>
      </c>
      <c r="B153" s="5" t="s">
        <v>29</v>
      </c>
      <c r="C153" s="6">
        <v>152.0</v>
      </c>
      <c r="D153" s="2" t="s">
        <v>170</v>
      </c>
      <c r="E153" s="6">
        <v>847.0</v>
      </c>
      <c r="F153" s="6">
        <v>2.0</v>
      </c>
      <c r="G153" s="6" t="s">
        <v>31</v>
      </c>
      <c r="H153" s="7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""is_zero"")"),"position_11_lap_num")</f>
        <v>position_11_lap_num</v>
      </c>
      <c r="B154" s="5" t="s">
        <v>29</v>
      </c>
      <c r="C154" s="6">
        <v>153.0</v>
      </c>
      <c r="D154" s="2" t="s">
        <v>171</v>
      </c>
      <c r="E154" s="6">
        <v>849.0</v>
      </c>
      <c r="F154" s="6">
        <v>5.0</v>
      </c>
      <c r="G154" s="6" t="s">
        <v>31</v>
      </c>
      <c r="H154" s="7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""is_zero"")"),"position_11_time")</f>
        <v>position_11_time</v>
      </c>
      <c r="B155" s="5" t="s">
        <v>8</v>
      </c>
      <c r="C155" s="6">
        <v>154.0</v>
      </c>
      <c r="D155" s="2" t="s">
        <v>172</v>
      </c>
      <c r="E155" s="6">
        <v>854.0</v>
      </c>
      <c r="F155" s="6">
        <v>12.0</v>
      </c>
      <c r="G155" s="6" t="s">
        <v>31</v>
      </c>
      <c r="H155" s="7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""is_zero"")"),"position_11_speed")</f>
        <v>position_11_speed</v>
      </c>
      <c r="B156" s="5" t="s">
        <v>8</v>
      </c>
      <c r="C156" s="6">
        <v>155.0</v>
      </c>
      <c r="D156" s="2" t="s">
        <v>173</v>
      </c>
      <c r="E156" s="6">
        <v>866.0</v>
      </c>
      <c r="F156" s="6">
        <v>7.0</v>
      </c>
      <c r="G156" s="6" t="s">
        <v>31</v>
      </c>
      <c r="H156" s="7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""is_zero"")"),"position_11_driver_name")</f>
        <v>position_11_driver_name</v>
      </c>
      <c r="B157" s="5" t="s">
        <v>8</v>
      </c>
      <c r="C157" s="6">
        <v>156.0</v>
      </c>
      <c r="D157" s="2" t="s">
        <v>174</v>
      </c>
      <c r="E157" s="6">
        <v>873.0</v>
      </c>
      <c r="F157" s="6">
        <v>12.0</v>
      </c>
      <c r="G157" s="6" t="s">
        <v>10</v>
      </c>
      <c r="H157" s="7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""is_zero"")"),"position_12_pos_num")</f>
        <v>position_12_pos_num</v>
      </c>
      <c r="B158" s="5" t="s">
        <v>29</v>
      </c>
      <c r="C158" s="6">
        <v>157.0</v>
      </c>
      <c r="D158" s="2" t="s">
        <v>175</v>
      </c>
      <c r="E158" s="6">
        <v>885.0</v>
      </c>
      <c r="F158" s="6">
        <v>2.0</v>
      </c>
      <c r="G158" s="6" t="s">
        <v>31</v>
      </c>
      <c r="H158" s="7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""is_zero"")"),"position_12_lap_num")</f>
        <v>position_12_lap_num</v>
      </c>
      <c r="B159" s="5" t="s">
        <v>29</v>
      </c>
      <c r="C159" s="6">
        <v>158.0</v>
      </c>
      <c r="D159" s="2" t="s">
        <v>176</v>
      </c>
      <c r="E159" s="6">
        <v>887.0</v>
      </c>
      <c r="F159" s="6">
        <v>5.0</v>
      </c>
      <c r="G159" s="6" t="s">
        <v>31</v>
      </c>
      <c r="H159" s="7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""is_zero"")"),"position_12_time")</f>
        <v>position_12_time</v>
      </c>
      <c r="B160" s="5" t="s">
        <v>8</v>
      </c>
      <c r="C160" s="6">
        <v>159.0</v>
      </c>
      <c r="D160" s="2" t="s">
        <v>177</v>
      </c>
      <c r="E160" s="6">
        <v>892.0</v>
      </c>
      <c r="F160" s="6">
        <v>12.0</v>
      </c>
      <c r="G160" s="6" t="s">
        <v>31</v>
      </c>
      <c r="H160" s="7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""is_zero"")"),"position_12_speed")</f>
        <v>position_12_speed</v>
      </c>
      <c r="B161" s="5" t="s">
        <v>8</v>
      </c>
      <c r="C161" s="6">
        <v>160.0</v>
      </c>
      <c r="D161" s="2" t="s">
        <v>178</v>
      </c>
      <c r="E161" s="6">
        <v>904.0</v>
      </c>
      <c r="F161" s="6">
        <v>7.0</v>
      </c>
      <c r="G161" s="6" t="s">
        <v>31</v>
      </c>
      <c r="H161" s="7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""is_zero"")"),"position_12_driver_name")</f>
        <v>position_12_driver_name</v>
      </c>
      <c r="B162" s="5" t="s">
        <v>8</v>
      </c>
      <c r="C162" s="6">
        <v>161.0</v>
      </c>
      <c r="D162" s="2" t="s">
        <v>179</v>
      </c>
      <c r="E162" s="6">
        <v>911.0</v>
      </c>
      <c r="F162" s="6">
        <v>12.0</v>
      </c>
      <c r="G162" s="6" t="s">
        <v>10</v>
      </c>
      <c r="H162" s="7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""is_zero"")"),"variable_num1_pos_num")</f>
        <v>variable_num1_pos_num</v>
      </c>
      <c r="B163" s="5" t="s">
        <v>29</v>
      </c>
      <c r="C163" s="6">
        <v>162.0</v>
      </c>
      <c r="D163" s="2" t="s">
        <v>180</v>
      </c>
      <c r="E163" s="6">
        <v>923.0</v>
      </c>
      <c r="F163" s="6">
        <v>2.0</v>
      </c>
      <c r="G163" s="6" t="s">
        <v>31</v>
      </c>
      <c r="H163" s="7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""is_zero"")"),"variable_num1_car_num")</f>
        <v>variable_num1_car_num</v>
      </c>
      <c r="B164" s="5" t="s">
        <v>29</v>
      </c>
      <c r="C164" s="6">
        <v>163.0</v>
      </c>
      <c r="D164" s="2" t="s">
        <v>181</v>
      </c>
      <c r="E164" s="6">
        <v>925.0</v>
      </c>
      <c r="F164" s="6">
        <v>3.0</v>
      </c>
      <c r="G164" s="6" t="s">
        <v>31</v>
      </c>
      <c r="H164" s="7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""is_zero"")"),"variable_num2_pos_num")</f>
        <v>variable_num2_pos_num</v>
      </c>
      <c r="B165" s="5" t="s">
        <v>29</v>
      </c>
      <c r="C165" s="6">
        <v>164.0</v>
      </c>
      <c r="D165" s="2" t="s">
        <v>182</v>
      </c>
      <c r="E165" s="6">
        <v>928.0</v>
      </c>
      <c r="F165" s="6">
        <v>2.0</v>
      </c>
      <c r="G165" s="6" t="s">
        <v>31</v>
      </c>
      <c r="H165" s="7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""is_zero"")"),"variable_num2_car_num")</f>
        <v>variable_num2_car_num</v>
      </c>
      <c r="B166" s="5" t="s">
        <v>29</v>
      </c>
      <c r="C166" s="6">
        <v>165.0</v>
      </c>
      <c r="D166" s="2" t="s">
        <v>183</v>
      </c>
      <c r="E166" s="6">
        <v>930.0</v>
      </c>
      <c r="F166" s="6">
        <v>3.0</v>
      </c>
      <c r="G166" s="6" t="s">
        <v>31</v>
      </c>
      <c r="H166" s="7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""is_zero"")"),"variable_num3_pos_num")</f>
        <v>variable_num3_pos_num</v>
      </c>
      <c r="B167" s="5" t="s">
        <v>29</v>
      </c>
      <c r="C167" s="6">
        <v>166.0</v>
      </c>
      <c r="D167" s="2" t="s">
        <v>184</v>
      </c>
      <c r="E167" s="6">
        <v>933.0</v>
      </c>
      <c r="F167" s="6">
        <v>2.0</v>
      </c>
      <c r="G167" s="6" t="s">
        <v>31</v>
      </c>
      <c r="H167" s="8" t="s">
        <v>27</v>
      </c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""is_zero"")"),"variable_num3_car_num")</f>
        <v>variable_num3_car_num</v>
      </c>
      <c r="B168" s="5" t="s">
        <v>29</v>
      </c>
      <c r="C168" s="6">
        <v>167.0</v>
      </c>
      <c r="D168" s="2" t="s">
        <v>185</v>
      </c>
      <c r="E168" s="6">
        <v>935.0</v>
      </c>
      <c r="F168" s="6">
        <v>3.0</v>
      </c>
      <c r="G168" s="6" t="s">
        <v>31</v>
      </c>
      <c r="H168" s="8" t="s">
        <v>27</v>
      </c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""is_zero"")"),"variable_num4_pos_num")</f>
        <v>variable_num4_pos_num</v>
      </c>
      <c r="B169" s="5" t="s">
        <v>29</v>
      </c>
      <c r="C169" s="6">
        <v>168.0</v>
      </c>
      <c r="D169" s="2" t="s">
        <v>186</v>
      </c>
      <c r="E169" s="6">
        <v>938.0</v>
      </c>
      <c r="F169" s="6">
        <v>2.0</v>
      </c>
      <c r="G169" s="6" t="s">
        <v>31</v>
      </c>
      <c r="H169" s="8" t="s">
        <v>27</v>
      </c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""is_zero"")"),"variable_num4_car_num")</f>
        <v>variable_num4_car_num</v>
      </c>
      <c r="B170" s="5" t="s">
        <v>29</v>
      </c>
      <c r="C170" s="6">
        <v>169.0</v>
      </c>
      <c r="D170" s="2" t="s">
        <v>187</v>
      </c>
      <c r="E170" s="6">
        <v>940.0</v>
      </c>
      <c r="F170" s="6">
        <v>3.0</v>
      </c>
      <c r="G170" s="6" t="s">
        <v>31</v>
      </c>
      <c r="H170" s="8" t="s">
        <v>27</v>
      </c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""is_zero"")"),"variable_num5_pos_num")</f>
        <v>variable_num5_pos_num</v>
      </c>
      <c r="B171" s="5" t="s">
        <v>29</v>
      </c>
      <c r="C171" s="6">
        <v>170.0</v>
      </c>
      <c r="D171" s="2" t="s">
        <v>188</v>
      </c>
      <c r="E171" s="6">
        <v>943.0</v>
      </c>
      <c r="F171" s="6">
        <v>2.0</v>
      </c>
      <c r="G171" s="6" t="s">
        <v>31</v>
      </c>
      <c r="H171" s="8" t="s">
        <v>27</v>
      </c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""is_zero"")"),"variable_num5_car_num")</f>
        <v>variable_num5_car_num</v>
      </c>
      <c r="B172" s="5" t="s">
        <v>29</v>
      </c>
      <c r="C172" s="6">
        <v>171.0</v>
      </c>
      <c r="D172" s="2" t="s">
        <v>189</v>
      </c>
      <c r="E172" s="6">
        <v>945.0</v>
      </c>
      <c r="F172" s="6">
        <v>3.0</v>
      </c>
      <c r="G172" s="6" t="s">
        <v>31</v>
      </c>
      <c r="H172" s="8" t="s">
        <v>27</v>
      </c>
    </row>
    <row r="173">
      <c r="B173" s="12"/>
      <c r="D173" s="3"/>
    </row>
    <row r="174">
      <c r="B174" s="12"/>
      <c r="D174" s="3"/>
    </row>
    <row r="175">
      <c r="B175" s="12"/>
      <c r="D175" s="3"/>
    </row>
    <row r="176">
      <c r="B176" s="12"/>
      <c r="D176" s="3"/>
    </row>
    <row r="177">
      <c r="B177" s="12"/>
      <c r="D177" s="3"/>
    </row>
    <row r="178">
      <c r="B178" s="12"/>
      <c r="D178" s="3"/>
    </row>
    <row r="179">
      <c r="B179" s="12"/>
      <c r="D179" s="3"/>
    </row>
    <row r="180">
      <c r="B180" s="12"/>
      <c r="D180" s="3"/>
    </row>
    <row r="181">
      <c r="B181" s="12"/>
      <c r="D181" s="3"/>
    </row>
    <row r="182">
      <c r="B182" s="12"/>
      <c r="D182" s="3"/>
    </row>
    <row r="183">
      <c r="B183" s="12"/>
      <c r="D183" s="3"/>
    </row>
    <row r="184">
      <c r="B184" s="12"/>
      <c r="D184" s="3"/>
    </row>
    <row r="185">
      <c r="B185" s="12"/>
      <c r="D185" s="3"/>
    </row>
    <row r="186">
      <c r="B186" s="12"/>
      <c r="D186" s="3"/>
    </row>
    <row r="187">
      <c r="B187" s="12"/>
      <c r="D187" s="3"/>
    </row>
    <row r="188">
      <c r="B188" s="12"/>
      <c r="D188" s="3"/>
    </row>
    <row r="189">
      <c r="B189" s="12"/>
      <c r="D189" s="3"/>
    </row>
    <row r="190">
      <c r="B190" s="12"/>
      <c r="D190" s="3"/>
    </row>
    <row r="191">
      <c r="B191" s="12"/>
      <c r="D191" s="3"/>
    </row>
    <row r="192">
      <c r="B192" s="12"/>
      <c r="D192" s="3"/>
    </row>
    <row r="193">
      <c r="B193" s="12"/>
      <c r="D193" s="3"/>
    </row>
    <row r="194">
      <c r="B194" s="12"/>
      <c r="D194" s="3"/>
    </row>
    <row r="195">
      <c r="B195" s="12"/>
      <c r="D195" s="3"/>
    </row>
    <row r="196">
      <c r="B196" s="12"/>
      <c r="D196" s="3"/>
    </row>
    <row r="197">
      <c r="B197" s="12"/>
      <c r="D197" s="3"/>
    </row>
    <row r="198">
      <c r="B198" s="12"/>
      <c r="D198" s="3"/>
    </row>
    <row r="199">
      <c r="B199" s="12"/>
      <c r="D199" s="3"/>
    </row>
    <row r="200">
      <c r="B200" s="12"/>
      <c r="D200" s="3"/>
    </row>
    <row r="201">
      <c r="B201" s="12"/>
      <c r="D201" s="3"/>
    </row>
    <row r="202">
      <c r="B202" s="12"/>
      <c r="D202" s="3"/>
    </row>
    <row r="203">
      <c r="B203" s="12"/>
      <c r="D203" s="3"/>
    </row>
    <row r="204">
      <c r="B204" s="12"/>
      <c r="D204" s="3"/>
    </row>
    <row r="205">
      <c r="B205" s="12"/>
      <c r="D205" s="3"/>
    </row>
    <row r="206">
      <c r="B206" s="12"/>
      <c r="D206" s="3"/>
    </row>
    <row r="207">
      <c r="B207" s="12"/>
      <c r="D207" s="3"/>
    </row>
    <row r="208">
      <c r="B208" s="12"/>
      <c r="D208" s="3"/>
    </row>
    <row r="209">
      <c r="B209" s="12"/>
      <c r="D209" s="3"/>
    </row>
    <row r="210">
      <c r="B210" s="12"/>
      <c r="D210" s="3"/>
    </row>
    <row r="211">
      <c r="B211" s="12"/>
      <c r="D211" s="3"/>
    </row>
    <row r="212">
      <c r="B212" s="12"/>
      <c r="D212" s="3"/>
    </row>
    <row r="213">
      <c r="B213" s="12"/>
      <c r="D213" s="3"/>
    </row>
    <row r="214">
      <c r="B214" s="12"/>
      <c r="D214" s="3"/>
    </row>
    <row r="215">
      <c r="B215" s="12"/>
      <c r="D215" s="3"/>
    </row>
    <row r="216">
      <c r="B216" s="12"/>
      <c r="D216" s="3"/>
    </row>
    <row r="217">
      <c r="B217" s="12"/>
      <c r="D217" s="3"/>
    </row>
    <row r="218">
      <c r="B218" s="12"/>
      <c r="D218" s="3"/>
    </row>
    <row r="219">
      <c r="B219" s="12"/>
      <c r="D219" s="3"/>
    </row>
    <row r="220">
      <c r="B220" s="12"/>
      <c r="D220" s="3"/>
    </row>
    <row r="221">
      <c r="B221" s="12"/>
      <c r="D221" s="3"/>
    </row>
    <row r="222">
      <c r="B222" s="12"/>
      <c r="D222" s="3"/>
    </row>
    <row r="223">
      <c r="B223" s="12"/>
      <c r="D223" s="3"/>
    </row>
    <row r="224">
      <c r="B224" s="12"/>
      <c r="D224" s="3"/>
    </row>
    <row r="225">
      <c r="B225" s="12"/>
      <c r="D225" s="3"/>
    </row>
    <row r="226">
      <c r="B226" s="12"/>
      <c r="D226" s="3"/>
    </row>
    <row r="227">
      <c r="B227" s="12"/>
      <c r="D227" s="3"/>
    </row>
    <row r="228">
      <c r="B228" s="12"/>
      <c r="D228" s="3"/>
    </row>
    <row r="229">
      <c r="B229" s="12"/>
      <c r="D229" s="3"/>
    </row>
    <row r="230">
      <c r="B230" s="12"/>
      <c r="D230" s="3"/>
    </row>
    <row r="231">
      <c r="B231" s="12"/>
      <c r="D231" s="3"/>
    </row>
    <row r="232">
      <c r="B232" s="12"/>
      <c r="D232" s="3"/>
    </row>
    <row r="233">
      <c r="B233" s="12"/>
      <c r="D233" s="3"/>
    </row>
    <row r="234">
      <c r="B234" s="12"/>
      <c r="D234" s="3"/>
    </row>
    <row r="235">
      <c r="B235" s="12"/>
      <c r="D235" s="3"/>
    </row>
    <row r="236">
      <c r="B236" s="12"/>
      <c r="D236" s="3"/>
    </row>
    <row r="237">
      <c r="B237" s="12"/>
      <c r="D237" s="3"/>
    </row>
    <row r="238">
      <c r="B238" s="12"/>
      <c r="D238" s="3"/>
    </row>
    <row r="239">
      <c r="B239" s="12"/>
      <c r="D239" s="3"/>
    </row>
    <row r="240">
      <c r="B240" s="12"/>
      <c r="D240" s="3"/>
    </row>
    <row r="241">
      <c r="B241" s="12"/>
      <c r="D241" s="3"/>
    </row>
    <row r="242">
      <c r="B242" s="12"/>
      <c r="D242" s="3"/>
    </row>
    <row r="243">
      <c r="B243" s="12"/>
      <c r="D243" s="3"/>
    </row>
    <row r="244">
      <c r="B244" s="12"/>
      <c r="D244" s="3"/>
    </row>
    <row r="245">
      <c r="B245" s="12"/>
      <c r="D245" s="3"/>
    </row>
    <row r="246">
      <c r="B246" s="12"/>
      <c r="D246" s="3"/>
    </row>
    <row r="247">
      <c r="B247" s="12"/>
      <c r="D247" s="3"/>
    </row>
    <row r="248">
      <c r="B248" s="12"/>
      <c r="D248" s="3"/>
    </row>
    <row r="249">
      <c r="B249" s="12"/>
      <c r="D249" s="3"/>
    </row>
    <row r="250">
      <c r="B250" s="12"/>
      <c r="D250" s="3"/>
    </row>
    <row r="251">
      <c r="B251" s="12"/>
      <c r="D251" s="3"/>
    </row>
    <row r="252">
      <c r="B252" s="12"/>
      <c r="D252" s="3"/>
    </row>
    <row r="253">
      <c r="B253" s="12"/>
      <c r="D253" s="3"/>
    </row>
    <row r="254">
      <c r="B254" s="12"/>
      <c r="D254" s="3"/>
    </row>
    <row r="255">
      <c r="B255" s="12"/>
      <c r="D255" s="3"/>
    </row>
    <row r="256">
      <c r="B256" s="12"/>
      <c r="D256" s="3"/>
    </row>
    <row r="257">
      <c r="B257" s="12"/>
      <c r="D257" s="3"/>
    </row>
    <row r="258">
      <c r="B258" s="12"/>
      <c r="D258" s="3"/>
    </row>
    <row r="259">
      <c r="B259" s="12"/>
      <c r="D259" s="3"/>
    </row>
    <row r="260">
      <c r="B260" s="12"/>
      <c r="D260" s="3"/>
    </row>
    <row r="261">
      <c r="B261" s="12"/>
      <c r="D261" s="3"/>
    </row>
    <row r="262">
      <c r="B262" s="12"/>
      <c r="D262" s="3"/>
    </row>
    <row r="263">
      <c r="B263" s="12"/>
      <c r="D263" s="3"/>
    </row>
    <row r="264">
      <c r="B264" s="12"/>
      <c r="D264" s="3"/>
    </row>
    <row r="265">
      <c r="B265" s="12"/>
      <c r="D265" s="3"/>
    </row>
    <row r="266">
      <c r="B266" s="12"/>
      <c r="D266" s="3"/>
    </row>
    <row r="267">
      <c r="B267" s="12"/>
      <c r="D267" s="3"/>
    </row>
    <row r="268">
      <c r="B268" s="12"/>
      <c r="D268" s="3"/>
    </row>
    <row r="269">
      <c r="B269" s="12"/>
      <c r="D269" s="3"/>
    </row>
    <row r="270">
      <c r="B270" s="12"/>
      <c r="D270" s="3"/>
    </row>
    <row r="271">
      <c r="B271" s="12"/>
      <c r="D271" s="3"/>
    </row>
    <row r="272">
      <c r="B272" s="12"/>
      <c r="D272" s="3"/>
    </row>
    <row r="273">
      <c r="B273" s="12"/>
      <c r="D273" s="3"/>
    </row>
    <row r="274">
      <c r="B274" s="12"/>
      <c r="D274" s="3"/>
    </row>
    <row r="275">
      <c r="B275" s="12"/>
      <c r="D275" s="3"/>
    </row>
    <row r="276">
      <c r="B276" s="12"/>
      <c r="D276" s="3"/>
    </row>
    <row r="277">
      <c r="B277" s="12"/>
      <c r="D277" s="3"/>
    </row>
    <row r="278">
      <c r="B278" s="12"/>
      <c r="D278" s="3"/>
    </row>
    <row r="279">
      <c r="B279" s="12"/>
      <c r="D279" s="3"/>
    </row>
    <row r="280">
      <c r="B280" s="12"/>
      <c r="D280" s="3"/>
    </row>
    <row r="281">
      <c r="B281" s="12"/>
      <c r="D281" s="3"/>
    </row>
    <row r="282">
      <c r="B282" s="12"/>
      <c r="D282" s="3"/>
    </row>
    <row r="283">
      <c r="B283" s="12"/>
      <c r="D283" s="3"/>
    </row>
    <row r="284">
      <c r="B284" s="12"/>
      <c r="D284" s="3"/>
    </row>
    <row r="285">
      <c r="B285" s="12"/>
      <c r="D285" s="3"/>
    </row>
    <row r="286">
      <c r="B286" s="12"/>
      <c r="D286" s="3"/>
    </row>
    <row r="287">
      <c r="B287" s="12"/>
      <c r="D287" s="3"/>
    </row>
    <row r="288">
      <c r="B288" s="12"/>
      <c r="D288" s="3"/>
    </row>
    <row r="289">
      <c r="B289" s="12"/>
      <c r="D289" s="3"/>
    </row>
    <row r="290">
      <c r="B290" s="12"/>
      <c r="D290" s="3"/>
    </row>
    <row r="291">
      <c r="B291" s="12"/>
      <c r="D291" s="3"/>
    </row>
    <row r="292">
      <c r="B292" s="12"/>
      <c r="D292" s="3"/>
    </row>
    <row r="293">
      <c r="B293" s="12"/>
      <c r="D293" s="3"/>
    </row>
    <row r="294">
      <c r="B294" s="12"/>
      <c r="D294" s="3"/>
    </row>
    <row r="295">
      <c r="B295" s="12"/>
      <c r="D295" s="3"/>
    </row>
    <row r="296">
      <c r="B296" s="12"/>
      <c r="D296" s="3"/>
    </row>
    <row r="297">
      <c r="B297" s="12"/>
      <c r="D297" s="3"/>
    </row>
    <row r="298">
      <c r="B298" s="12"/>
      <c r="D298" s="3"/>
    </row>
    <row r="299">
      <c r="B299" s="12"/>
      <c r="D299" s="3"/>
    </row>
    <row r="300">
      <c r="B300" s="12"/>
      <c r="D300" s="3"/>
    </row>
    <row r="301">
      <c r="B301" s="12"/>
      <c r="D301" s="3"/>
    </row>
    <row r="302">
      <c r="B302" s="12"/>
      <c r="D302" s="3"/>
    </row>
    <row r="303">
      <c r="B303" s="12"/>
      <c r="D303" s="3"/>
    </row>
    <row r="304">
      <c r="B304" s="12"/>
      <c r="D304" s="3"/>
    </row>
    <row r="305">
      <c r="B305" s="12"/>
      <c r="D305" s="3"/>
    </row>
    <row r="306">
      <c r="B306" s="12"/>
      <c r="D306" s="3"/>
    </row>
    <row r="307">
      <c r="B307" s="12"/>
      <c r="D307" s="3"/>
    </row>
    <row r="308">
      <c r="B308" s="12"/>
      <c r="D308" s="3"/>
    </row>
    <row r="309">
      <c r="B309" s="12"/>
      <c r="D309" s="3"/>
    </row>
    <row r="310">
      <c r="B310" s="12"/>
      <c r="D310" s="3"/>
    </row>
    <row r="311">
      <c r="B311" s="12"/>
      <c r="D311" s="3"/>
    </row>
    <row r="312">
      <c r="B312" s="12"/>
      <c r="D312" s="3"/>
    </row>
    <row r="313">
      <c r="B313" s="12"/>
      <c r="D313" s="3"/>
    </row>
    <row r="314">
      <c r="B314" s="12"/>
      <c r="D314" s="3"/>
    </row>
    <row r="315">
      <c r="B315" s="12"/>
      <c r="D315" s="3"/>
    </row>
    <row r="316">
      <c r="B316" s="12"/>
      <c r="D316" s="3"/>
    </row>
    <row r="317">
      <c r="B317" s="12"/>
      <c r="D317" s="3"/>
    </row>
    <row r="318">
      <c r="B318" s="12"/>
      <c r="D318" s="3"/>
    </row>
    <row r="319">
      <c r="B319" s="12"/>
      <c r="D319" s="3"/>
    </row>
    <row r="320">
      <c r="B320" s="12"/>
      <c r="D320" s="3"/>
    </row>
    <row r="321">
      <c r="B321" s="12"/>
      <c r="D321" s="3"/>
    </row>
    <row r="322">
      <c r="B322" s="12"/>
      <c r="D322" s="3"/>
    </row>
    <row r="323">
      <c r="B323" s="12"/>
      <c r="D323" s="3"/>
    </row>
    <row r="324">
      <c r="B324" s="12"/>
      <c r="D324" s="3"/>
    </row>
    <row r="325">
      <c r="B325" s="12"/>
      <c r="D325" s="3"/>
    </row>
    <row r="326">
      <c r="B326" s="12"/>
      <c r="D326" s="3"/>
    </row>
    <row r="327">
      <c r="B327" s="12"/>
      <c r="D327" s="3"/>
    </row>
    <row r="328">
      <c r="B328" s="12"/>
      <c r="D328" s="3"/>
    </row>
    <row r="329">
      <c r="B329" s="12"/>
      <c r="D329" s="3"/>
    </row>
    <row r="330">
      <c r="B330" s="12"/>
      <c r="D330" s="3"/>
    </row>
    <row r="331">
      <c r="B331" s="12"/>
      <c r="D331" s="3"/>
    </row>
    <row r="332">
      <c r="B332" s="12"/>
      <c r="D332" s="3"/>
    </row>
    <row r="333">
      <c r="B333" s="12"/>
      <c r="D333" s="3"/>
    </row>
    <row r="334">
      <c r="B334" s="12"/>
      <c r="D334" s="3"/>
    </row>
    <row r="335">
      <c r="B335" s="12"/>
      <c r="D335" s="3"/>
    </row>
    <row r="336">
      <c r="B336" s="12"/>
      <c r="D336" s="3"/>
    </row>
    <row r="337">
      <c r="B337" s="12"/>
      <c r="D337" s="3"/>
    </row>
    <row r="338">
      <c r="B338" s="12"/>
      <c r="D338" s="3"/>
    </row>
    <row r="339">
      <c r="B339" s="12"/>
      <c r="D339" s="3"/>
    </row>
    <row r="340">
      <c r="B340" s="12"/>
      <c r="D340" s="3"/>
    </row>
    <row r="341">
      <c r="B341" s="12"/>
      <c r="D341" s="3"/>
    </row>
    <row r="342">
      <c r="B342" s="12"/>
      <c r="D342" s="3"/>
    </row>
    <row r="343">
      <c r="B343" s="12"/>
      <c r="D343" s="3"/>
    </row>
    <row r="344">
      <c r="B344" s="12"/>
      <c r="D344" s="3"/>
    </row>
    <row r="345">
      <c r="B345" s="12"/>
      <c r="D345" s="3"/>
    </row>
    <row r="346">
      <c r="B346" s="12"/>
      <c r="D346" s="3"/>
    </row>
    <row r="347">
      <c r="B347" s="12"/>
      <c r="D347" s="3"/>
    </row>
    <row r="348">
      <c r="B348" s="12"/>
      <c r="D348" s="3"/>
    </row>
    <row r="349">
      <c r="B349" s="12"/>
      <c r="D349" s="3"/>
    </row>
    <row r="350">
      <c r="B350" s="12"/>
      <c r="D350" s="3"/>
    </row>
    <row r="351">
      <c r="B351" s="12"/>
      <c r="D351" s="3"/>
    </row>
    <row r="352">
      <c r="B352" s="12"/>
      <c r="D352" s="3"/>
    </row>
    <row r="353">
      <c r="B353" s="12"/>
      <c r="D353" s="3"/>
    </row>
    <row r="354">
      <c r="B354" s="12"/>
      <c r="D354" s="3"/>
    </row>
    <row r="355">
      <c r="B355" s="12"/>
      <c r="D355" s="3"/>
    </row>
    <row r="356">
      <c r="B356" s="12"/>
      <c r="D356" s="3"/>
    </row>
    <row r="357">
      <c r="B357" s="12"/>
      <c r="D357" s="3"/>
    </row>
    <row r="358">
      <c r="B358" s="12"/>
      <c r="D358" s="3"/>
    </row>
    <row r="359">
      <c r="B359" s="12"/>
      <c r="D359" s="3"/>
    </row>
    <row r="360">
      <c r="B360" s="12"/>
      <c r="D360" s="3"/>
    </row>
    <row r="361">
      <c r="B361" s="12"/>
      <c r="D361" s="3"/>
    </row>
    <row r="362">
      <c r="B362" s="12"/>
      <c r="D362" s="3"/>
    </row>
    <row r="363">
      <c r="B363" s="12"/>
      <c r="D363" s="3"/>
    </row>
    <row r="364">
      <c r="B364" s="12"/>
      <c r="D364" s="3"/>
    </row>
    <row r="365">
      <c r="B365" s="12"/>
      <c r="D365" s="3"/>
    </row>
    <row r="366">
      <c r="B366" s="12"/>
      <c r="D366" s="3"/>
    </row>
    <row r="367">
      <c r="B367" s="12"/>
      <c r="D367" s="3"/>
    </row>
    <row r="368">
      <c r="B368" s="12"/>
      <c r="D368" s="3"/>
    </row>
    <row r="369">
      <c r="B369" s="12"/>
      <c r="D369" s="3"/>
    </row>
    <row r="370">
      <c r="B370" s="12"/>
      <c r="D370" s="3"/>
    </row>
    <row r="371">
      <c r="B371" s="12"/>
      <c r="D371" s="3"/>
    </row>
    <row r="372">
      <c r="B372" s="12"/>
      <c r="D372" s="3"/>
    </row>
    <row r="373">
      <c r="B373" s="12"/>
      <c r="D373" s="3"/>
    </row>
    <row r="374">
      <c r="B374" s="12"/>
      <c r="D374" s="3"/>
    </row>
    <row r="375">
      <c r="B375" s="12"/>
      <c r="D375" s="3"/>
    </row>
    <row r="376">
      <c r="B376" s="12"/>
      <c r="D376" s="3"/>
    </row>
    <row r="377">
      <c r="B377" s="12"/>
      <c r="D377" s="3"/>
    </row>
    <row r="378">
      <c r="B378" s="12"/>
      <c r="D378" s="3"/>
    </row>
    <row r="379">
      <c r="B379" s="12"/>
      <c r="D379" s="3"/>
    </row>
    <row r="380">
      <c r="B380" s="12"/>
      <c r="D380" s="3"/>
    </row>
    <row r="381">
      <c r="B381" s="12"/>
      <c r="D381" s="3"/>
    </row>
    <row r="382">
      <c r="B382" s="12"/>
      <c r="D382" s="3"/>
    </row>
    <row r="383">
      <c r="B383" s="12"/>
      <c r="D383" s="3"/>
    </row>
    <row r="384">
      <c r="B384" s="12"/>
      <c r="D384" s="3"/>
    </row>
    <row r="385">
      <c r="B385" s="12"/>
      <c r="D385" s="3"/>
    </row>
    <row r="386">
      <c r="B386" s="12"/>
      <c r="D386" s="3"/>
    </row>
    <row r="387">
      <c r="B387" s="12"/>
      <c r="D387" s="3"/>
    </row>
    <row r="388">
      <c r="B388" s="12"/>
      <c r="D388" s="3"/>
    </row>
    <row r="389">
      <c r="B389" s="12"/>
      <c r="D389" s="3"/>
    </row>
    <row r="390">
      <c r="B390" s="12"/>
      <c r="D390" s="3"/>
    </row>
    <row r="391">
      <c r="B391" s="12"/>
      <c r="D391" s="3"/>
    </row>
    <row r="392">
      <c r="B392" s="12"/>
      <c r="D392" s="3"/>
    </row>
    <row r="393">
      <c r="B393" s="12"/>
      <c r="D393" s="3"/>
    </row>
    <row r="394">
      <c r="B394" s="12"/>
      <c r="D394" s="3"/>
    </row>
    <row r="395">
      <c r="B395" s="12"/>
      <c r="D395" s="3"/>
    </row>
    <row r="396">
      <c r="B396" s="12"/>
      <c r="D396" s="3"/>
    </row>
    <row r="397">
      <c r="B397" s="12"/>
      <c r="D397" s="3"/>
    </row>
    <row r="398">
      <c r="B398" s="12"/>
      <c r="D398" s="3"/>
    </row>
    <row r="399">
      <c r="B399" s="12"/>
      <c r="D399" s="3"/>
    </row>
    <row r="400">
      <c r="B400" s="12"/>
      <c r="D400" s="3"/>
    </row>
    <row r="401">
      <c r="B401" s="12"/>
      <c r="D401" s="3"/>
    </row>
    <row r="402">
      <c r="B402" s="12"/>
      <c r="D402" s="3"/>
    </row>
    <row r="403">
      <c r="B403" s="12"/>
      <c r="D403" s="3"/>
    </row>
    <row r="404">
      <c r="B404" s="12"/>
      <c r="D404" s="3"/>
    </row>
    <row r="405">
      <c r="B405" s="12"/>
      <c r="D405" s="3"/>
    </row>
    <row r="406">
      <c r="B406" s="12"/>
      <c r="D406" s="3"/>
    </row>
    <row r="407">
      <c r="B407" s="12"/>
      <c r="D407" s="3"/>
    </row>
    <row r="408">
      <c r="B408" s="12"/>
      <c r="D408" s="3"/>
    </row>
    <row r="409">
      <c r="B409" s="12"/>
      <c r="D409" s="3"/>
    </row>
    <row r="410">
      <c r="B410" s="12"/>
      <c r="D410" s="3"/>
    </row>
    <row r="411">
      <c r="B411" s="12"/>
      <c r="D411" s="3"/>
    </row>
    <row r="412">
      <c r="B412" s="12"/>
      <c r="D412" s="3"/>
    </row>
    <row r="413">
      <c r="B413" s="12"/>
      <c r="D413" s="3"/>
    </row>
    <row r="414">
      <c r="B414" s="12"/>
      <c r="D414" s="3"/>
    </row>
    <row r="415">
      <c r="B415" s="12"/>
      <c r="D415" s="3"/>
    </row>
    <row r="416">
      <c r="B416" s="12"/>
      <c r="D416" s="3"/>
    </row>
    <row r="417">
      <c r="B417" s="12"/>
      <c r="D417" s="3"/>
    </row>
    <row r="418">
      <c r="B418" s="12"/>
      <c r="D418" s="3"/>
    </row>
    <row r="419">
      <c r="B419" s="12"/>
      <c r="D419" s="3"/>
    </row>
    <row r="420">
      <c r="B420" s="12"/>
      <c r="D420" s="3"/>
    </row>
    <row r="421">
      <c r="B421" s="12"/>
      <c r="D421" s="3"/>
    </row>
    <row r="422">
      <c r="B422" s="12"/>
      <c r="D422" s="3"/>
    </row>
    <row r="423">
      <c r="B423" s="12"/>
      <c r="D423" s="3"/>
    </row>
    <row r="424">
      <c r="B424" s="12"/>
      <c r="D424" s="3"/>
    </row>
    <row r="425">
      <c r="B425" s="12"/>
      <c r="D425" s="3"/>
    </row>
    <row r="426">
      <c r="B426" s="12"/>
      <c r="D426" s="3"/>
    </row>
    <row r="427">
      <c r="B427" s="12"/>
      <c r="D427" s="3"/>
    </row>
    <row r="428">
      <c r="B428" s="12"/>
      <c r="D428" s="3"/>
    </row>
    <row r="429">
      <c r="B429" s="12"/>
      <c r="D429" s="3"/>
    </row>
    <row r="430">
      <c r="B430" s="12"/>
      <c r="D430" s="3"/>
    </row>
    <row r="431">
      <c r="B431" s="12"/>
      <c r="D431" s="3"/>
    </row>
    <row r="432">
      <c r="B432" s="12"/>
      <c r="D432" s="3"/>
    </row>
    <row r="433">
      <c r="B433" s="12"/>
      <c r="D433" s="3"/>
    </row>
    <row r="434">
      <c r="B434" s="12"/>
      <c r="D434" s="3"/>
    </row>
    <row r="435">
      <c r="B435" s="12"/>
      <c r="D435" s="3"/>
    </row>
    <row r="436">
      <c r="B436" s="12"/>
      <c r="D436" s="3"/>
    </row>
    <row r="437">
      <c r="B437" s="12"/>
      <c r="D437" s="3"/>
    </row>
    <row r="438">
      <c r="B438" s="12"/>
      <c r="D438" s="3"/>
    </row>
    <row r="439">
      <c r="B439" s="12"/>
      <c r="D439" s="3"/>
    </row>
    <row r="440">
      <c r="B440" s="12"/>
      <c r="D440" s="3"/>
    </row>
    <row r="441">
      <c r="B441" s="12"/>
      <c r="D441" s="3"/>
    </row>
    <row r="442">
      <c r="B442" s="12"/>
      <c r="D442" s="3"/>
    </row>
    <row r="443">
      <c r="B443" s="12"/>
      <c r="D443" s="3"/>
    </row>
    <row r="444">
      <c r="B444" s="12"/>
      <c r="D444" s="3"/>
    </row>
    <row r="445">
      <c r="B445" s="12"/>
      <c r="D445" s="3"/>
    </row>
    <row r="446">
      <c r="B446" s="12"/>
      <c r="D446" s="3"/>
    </row>
    <row r="447">
      <c r="B447" s="12"/>
      <c r="D447" s="3"/>
    </row>
    <row r="448">
      <c r="B448" s="12"/>
      <c r="D448" s="3"/>
    </row>
    <row r="449">
      <c r="B449" s="12"/>
      <c r="D449" s="3"/>
    </row>
    <row r="450">
      <c r="B450" s="12"/>
      <c r="D450" s="3"/>
    </row>
    <row r="451">
      <c r="B451" s="12"/>
      <c r="D451" s="3"/>
    </row>
    <row r="452">
      <c r="B452" s="12"/>
      <c r="D452" s="3"/>
    </row>
    <row r="453">
      <c r="B453" s="12"/>
      <c r="D453" s="3"/>
    </row>
    <row r="454">
      <c r="B454" s="12"/>
      <c r="D454" s="3"/>
    </row>
    <row r="455">
      <c r="B455" s="12"/>
      <c r="D455" s="3"/>
    </row>
    <row r="456">
      <c r="B456" s="12"/>
      <c r="D456" s="3"/>
    </row>
    <row r="457">
      <c r="B457" s="12"/>
      <c r="D457" s="3"/>
    </row>
    <row r="458">
      <c r="B458" s="12"/>
      <c r="D458" s="3"/>
    </row>
    <row r="459">
      <c r="B459" s="12"/>
      <c r="D459" s="3"/>
    </row>
    <row r="460">
      <c r="B460" s="12"/>
      <c r="D460" s="3"/>
    </row>
    <row r="461">
      <c r="B461" s="12"/>
      <c r="D461" s="3"/>
    </row>
    <row r="462">
      <c r="B462" s="12"/>
      <c r="D462" s="3"/>
    </row>
    <row r="463">
      <c r="B463" s="12"/>
      <c r="D463" s="3"/>
    </row>
    <row r="464">
      <c r="B464" s="12"/>
      <c r="D464" s="3"/>
    </row>
    <row r="465">
      <c r="B465" s="12"/>
      <c r="D465" s="3"/>
    </row>
    <row r="466">
      <c r="B466" s="12"/>
      <c r="D466" s="3"/>
    </row>
    <row r="467">
      <c r="B467" s="12"/>
      <c r="D467" s="3"/>
    </row>
    <row r="468">
      <c r="B468" s="12"/>
      <c r="D468" s="3"/>
    </row>
    <row r="469">
      <c r="B469" s="12"/>
      <c r="D469" s="3"/>
    </row>
    <row r="470">
      <c r="B470" s="12"/>
      <c r="D470" s="3"/>
    </row>
    <row r="471">
      <c r="B471" s="12"/>
      <c r="D471" s="3"/>
    </row>
    <row r="472">
      <c r="B472" s="12"/>
      <c r="D472" s="3"/>
    </row>
    <row r="473">
      <c r="B473" s="12"/>
      <c r="D473" s="3"/>
    </row>
    <row r="474">
      <c r="B474" s="12"/>
      <c r="D474" s="3"/>
    </row>
    <row r="475">
      <c r="B475" s="12"/>
      <c r="D475" s="3"/>
    </row>
    <row r="476">
      <c r="B476" s="12"/>
      <c r="D476" s="3"/>
    </row>
    <row r="477">
      <c r="B477" s="12"/>
      <c r="D477" s="3"/>
    </row>
    <row r="478">
      <c r="B478" s="12"/>
      <c r="D478" s="3"/>
    </row>
    <row r="479">
      <c r="B479" s="12"/>
      <c r="D479" s="3"/>
    </row>
    <row r="480">
      <c r="B480" s="12"/>
      <c r="D480" s="3"/>
    </row>
    <row r="481">
      <c r="B481" s="12"/>
      <c r="D481" s="3"/>
    </row>
    <row r="482">
      <c r="B482" s="12"/>
      <c r="D482" s="3"/>
    </row>
    <row r="483">
      <c r="B483" s="12"/>
      <c r="D483" s="3"/>
    </row>
    <row r="484">
      <c r="B484" s="12"/>
      <c r="D484" s="3"/>
    </row>
    <row r="485">
      <c r="B485" s="12"/>
      <c r="D485" s="3"/>
    </row>
    <row r="486">
      <c r="B486" s="12"/>
      <c r="D486" s="3"/>
    </row>
    <row r="487">
      <c r="B487" s="12"/>
      <c r="D487" s="3"/>
    </row>
    <row r="488">
      <c r="B488" s="12"/>
      <c r="D488" s="3"/>
    </row>
    <row r="489">
      <c r="B489" s="12"/>
      <c r="D489" s="3"/>
    </row>
    <row r="490">
      <c r="B490" s="12"/>
      <c r="D490" s="3"/>
    </row>
    <row r="491">
      <c r="B491" s="12"/>
      <c r="D491" s="3"/>
    </row>
    <row r="492">
      <c r="B492" s="12"/>
      <c r="D492" s="3"/>
    </row>
    <row r="493">
      <c r="B493" s="12"/>
      <c r="D493" s="3"/>
    </row>
    <row r="494">
      <c r="B494" s="12"/>
      <c r="D494" s="3"/>
    </row>
    <row r="495">
      <c r="B495" s="12"/>
      <c r="D495" s="3"/>
    </row>
    <row r="496">
      <c r="B496" s="12"/>
      <c r="D496" s="3"/>
    </row>
    <row r="497">
      <c r="B497" s="12"/>
      <c r="D497" s="3"/>
    </row>
    <row r="498">
      <c r="B498" s="12"/>
      <c r="D498" s="3"/>
    </row>
    <row r="499">
      <c r="B499" s="12"/>
      <c r="D499" s="3"/>
    </row>
    <row r="500">
      <c r="B500" s="12"/>
      <c r="D500" s="3"/>
    </row>
    <row r="501">
      <c r="B501" s="12"/>
      <c r="D501" s="3"/>
    </row>
    <row r="502">
      <c r="B502" s="12"/>
      <c r="D502" s="3"/>
    </row>
    <row r="503">
      <c r="B503" s="12"/>
      <c r="D503" s="3"/>
    </row>
    <row r="504">
      <c r="B504" s="12"/>
      <c r="D504" s="3"/>
    </row>
    <row r="505">
      <c r="B505" s="12"/>
      <c r="D505" s="3"/>
    </row>
    <row r="506">
      <c r="B506" s="12"/>
      <c r="D506" s="3"/>
    </row>
    <row r="507">
      <c r="B507" s="12"/>
      <c r="D507" s="3"/>
    </row>
    <row r="508">
      <c r="B508" s="12"/>
      <c r="D508" s="3"/>
    </row>
    <row r="509">
      <c r="B509" s="12"/>
      <c r="D509" s="3"/>
    </row>
    <row r="510">
      <c r="B510" s="12"/>
      <c r="D510" s="3"/>
    </row>
    <row r="511">
      <c r="B511" s="12"/>
      <c r="D511" s="3"/>
    </row>
    <row r="512">
      <c r="B512" s="12"/>
      <c r="D512" s="3"/>
    </row>
    <row r="513">
      <c r="B513" s="12"/>
      <c r="D513" s="3"/>
    </row>
    <row r="514">
      <c r="B514" s="12"/>
      <c r="D514" s="3"/>
    </row>
    <row r="515">
      <c r="B515" s="12"/>
      <c r="D515" s="3"/>
    </row>
    <row r="516">
      <c r="B516" s="12"/>
      <c r="D516" s="3"/>
    </row>
    <row r="517">
      <c r="B517" s="12"/>
      <c r="D517" s="3"/>
    </row>
    <row r="518">
      <c r="B518" s="12"/>
      <c r="D518" s="3"/>
    </row>
    <row r="519">
      <c r="B519" s="12"/>
      <c r="D519" s="3"/>
    </row>
    <row r="520">
      <c r="B520" s="12"/>
      <c r="D520" s="3"/>
    </row>
    <row r="521">
      <c r="B521" s="12"/>
      <c r="D521" s="3"/>
    </row>
    <row r="522">
      <c r="B522" s="12"/>
      <c r="D522" s="3"/>
    </row>
    <row r="523">
      <c r="B523" s="12"/>
      <c r="D523" s="3"/>
    </row>
    <row r="524">
      <c r="B524" s="12"/>
      <c r="D524" s="3"/>
    </row>
    <row r="525">
      <c r="B525" s="12"/>
      <c r="D525" s="3"/>
    </row>
    <row r="526">
      <c r="B526" s="12"/>
      <c r="D526" s="3"/>
    </row>
    <row r="527">
      <c r="B527" s="12"/>
      <c r="D527" s="3"/>
    </row>
    <row r="528">
      <c r="B528" s="12"/>
      <c r="D528" s="3"/>
    </row>
    <row r="529">
      <c r="B529" s="12"/>
      <c r="D529" s="3"/>
    </row>
    <row r="530">
      <c r="B530" s="12"/>
      <c r="D530" s="3"/>
    </row>
    <row r="531">
      <c r="B531" s="12"/>
      <c r="D531" s="3"/>
    </row>
    <row r="532">
      <c r="B532" s="12"/>
      <c r="D532" s="3"/>
    </row>
    <row r="533">
      <c r="B533" s="12"/>
      <c r="D533" s="3"/>
    </row>
    <row r="534">
      <c r="B534" s="12"/>
      <c r="D534" s="3"/>
    </row>
    <row r="535">
      <c r="B535" s="12"/>
      <c r="D535" s="3"/>
    </row>
    <row r="536">
      <c r="B536" s="12"/>
      <c r="D536" s="3"/>
    </row>
    <row r="537">
      <c r="B537" s="12"/>
      <c r="D537" s="3"/>
    </row>
    <row r="538">
      <c r="B538" s="12"/>
      <c r="D538" s="3"/>
    </row>
    <row r="539">
      <c r="B539" s="12"/>
      <c r="D539" s="3"/>
    </row>
    <row r="540">
      <c r="B540" s="12"/>
      <c r="D540" s="3"/>
    </row>
    <row r="541">
      <c r="B541" s="12"/>
      <c r="D541" s="3"/>
    </row>
    <row r="542">
      <c r="B542" s="12"/>
      <c r="D542" s="3"/>
    </row>
    <row r="543">
      <c r="B543" s="12"/>
      <c r="D543" s="3"/>
    </row>
    <row r="544">
      <c r="B544" s="12"/>
      <c r="D544" s="3"/>
    </row>
    <row r="545">
      <c r="B545" s="12"/>
      <c r="D545" s="3"/>
    </row>
    <row r="546">
      <c r="B546" s="12"/>
      <c r="D546" s="3"/>
    </row>
    <row r="547">
      <c r="B547" s="12"/>
      <c r="D547" s="3"/>
    </row>
    <row r="548">
      <c r="B548" s="12"/>
      <c r="D548" s="3"/>
    </row>
    <row r="549">
      <c r="B549" s="12"/>
      <c r="D549" s="3"/>
    </row>
    <row r="550">
      <c r="B550" s="12"/>
      <c r="D550" s="3"/>
    </row>
    <row r="551">
      <c r="B551" s="12"/>
      <c r="D551" s="3"/>
    </row>
    <row r="552">
      <c r="B552" s="12"/>
      <c r="D552" s="3"/>
    </row>
    <row r="553">
      <c r="B553" s="12"/>
      <c r="D553" s="3"/>
    </row>
    <row r="554">
      <c r="B554" s="12"/>
      <c r="D554" s="3"/>
    </row>
    <row r="555">
      <c r="B555" s="12"/>
      <c r="D555" s="3"/>
    </row>
    <row r="556">
      <c r="B556" s="12"/>
      <c r="D556" s="3"/>
    </row>
    <row r="557">
      <c r="B557" s="12"/>
      <c r="D557" s="3"/>
    </row>
    <row r="558">
      <c r="B558" s="12"/>
      <c r="D558" s="3"/>
    </row>
    <row r="559">
      <c r="B559" s="12"/>
      <c r="D559" s="3"/>
    </row>
    <row r="560">
      <c r="B560" s="12"/>
      <c r="D560" s="3"/>
    </row>
    <row r="561">
      <c r="B561" s="12"/>
      <c r="D561" s="3"/>
    </row>
    <row r="562">
      <c r="B562" s="12"/>
      <c r="D562" s="3"/>
    </row>
    <row r="563">
      <c r="B563" s="12"/>
      <c r="D563" s="3"/>
    </row>
    <row r="564">
      <c r="B564" s="12"/>
      <c r="D564" s="3"/>
    </row>
    <row r="565">
      <c r="B565" s="12"/>
      <c r="D565" s="3"/>
    </row>
    <row r="566">
      <c r="B566" s="12"/>
      <c r="D566" s="3"/>
    </row>
    <row r="567">
      <c r="B567" s="12"/>
      <c r="D567" s="3"/>
    </row>
    <row r="568">
      <c r="B568" s="12"/>
      <c r="D568" s="3"/>
    </row>
    <row r="569">
      <c r="B569" s="12"/>
      <c r="D569" s="3"/>
    </row>
    <row r="570">
      <c r="B570" s="12"/>
      <c r="D570" s="3"/>
    </row>
    <row r="571">
      <c r="B571" s="12"/>
      <c r="D571" s="3"/>
    </row>
    <row r="572">
      <c r="B572" s="12"/>
      <c r="D572" s="3"/>
    </row>
    <row r="573">
      <c r="B573" s="12"/>
      <c r="D573" s="3"/>
    </row>
    <row r="574">
      <c r="B574" s="12"/>
      <c r="D574" s="3"/>
    </row>
    <row r="575">
      <c r="B575" s="12"/>
      <c r="D575" s="3"/>
    </row>
    <row r="576">
      <c r="B576" s="12"/>
      <c r="D576" s="3"/>
    </row>
    <row r="577">
      <c r="B577" s="12"/>
      <c r="D577" s="3"/>
    </row>
    <row r="578">
      <c r="B578" s="12"/>
      <c r="D578" s="3"/>
    </row>
    <row r="579">
      <c r="B579" s="12"/>
      <c r="D579" s="3"/>
    </row>
    <row r="580">
      <c r="B580" s="12"/>
      <c r="D580" s="3"/>
    </row>
    <row r="581">
      <c r="B581" s="12"/>
      <c r="D581" s="3"/>
    </row>
    <row r="582">
      <c r="B582" s="12"/>
      <c r="D582" s="3"/>
    </row>
    <row r="583">
      <c r="B583" s="12"/>
      <c r="D583" s="3"/>
    </row>
    <row r="584">
      <c r="B584" s="12"/>
      <c r="D584" s="3"/>
    </row>
    <row r="585">
      <c r="B585" s="12"/>
      <c r="D585" s="3"/>
    </row>
    <row r="586">
      <c r="B586" s="12"/>
      <c r="D586" s="3"/>
    </row>
    <row r="587">
      <c r="B587" s="12"/>
      <c r="D587" s="3"/>
    </row>
    <row r="588">
      <c r="B588" s="12"/>
      <c r="D588" s="3"/>
    </row>
    <row r="589">
      <c r="B589" s="12"/>
      <c r="D589" s="3"/>
    </row>
    <row r="590">
      <c r="B590" s="12"/>
      <c r="D590" s="3"/>
    </row>
    <row r="591">
      <c r="B591" s="12"/>
      <c r="D591" s="3"/>
    </row>
    <row r="592">
      <c r="B592" s="12"/>
      <c r="D592" s="3"/>
    </row>
    <row r="593">
      <c r="B593" s="12"/>
      <c r="D593" s="3"/>
    </row>
    <row r="594">
      <c r="B594" s="12"/>
      <c r="D594" s="3"/>
    </row>
    <row r="595">
      <c r="B595" s="12"/>
      <c r="D595" s="3"/>
    </row>
    <row r="596">
      <c r="B596" s="12"/>
      <c r="D596" s="3"/>
    </row>
    <row r="597">
      <c r="B597" s="12"/>
      <c r="D597" s="3"/>
    </row>
    <row r="598">
      <c r="B598" s="12"/>
      <c r="D598" s="3"/>
    </row>
    <row r="599">
      <c r="B599" s="12"/>
      <c r="D599" s="3"/>
    </row>
    <row r="600">
      <c r="B600" s="12"/>
      <c r="D600" s="3"/>
    </row>
    <row r="601">
      <c r="B601" s="12"/>
      <c r="D601" s="3"/>
    </row>
    <row r="602">
      <c r="B602" s="12"/>
      <c r="D602" s="3"/>
    </row>
    <row r="603">
      <c r="B603" s="12"/>
      <c r="D603" s="3"/>
    </row>
    <row r="604">
      <c r="B604" s="12"/>
      <c r="D604" s="3"/>
    </row>
    <row r="605">
      <c r="B605" s="12"/>
      <c r="D605" s="3"/>
    </row>
    <row r="606">
      <c r="B606" s="12"/>
      <c r="D606" s="3"/>
    </row>
    <row r="607">
      <c r="B607" s="12"/>
      <c r="D607" s="3"/>
    </row>
    <row r="608">
      <c r="B608" s="12"/>
      <c r="D608" s="3"/>
    </row>
    <row r="609">
      <c r="B609" s="12"/>
      <c r="D609" s="3"/>
    </row>
    <row r="610">
      <c r="B610" s="12"/>
      <c r="D610" s="3"/>
    </row>
    <row r="611">
      <c r="B611" s="12"/>
      <c r="D611" s="3"/>
    </row>
    <row r="612">
      <c r="B612" s="12"/>
      <c r="D612" s="3"/>
    </row>
    <row r="613">
      <c r="B613" s="12"/>
      <c r="D613" s="3"/>
    </row>
    <row r="614">
      <c r="B614" s="12"/>
      <c r="D614" s="3"/>
    </row>
    <row r="615">
      <c r="B615" s="12"/>
      <c r="D615" s="3"/>
    </row>
    <row r="616">
      <c r="B616" s="12"/>
      <c r="D616" s="3"/>
    </row>
    <row r="617">
      <c r="B617" s="12"/>
      <c r="D617" s="3"/>
    </row>
    <row r="618">
      <c r="B618" s="12"/>
      <c r="D618" s="3"/>
    </row>
    <row r="619">
      <c r="B619" s="12"/>
      <c r="D619" s="3"/>
    </row>
    <row r="620">
      <c r="B620" s="12"/>
      <c r="D620" s="3"/>
    </row>
    <row r="621">
      <c r="B621" s="12"/>
      <c r="D621" s="3"/>
    </row>
    <row r="622">
      <c r="B622" s="12"/>
      <c r="D622" s="3"/>
    </row>
    <row r="623">
      <c r="B623" s="12"/>
      <c r="D623" s="3"/>
    </row>
    <row r="624">
      <c r="B624" s="12"/>
      <c r="D624" s="3"/>
    </row>
    <row r="625">
      <c r="B625" s="12"/>
      <c r="D625" s="3"/>
    </row>
    <row r="626">
      <c r="B626" s="12"/>
      <c r="D626" s="3"/>
    </row>
    <row r="627">
      <c r="B627" s="12"/>
      <c r="D627" s="3"/>
    </row>
    <row r="628">
      <c r="B628" s="12"/>
      <c r="D628" s="3"/>
    </row>
    <row r="629">
      <c r="B629" s="12"/>
      <c r="D629" s="3"/>
    </row>
    <row r="630">
      <c r="B630" s="12"/>
      <c r="D630" s="3"/>
    </row>
    <row r="631">
      <c r="B631" s="12"/>
      <c r="D631" s="3"/>
    </row>
    <row r="632">
      <c r="B632" s="12"/>
      <c r="D632" s="3"/>
    </row>
    <row r="633">
      <c r="B633" s="12"/>
      <c r="D633" s="3"/>
    </row>
    <row r="634">
      <c r="B634" s="12"/>
      <c r="D634" s="3"/>
    </row>
    <row r="635">
      <c r="B635" s="12"/>
      <c r="D635" s="3"/>
    </row>
    <row r="636">
      <c r="B636" s="12"/>
      <c r="D636" s="3"/>
    </row>
    <row r="637">
      <c r="B637" s="12"/>
      <c r="D637" s="3"/>
    </row>
    <row r="638">
      <c r="B638" s="12"/>
      <c r="D638" s="3"/>
    </row>
    <row r="639">
      <c r="B639" s="12"/>
      <c r="D639" s="3"/>
    </row>
    <row r="640">
      <c r="B640" s="12"/>
      <c r="D640" s="3"/>
    </row>
    <row r="641">
      <c r="B641" s="12"/>
      <c r="D641" s="3"/>
    </row>
    <row r="642">
      <c r="B642" s="12"/>
      <c r="D642" s="3"/>
    </row>
    <row r="643">
      <c r="B643" s="12"/>
      <c r="D643" s="3"/>
    </row>
    <row r="644">
      <c r="B644" s="12"/>
      <c r="D644" s="3"/>
    </row>
    <row r="645">
      <c r="B645" s="12"/>
      <c r="D645" s="3"/>
    </row>
    <row r="646">
      <c r="B646" s="12"/>
      <c r="D646" s="3"/>
    </row>
    <row r="647">
      <c r="B647" s="12"/>
      <c r="D647" s="3"/>
    </row>
    <row r="648">
      <c r="B648" s="12"/>
      <c r="D648" s="3"/>
    </row>
    <row r="649">
      <c r="B649" s="12"/>
      <c r="D649" s="3"/>
    </row>
    <row r="650">
      <c r="B650" s="12"/>
      <c r="D650" s="3"/>
    </row>
    <row r="651">
      <c r="B651" s="12"/>
      <c r="D651" s="3"/>
    </row>
    <row r="652">
      <c r="B652" s="12"/>
      <c r="D652" s="3"/>
    </row>
    <row r="653">
      <c r="B653" s="12"/>
      <c r="D653" s="3"/>
    </row>
    <row r="654">
      <c r="B654" s="12"/>
      <c r="D654" s="3"/>
    </row>
    <row r="655">
      <c r="B655" s="12"/>
      <c r="D655" s="3"/>
    </row>
    <row r="656">
      <c r="B656" s="12"/>
      <c r="D656" s="3"/>
    </row>
    <row r="657">
      <c r="B657" s="12"/>
      <c r="D657" s="3"/>
    </row>
    <row r="658">
      <c r="B658" s="12"/>
      <c r="D658" s="3"/>
    </row>
    <row r="659">
      <c r="B659" s="12"/>
      <c r="D659" s="3"/>
    </row>
    <row r="660">
      <c r="B660" s="12"/>
      <c r="D660" s="3"/>
    </row>
    <row r="661">
      <c r="B661" s="12"/>
      <c r="D661" s="3"/>
    </row>
    <row r="662">
      <c r="B662" s="12"/>
      <c r="D662" s="3"/>
    </row>
    <row r="663">
      <c r="B663" s="12"/>
      <c r="D663" s="3"/>
    </row>
    <row r="664">
      <c r="B664" s="12"/>
      <c r="D664" s="3"/>
    </row>
    <row r="665">
      <c r="B665" s="12"/>
      <c r="D665" s="3"/>
    </row>
    <row r="666">
      <c r="B666" s="12"/>
      <c r="D666" s="3"/>
    </row>
    <row r="667">
      <c r="B667" s="12"/>
      <c r="D667" s="3"/>
    </row>
    <row r="668">
      <c r="B668" s="12"/>
      <c r="D668" s="3"/>
    </row>
    <row r="669">
      <c r="B669" s="12"/>
      <c r="D669" s="3"/>
    </row>
    <row r="670">
      <c r="B670" s="12"/>
      <c r="D670" s="3"/>
    </row>
    <row r="671">
      <c r="B671" s="12"/>
      <c r="D671" s="3"/>
    </row>
    <row r="672">
      <c r="B672" s="12"/>
      <c r="D672" s="3"/>
    </row>
    <row r="673">
      <c r="B673" s="12"/>
      <c r="D673" s="3"/>
    </row>
    <row r="674">
      <c r="B674" s="12"/>
      <c r="D674" s="3"/>
    </row>
    <row r="675">
      <c r="B675" s="12"/>
      <c r="D675" s="3"/>
    </row>
    <row r="676">
      <c r="B676" s="12"/>
      <c r="D676" s="3"/>
    </row>
    <row r="677">
      <c r="B677" s="12"/>
      <c r="D677" s="3"/>
    </row>
    <row r="678">
      <c r="B678" s="12"/>
      <c r="D678" s="3"/>
    </row>
    <row r="679">
      <c r="B679" s="12"/>
      <c r="D679" s="3"/>
    </row>
    <row r="680">
      <c r="B680" s="12"/>
      <c r="D680" s="3"/>
    </row>
    <row r="681">
      <c r="B681" s="12"/>
      <c r="D681" s="3"/>
    </row>
    <row r="682">
      <c r="B682" s="12"/>
      <c r="D682" s="3"/>
    </row>
    <row r="683">
      <c r="B683" s="12"/>
      <c r="D683" s="3"/>
    </row>
    <row r="684">
      <c r="B684" s="12"/>
      <c r="D684" s="3"/>
    </row>
    <row r="685">
      <c r="B685" s="12"/>
      <c r="D685" s="3"/>
    </row>
    <row r="686">
      <c r="B686" s="12"/>
      <c r="D686" s="3"/>
    </row>
    <row r="687">
      <c r="B687" s="12"/>
      <c r="D687" s="3"/>
    </row>
    <row r="688">
      <c r="B688" s="12"/>
      <c r="D688" s="3"/>
    </row>
    <row r="689">
      <c r="B689" s="12"/>
      <c r="D689" s="3"/>
    </row>
    <row r="690">
      <c r="B690" s="12"/>
      <c r="D690" s="3"/>
    </row>
    <row r="691">
      <c r="B691" s="12"/>
      <c r="D691" s="3"/>
    </row>
    <row r="692">
      <c r="B692" s="12"/>
      <c r="D692" s="3"/>
    </row>
    <row r="693">
      <c r="B693" s="12"/>
      <c r="D693" s="3"/>
    </row>
    <row r="694">
      <c r="B694" s="12"/>
      <c r="D694" s="3"/>
    </row>
    <row r="695">
      <c r="B695" s="12"/>
      <c r="D695" s="3"/>
    </row>
    <row r="696">
      <c r="B696" s="12"/>
      <c r="D696" s="3"/>
    </row>
    <row r="697">
      <c r="B697" s="12"/>
      <c r="D697" s="3"/>
    </row>
    <row r="698">
      <c r="B698" s="12"/>
      <c r="D698" s="3"/>
    </row>
    <row r="699">
      <c r="B699" s="12"/>
      <c r="D699" s="3"/>
    </row>
    <row r="700">
      <c r="B700" s="12"/>
      <c r="D700" s="3"/>
    </row>
    <row r="701">
      <c r="B701" s="12"/>
      <c r="D701" s="3"/>
    </row>
    <row r="702">
      <c r="B702" s="12"/>
      <c r="D702" s="3"/>
    </row>
    <row r="703">
      <c r="B703" s="12"/>
      <c r="D703" s="3"/>
    </row>
    <row r="704">
      <c r="B704" s="12"/>
      <c r="D704" s="3"/>
    </row>
    <row r="705">
      <c r="B705" s="12"/>
      <c r="D705" s="3"/>
    </row>
    <row r="706">
      <c r="B706" s="12"/>
      <c r="D706" s="3"/>
    </row>
    <row r="707">
      <c r="B707" s="12"/>
      <c r="D707" s="3"/>
    </row>
    <row r="708">
      <c r="B708" s="12"/>
      <c r="D708" s="3"/>
    </row>
    <row r="709">
      <c r="B709" s="12"/>
      <c r="D709" s="3"/>
    </row>
    <row r="710">
      <c r="B710" s="12"/>
      <c r="D710" s="3"/>
    </row>
    <row r="711">
      <c r="B711" s="12"/>
      <c r="D711" s="3"/>
    </row>
    <row r="712">
      <c r="B712" s="12"/>
      <c r="D712" s="3"/>
    </row>
    <row r="713">
      <c r="B713" s="12"/>
      <c r="D713" s="3"/>
    </row>
    <row r="714">
      <c r="B714" s="12"/>
      <c r="D714" s="3"/>
    </row>
    <row r="715">
      <c r="B715" s="12"/>
      <c r="D715" s="3"/>
    </row>
    <row r="716">
      <c r="B716" s="12"/>
      <c r="D716" s="3"/>
    </row>
    <row r="717">
      <c r="B717" s="12"/>
      <c r="D717" s="3"/>
    </row>
    <row r="718">
      <c r="B718" s="12"/>
      <c r="D718" s="3"/>
    </row>
    <row r="719">
      <c r="B719" s="12"/>
      <c r="D719" s="3"/>
    </row>
    <row r="720">
      <c r="B720" s="12"/>
      <c r="D720" s="3"/>
    </row>
    <row r="721">
      <c r="B721" s="12"/>
      <c r="D721" s="3"/>
    </row>
    <row r="722">
      <c r="B722" s="12"/>
      <c r="D722" s="3"/>
    </row>
    <row r="723">
      <c r="B723" s="12"/>
      <c r="D723" s="3"/>
    </row>
    <row r="724">
      <c r="B724" s="12"/>
      <c r="D724" s="3"/>
    </row>
    <row r="725">
      <c r="B725" s="12"/>
      <c r="D725" s="3"/>
    </row>
    <row r="726">
      <c r="B726" s="12"/>
      <c r="D726" s="3"/>
    </row>
    <row r="727">
      <c r="B727" s="12"/>
      <c r="D727" s="3"/>
    </row>
    <row r="728">
      <c r="B728" s="12"/>
      <c r="D728" s="3"/>
    </row>
    <row r="729">
      <c r="B729" s="12"/>
      <c r="D729" s="3"/>
    </row>
    <row r="730">
      <c r="B730" s="12"/>
      <c r="D730" s="3"/>
    </row>
    <row r="731">
      <c r="B731" s="12"/>
      <c r="D731" s="3"/>
    </row>
    <row r="732">
      <c r="B732" s="12"/>
      <c r="D732" s="3"/>
    </row>
    <row r="733">
      <c r="B733" s="12"/>
      <c r="D733" s="3"/>
    </row>
    <row r="734">
      <c r="B734" s="12"/>
      <c r="D734" s="3"/>
    </row>
    <row r="735">
      <c r="B735" s="12"/>
      <c r="D735" s="3"/>
    </row>
    <row r="736">
      <c r="B736" s="12"/>
      <c r="D736" s="3"/>
    </row>
    <row r="737">
      <c r="B737" s="12"/>
      <c r="D737" s="3"/>
    </row>
    <row r="738">
      <c r="B738" s="12"/>
      <c r="D738" s="3"/>
    </row>
    <row r="739">
      <c r="B739" s="12"/>
      <c r="D739" s="3"/>
    </row>
    <row r="740">
      <c r="B740" s="12"/>
      <c r="D740" s="3"/>
    </row>
    <row r="741">
      <c r="B741" s="12"/>
      <c r="D741" s="3"/>
    </row>
    <row r="742">
      <c r="B742" s="12"/>
      <c r="D742" s="3"/>
    </row>
    <row r="743">
      <c r="B743" s="12"/>
      <c r="D743" s="3"/>
    </row>
    <row r="744">
      <c r="B744" s="12"/>
      <c r="D744" s="3"/>
    </row>
    <row r="745">
      <c r="B745" s="12"/>
      <c r="D745" s="3"/>
    </row>
    <row r="746">
      <c r="B746" s="12"/>
      <c r="D746" s="3"/>
    </row>
    <row r="747">
      <c r="B747" s="12"/>
      <c r="D747" s="3"/>
    </row>
    <row r="748">
      <c r="B748" s="12"/>
      <c r="D748" s="3"/>
    </row>
    <row r="749">
      <c r="B749" s="12"/>
      <c r="D749" s="3"/>
    </row>
    <row r="750">
      <c r="B750" s="12"/>
      <c r="D750" s="3"/>
    </row>
    <row r="751">
      <c r="B751" s="12"/>
      <c r="D751" s="3"/>
    </row>
    <row r="752">
      <c r="B752" s="12"/>
      <c r="D752" s="3"/>
    </row>
    <row r="753">
      <c r="B753" s="12"/>
      <c r="D753" s="3"/>
    </row>
    <row r="754">
      <c r="B754" s="12"/>
      <c r="D754" s="3"/>
    </row>
    <row r="755">
      <c r="B755" s="12"/>
      <c r="D755" s="3"/>
    </row>
    <row r="756">
      <c r="B756" s="12"/>
      <c r="D756" s="3"/>
    </row>
    <row r="757">
      <c r="B757" s="12"/>
      <c r="D757" s="3"/>
    </row>
    <row r="758">
      <c r="B758" s="12"/>
      <c r="D758" s="3"/>
    </row>
    <row r="759">
      <c r="B759" s="12"/>
      <c r="D759" s="3"/>
    </row>
    <row r="760">
      <c r="B760" s="12"/>
      <c r="D760" s="3"/>
    </row>
    <row r="761">
      <c r="B761" s="12"/>
      <c r="D761" s="3"/>
    </row>
    <row r="762">
      <c r="B762" s="12"/>
      <c r="D762" s="3"/>
    </row>
    <row r="763">
      <c r="B763" s="12"/>
      <c r="D763" s="3"/>
    </row>
    <row r="764">
      <c r="B764" s="12"/>
      <c r="D764" s="3"/>
    </row>
    <row r="765">
      <c r="B765" s="12"/>
      <c r="D765" s="3"/>
    </row>
    <row r="766">
      <c r="B766" s="12"/>
      <c r="D766" s="3"/>
    </row>
    <row r="767">
      <c r="B767" s="12"/>
      <c r="D767" s="3"/>
    </row>
    <row r="768">
      <c r="B768" s="12"/>
      <c r="D768" s="3"/>
    </row>
    <row r="769">
      <c r="B769" s="12"/>
      <c r="D769" s="3"/>
    </row>
    <row r="770">
      <c r="B770" s="12"/>
      <c r="D770" s="3"/>
    </row>
    <row r="771">
      <c r="B771" s="12"/>
      <c r="D771" s="3"/>
    </row>
    <row r="772">
      <c r="B772" s="12"/>
      <c r="D772" s="3"/>
    </row>
    <row r="773">
      <c r="B773" s="12"/>
      <c r="D773" s="3"/>
    </row>
    <row r="774">
      <c r="B774" s="12"/>
      <c r="D774" s="3"/>
    </row>
    <row r="775">
      <c r="B775" s="12"/>
      <c r="D775" s="3"/>
    </row>
    <row r="776">
      <c r="B776" s="12"/>
      <c r="D776" s="3"/>
    </row>
    <row r="777">
      <c r="B777" s="12"/>
      <c r="D777" s="3"/>
    </row>
    <row r="778">
      <c r="B778" s="12"/>
      <c r="D778" s="3"/>
    </row>
    <row r="779">
      <c r="B779" s="12"/>
      <c r="D779" s="3"/>
    </row>
    <row r="780">
      <c r="B780" s="12"/>
      <c r="D780" s="3"/>
    </row>
    <row r="781">
      <c r="B781" s="12"/>
      <c r="D781" s="3"/>
    </row>
    <row r="782">
      <c r="B782" s="12"/>
      <c r="D782" s="3"/>
    </row>
    <row r="783">
      <c r="B783" s="12"/>
      <c r="D783" s="3"/>
    </row>
    <row r="784">
      <c r="B784" s="12"/>
      <c r="D784" s="3"/>
    </row>
    <row r="785">
      <c r="B785" s="12"/>
      <c r="D785" s="3"/>
    </row>
    <row r="786">
      <c r="B786" s="12"/>
      <c r="D786" s="3"/>
    </row>
    <row r="787">
      <c r="B787" s="12"/>
      <c r="D787" s="3"/>
    </row>
    <row r="788">
      <c r="B788" s="12"/>
      <c r="D788" s="3"/>
    </row>
    <row r="789">
      <c r="B789" s="12"/>
      <c r="D789" s="3"/>
    </row>
    <row r="790">
      <c r="B790" s="12"/>
      <c r="D790" s="3"/>
    </row>
    <row r="791">
      <c r="B791" s="12"/>
      <c r="D791" s="3"/>
    </row>
    <row r="792">
      <c r="B792" s="12"/>
      <c r="D792" s="3"/>
    </row>
    <row r="793">
      <c r="B793" s="12"/>
      <c r="D793" s="3"/>
    </row>
    <row r="794">
      <c r="B794" s="12"/>
      <c r="D794" s="3"/>
    </row>
    <row r="795">
      <c r="B795" s="12"/>
      <c r="D795" s="3"/>
    </row>
    <row r="796">
      <c r="B796" s="12"/>
      <c r="D796" s="3"/>
    </row>
    <row r="797">
      <c r="B797" s="12"/>
      <c r="D797" s="3"/>
    </row>
    <row r="798">
      <c r="B798" s="12"/>
      <c r="D798" s="3"/>
    </row>
    <row r="799">
      <c r="B799" s="12"/>
      <c r="D799" s="3"/>
    </row>
    <row r="800">
      <c r="B800" s="12"/>
      <c r="D800" s="3"/>
    </row>
    <row r="801">
      <c r="B801" s="12"/>
      <c r="D801" s="3"/>
    </row>
    <row r="802">
      <c r="B802" s="12"/>
      <c r="D802" s="3"/>
    </row>
    <row r="803">
      <c r="B803" s="12"/>
      <c r="D803" s="3"/>
    </row>
    <row r="804">
      <c r="B804" s="12"/>
      <c r="D804" s="3"/>
    </row>
    <row r="805">
      <c r="B805" s="12"/>
      <c r="D805" s="3"/>
    </row>
    <row r="806">
      <c r="B806" s="12"/>
      <c r="D806" s="3"/>
    </row>
    <row r="807">
      <c r="B807" s="12"/>
      <c r="D807" s="3"/>
    </row>
    <row r="808">
      <c r="B808" s="12"/>
      <c r="D808" s="3"/>
    </row>
    <row r="809">
      <c r="B809" s="12"/>
      <c r="D809" s="3"/>
    </row>
    <row r="810">
      <c r="B810" s="12"/>
      <c r="D810" s="3"/>
    </row>
    <row r="811">
      <c r="B811" s="12"/>
      <c r="D811" s="3"/>
    </row>
    <row r="812">
      <c r="B812" s="12"/>
      <c r="D812" s="3"/>
    </row>
    <row r="813">
      <c r="B813" s="12"/>
      <c r="D813" s="3"/>
    </row>
    <row r="814">
      <c r="B814" s="12"/>
      <c r="D814" s="3"/>
    </row>
    <row r="815">
      <c r="B815" s="12"/>
      <c r="D815" s="3"/>
    </row>
    <row r="816">
      <c r="B816" s="12"/>
      <c r="D816" s="3"/>
    </row>
    <row r="817">
      <c r="B817" s="12"/>
      <c r="D817" s="3"/>
    </row>
    <row r="818">
      <c r="B818" s="12"/>
      <c r="D818" s="3"/>
    </row>
    <row r="819">
      <c r="B819" s="12"/>
      <c r="D819" s="3"/>
    </row>
    <row r="820">
      <c r="B820" s="12"/>
      <c r="D820" s="3"/>
    </row>
    <row r="821">
      <c r="B821" s="12"/>
      <c r="D821" s="3"/>
    </row>
    <row r="822">
      <c r="B822" s="12"/>
      <c r="D822" s="3"/>
    </row>
    <row r="823">
      <c r="B823" s="12"/>
      <c r="D823" s="3"/>
    </row>
    <row r="824">
      <c r="B824" s="12"/>
      <c r="D824" s="3"/>
    </row>
    <row r="825">
      <c r="B825" s="12"/>
      <c r="D825" s="3"/>
    </row>
    <row r="826">
      <c r="B826" s="12"/>
      <c r="D826" s="3"/>
    </row>
    <row r="827">
      <c r="B827" s="12"/>
      <c r="D827" s="3"/>
    </row>
    <row r="828">
      <c r="B828" s="12"/>
      <c r="D828" s="3"/>
    </row>
    <row r="829">
      <c r="B829" s="12"/>
      <c r="D829" s="3"/>
    </row>
    <row r="830">
      <c r="B830" s="12"/>
      <c r="D830" s="3"/>
    </row>
    <row r="831">
      <c r="B831" s="12"/>
      <c r="D831" s="3"/>
    </row>
    <row r="832">
      <c r="B832" s="12"/>
      <c r="D832" s="3"/>
    </row>
    <row r="833">
      <c r="B833" s="12"/>
      <c r="D833" s="3"/>
    </row>
    <row r="834">
      <c r="B834" s="12"/>
      <c r="D834" s="3"/>
    </row>
    <row r="835">
      <c r="B835" s="12"/>
      <c r="D835" s="3"/>
    </row>
    <row r="836">
      <c r="B836" s="12"/>
      <c r="D836" s="3"/>
    </row>
    <row r="837">
      <c r="B837" s="12"/>
      <c r="D837" s="3"/>
    </row>
    <row r="838">
      <c r="B838" s="12"/>
      <c r="D838" s="3"/>
    </row>
    <row r="839">
      <c r="B839" s="12"/>
      <c r="D839" s="3"/>
    </row>
    <row r="840">
      <c r="B840" s="12"/>
      <c r="D840" s="3"/>
    </row>
    <row r="841">
      <c r="B841" s="12"/>
      <c r="D841" s="3"/>
    </row>
    <row r="842">
      <c r="B842" s="12"/>
      <c r="D842" s="3"/>
    </row>
    <row r="843">
      <c r="B843" s="12"/>
      <c r="D843" s="3"/>
    </row>
    <row r="844">
      <c r="B844" s="12"/>
      <c r="D844" s="3"/>
    </row>
    <row r="845">
      <c r="B845" s="12"/>
      <c r="D845" s="3"/>
    </row>
    <row r="846">
      <c r="B846" s="12"/>
      <c r="D846" s="3"/>
    </row>
    <row r="847">
      <c r="B847" s="12"/>
      <c r="D847" s="3"/>
    </row>
    <row r="848">
      <c r="B848" s="12"/>
      <c r="D848" s="3"/>
    </row>
    <row r="849">
      <c r="B849" s="12"/>
      <c r="D849" s="3"/>
    </row>
    <row r="850">
      <c r="B850" s="12"/>
      <c r="D850" s="3"/>
    </row>
    <row r="851">
      <c r="B851" s="12"/>
      <c r="D851" s="3"/>
    </row>
    <row r="852">
      <c r="B852" s="12"/>
      <c r="D852" s="3"/>
    </row>
    <row r="853">
      <c r="B853" s="12"/>
      <c r="D853" s="3"/>
    </row>
    <row r="854">
      <c r="B854" s="12"/>
      <c r="D854" s="3"/>
    </row>
    <row r="855">
      <c r="B855" s="12"/>
      <c r="D855" s="3"/>
    </row>
    <row r="856">
      <c r="B856" s="12"/>
      <c r="D856" s="3"/>
    </row>
    <row r="857">
      <c r="B857" s="12"/>
      <c r="D857" s="3"/>
    </row>
    <row r="858">
      <c r="B858" s="12"/>
      <c r="D858" s="3"/>
    </row>
    <row r="859">
      <c r="B859" s="12"/>
      <c r="D859" s="3"/>
    </row>
    <row r="860">
      <c r="B860" s="12"/>
      <c r="D860" s="3"/>
    </row>
    <row r="861">
      <c r="B861" s="12"/>
      <c r="D861" s="3"/>
    </row>
    <row r="862">
      <c r="B862" s="12"/>
      <c r="D862" s="3"/>
    </row>
    <row r="863">
      <c r="B863" s="12"/>
      <c r="D863" s="3"/>
    </row>
    <row r="864">
      <c r="B864" s="12"/>
      <c r="D864" s="3"/>
    </row>
    <row r="865">
      <c r="B865" s="12"/>
      <c r="D865" s="3"/>
    </row>
    <row r="866">
      <c r="B866" s="12"/>
      <c r="D866" s="3"/>
    </row>
    <row r="867">
      <c r="B867" s="12"/>
      <c r="D867" s="3"/>
    </row>
    <row r="868">
      <c r="B868" s="12"/>
      <c r="D868" s="3"/>
    </row>
    <row r="869">
      <c r="B869" s="12"/>
      <c r="D869" s="3"/>
    </row>
    <row r="870">
      <c r="B870" s="12"/>
      <c r="D870" s="3"/>
    </row>
    <row r="871">
      <c r="B871" s="12"/>
      <c r="D871" s="3"/>
    </row>
    <row r="872">
      <c r="B872" s="12"/>
      <c r="D872" s="3"/>
    </row>
    <row r="873">
      <c r="B873" s="12"/>
      <c r="D873" s="3"/>
    </row>
    <row r="874">
      <c r="B874" s="12"/>
      <c r="D874" s="3"/>
    </row>
    <row r="875">
      <c r="B875" s="12"/>
      <c r="D875" s="3"/>
    </row>
    <row r="876">
      <c r="B876" s="12"/>
      <c r="D876" s="3"/>
    </row>
    <row r="877">
      <c r="B877" s="12"/>
      <c r="D877" s="3"/>
    </row>
    <row r="878">
      <c r="B878" s="12"/>
      <c r="D878" s="3"/>
    </row>
    <row r="879">
      <c r="B879" s="12"/>
      <c r="D879" s="3"/>
    </row>
    <row r="880">
      <c r="B880" s="12"/>
      <c r="D880" s="3"/>
    </row>
    <row r="881">
      <c r="B881" s="12"/>
      <c r="D881" s="3"/>
    </row>
    <row r="882">
      <c r="B882" s="12"/>
      <c r="D882" s="3"/>
    </row>
    <row r="883">
      <c r="B883" s="12"/>
      <c r="D883" s="3"/>
    </row>
    <row r="884">
      <c r="B884" s="12"/>
      <c r="D884" s="3"/>
    </row>
    <row r="885">
      <c r="B885" s="12"/>
      <c r="D885" s="3"/>
    </row>
    <row r="886">
      <c r="B886" s="12"/>
      <c r="D886" s="3"/>
    </row>
    <row r="887">
      <c r="B887" s="12"/>
      <c r="D887" s="3"/>
    </row>
    <row r="888">
      <c r="B888" s="12"/>
      <c r="D888" s="3"/>
    </row>
    <row r="889">
      <c r="B889" s="12"/>
      <c r="D889" s="3"/>
    </row>
    <row r="890">
      <c r="B890" s="12"/>
      <c r="D890" s="3"/>
    </row>
    <row r="891">
      <c r="B891" s="12"/>
      <c r="D891" s="3"/>
    </row>
    <row r="892">
      <c r="B892" s="12"/>
      <c r="D892" s="3"/>
    </row>
    <row r="893">
      <c r="B893" s="12"/>
      <c r="D893" s="3"/>
    </row>
    <row r="894">
      <c r="B894" s="12"/>
      <c r="D894" s="3"/>
    </row>
    <row r="895">
      <c r="B895" s="12"/>
      <c r="D895" s="3"/>
    </row>
    <row r="896">
      <c r="B896" s="12"/>
      <c r="D896" s="3"/>
    </row>
    <row r="897">
      <c r="B897" s="12"/>
      <c r="D897" s="3"/>
    </row>
    <row r="898">
      <c r="B898" s="12"/>
      <c r="D898" s="3"/>
    </row>
    <row r="899">
      <c r="B899" s="12"/>
      <c r="D899" s="3"/>
    </row>
    <row r="900">
      <c r="B900" s="12"/>
      <c r="D900" s="3"/>
    </row>
    <row r="901">
      <c r="B901" s="12"/>
      <c r="D901" s="3"/>
    </row>
    <row r="902">
      <c r="B902" s="12"/>
      <c r="D902" s="3"/>
    </row>
    <row r="903">
      <c r="B903" s="12"/>
      <c r="D903" s="3"/>
    </row>
    <row r="904">
      <c r="B904" s="12"/>
      <c r="D904" s="3"/>
    </row>
    <row r="905">
      <c r="B905" s="12"/>
      <c r="D905" s="3"/>
    </row>
    <row r="906">
      <c r="B906" s="12"/>
      <c r="D906" s="3"/>
    </row>
    <row r="907">
      <c r="B907" s="12"/>
      <c r="D907" s="3"/>
    </row>
    <row r="908">
      <c r="B908" s="12"/>
      <c r="D908" s="3"/>
    </row>
    <row r="909">
      <c r="B909" s="12"/>
      <c r="D909" s="3"/>
    </row>
    <row r="910">
      <c r="B910" s="12"/>
      <c r="D910" s="3"/>
    </row>
    <row r="911">
      <c r="B911" s="12"/>
      <c r="D911" s="3"/>
    </row>
    <row r="912">
      <c r="B912" s="12"/>
      <c r="D912" s="3"/>
    </row>
    <row r="913">
      <c r="B913" s="12"/>
      <c r="D913" s="3"/>
    </row>
    <row r="914">
      <c r="B914" s="12"/>
      <c r="D914" s="3"/>
    </row>
    <row r="915">
      <c r="B915" s="12"/>
      <c r="D915" s="3"/>
    </row>
    <row r="916">
      <c r="B916" s="12"/>
      <c r="D916" s="3"/>
    </row>
    <row r="917">
      <c r="B917" s="12"/>
      <c r="D917" s="3"/>
    </row>
    <row r="918">
      <c r="B918" s="12"/>
      <c r="D918" s="3"/>
    </row>
    <row r="919">
      <c r="B919" s="12"/>
      <c r="D919" s="3"/>
    </row>
    <row r="920">
      <c r="B920" s="12"/>
      <c r="D920" s="3"/>
    </row>
    <row r="921">
      <c r="B921" s="12"/>
      <c r="D921" s="3"/>
    </row>
    <row r="922">
      <c r="B922" s="12"/>
      <c r="D922" s="3"/>
    </row>
    <row r="923">
      <c r="B923" s="12"/>
      <c r="D923" s="3"/>
    </row>
    <row r="924">
      <c r="B924" s="12"/>
      <c r="D924" s="3"/>
    </row>
    <row r="925">
      <c r="B925" s="12"/>
      <c r="D925" s="3"/>
    </row>
    <row r="926">
      <c r="B926" s="12"/>
      <c r="D926" s="3"/>
    </row>
    <row r="927">
      <c r="B927" s="12"/>
      <c r="D927" s="3"/>
    </row>
    <row r="928">
      <c r="B928" s="12"/>
      <c r="D928" s="3"/>
    </row>
    <row r="929">
      <c r="B929" s="12"/>
      <c r="D929" s="3"/>
    </row>
    <row r="930">
      <c r="B930" s="12"/>
      <c r="D930" s="3"/>
    </row>
    <row r="931">
      <c r="B931" s="12"/>
      <c r="D931" s="3"/>
    </row>
    <row r="932">
      <c r="B932" s="12"/>
      <c r="D932" s="3"/>
    </row>
    <row r="933">
      <c r="B933" s="12"/>
      <c r="D933" s="3"/>
    </row>
    <row r="934">
      <c r="B934" s="12"/>
      <c r="D934" s="3"/>
    </row>
    <row r="935">
      <c r="B935" s="12"/>
      <c r="D935" s="3"/>
    </row>
    <row r="936">
      <c r="B936" s="12"/>
      <c r="D936" s="3"/>
    </row>
    <row r="937">
      <c r="B937" s="12"/>
      <c r="D937" s="3"/>
    </row>
    <row r="938">
      <c r="B938" s="12"/>
      <c r="D938" s="3"/>
    </row>
    <row r="939">
      <c r="B939" s="12"/>
      <c r="D939" s="3"/>
    </row>
    <row r="940">
      <c r="B940" s="12"/>
      <c r="D940" s="3"/>
    </row>
    <row r="941">
      <c r="B941" s="12"/>
      <c r="D941" s="3"/>
    </row>
    <row r="942">
      <c r="B942" s="12"/>
      <c r="D942" s="3"/>
    </row>
    <row r="943">
      <c r="B943" s="12"/>
      <c r="D943" s="3"/>
    </row>
    <row r="944">
      <c r="B944" s="12"/>
      <c r="D944" s="3"/>
    </row>
    <row r="945">
      <c r="B945" s="12"/>
      <c r="D945" s="3"/>
    </row>
    <row r="946">
      <c r="B946" s="12"/>
      <c r="D946" s="3"/>
    </row>
    <row r="947">
      <c r="B947" s="12"/>
      <c r="D947" s="3"/>
    </row>
    <row r="948">
      <c r="B948" s="12"/>
      <c r="D948" s="3"/>
    </row>
    <row r="949">
      <c r="B949" s="12"/>
      <c r="D949" s="3"/>
    </row>
    <row r="950">
      <c r="B950" s="12"/>
      <c r="D950" s="3"/>
    </row>
    <row r="951">
      <c r="B951" s="12"/>
      <c r="D951" s="3"/>
    </row>
    <row r="952">
      <c r="B952" s="12"/>
      <c r="D952" s="3"/>
    </row>
    <row r="953">
      <c r="B953" s="12"/>
      <c r="D953" s="3"/>
    </row>
    <row r="954">
      <c r="B954" s="12"/>
      <c r="D954" s="3"/>
    </row>
    <row r="955">
      <c r="B955" s="12"/>
      <c r="D955" s="3"/>
    </row>
    <row r="956">
      <c r="B956" s="12"/>
      <c r="D956" s="3"/>
    </row>
    <row r="957">
      <c r="B957" s="12"/>
      <c r="D957" s="3"/>
    </row>
    <row r="958">
      <c r="B958" s="12"/>
      <c r="D958" s="3"/>
    </row>
    <row r="959">
      <c r="B959" s="12"/>
      <c r="D959" s="3"/>
    </row>
    <row r="960">
      <c r="B960" s="12"/>
      <c r="D960" s="3"/>
    </row>
    <row r="961">
      <c r="B961" s="12"/>
      <c r="D961" s="3"/>
    </row>
    <row r="962">
      <c r="B962" s="12"/>
      <c r="D962" s="3"/>
    </row>
    <row r="963">
      <c r="B963" s="12"/>
      <c r="D963" s="3"/>
    </row>
    <row r="964">
      <c r="B964" s="12"/>
      <c r="D964" s="3"/>
    </row>
    <row r="965">
      <c r="B965" s="12"/>
      <c r="D965" s="3"/>
    </row>
    <row r="966">
      <c r="B966" s="12"/>
      <c r="D966" s="3"/>
    </row>
    <row r="967">
      <c r="B967" s="12"/>
      <c r="D967" s="3"/>
    </row>
    <row r="968">
      <c r="B968" s="12"/>
      <c r="D968" s="3"/>
    </row>
    <row r="969">
      <c r="B969" s="12"/>
      <c r="D969" s="3"/>
    </row>
    <row r="970">
      <c r="B970" s="12"/>
      <c r="D970" s="3"/>
    </row>
    <row r="971">
      <c r="B971" s="12"/>
      <c r="D971" s="3"/>
    </row>
    <row r="972">
      <c r="B972" s="12"/>
      <c r="D972" s="3"/>
    </row>
    <row r="973">
      <c r="B973" s="12"/>
      <c r="D973" s="3"/>
    </row>
    <row r="974">
      <c r="B974" s="12"/>
      <c r="D974" s="3"/>
    </row>
    <row r="975">
      <c r="B975" s="12"/>
      <c r="D975" s="3"/>
    </row>
    <row r="976">
      <c r="B976" s="12"/>
      <c r="D976" s="3"/>
    </row>
    <row r="977">
      <c r="B977" s="12"/>
      <c r="D977" s="3"/>
    </row>
    <row r="978">
      <c r="B978" s="12"/>
      <c r="D978" s="3"/>
    </row>
    <row r="979">
      <c r="B979" s="12"/>
      <c r="D979" s="3"/>
    </row>
    <row r="980">
      <c r="B980" s="12"/>
      <c r="D980" s="3"/>
    </row>
    <row r="981">
      <c r="B981" s="12"/>
      <c r="D981" s="3"/>
    </row>
    <row r="982">
      <c r="B982" s="12"/>
      <c r="D982" s="3"/>
    </row>
    <row r="983">
      <c r="B983" s="12"/>
      <c r="D983" s="3"/>
    </row>
    <row r="984">
      <c r="B984" s="12"/>
      <c r="D984" s="3"/>
    </row>
    <row r="985">
      <c r="B985" s="12"/>
      <c r="D985" s="3"/>
    </row>
    <row r="986">
      <c r="B986" s="12"/>
      <c r="D986" s="3"/>
    </row>
    <row r="987">
      <c r="B987" s="12"/>
      <c r="D987" s="3"/>
    </row>
    <row r="988">
      <c r="B988" s="12"/>
      <c r="D988" s="3"/>
    </row>
    <row r="989">
      <c r="B989" s="12"/>
      <c r="D989" s="3"/>
    </row>
    <row r="990">
      <c r="B990" s="12"/>
      <c r="D990" s="3"/>
    </row>
    <row r="991">
      <c r="B991" s="12"/>
      <c r="D991" s="3"/>
    </row>
    <row r="992">
      <c r="B992" s="12"/>
      <c r="D992" s="3"/>
    </row>
    <row r="993">
      <c r="B993" s="12"/>
      <c r="D993" s="3"/>
    </row>
    <row r="994">
      <c r="B994" s="12"/>
      <c r="D994" s="3"/>
    </row>
    <row r="995">
      <c r="B995" s="12"/>
      <c r="D995" s="3"/>
    </row>
    <row r="996">
      <c r="B996" s="12"/>
      <c r="D996" s="3"/>
    </row>
    <row r="997">
      <c r="B997" s="12"/>
      <c r="D997" s="3"/>
    </row>
    <row r="998">
      <c r="B998" s="12"/>
      <c r="D998" s="3"/>
    </row>
    <row r="999">
      <c r="B999" s="12"/>
      <c r="D999" s="3"/>
    </row>
    <row r="1000">
      <c r="B1000" s="12"/>
      <c r="D1000" s="3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""is_zero"")"),"miles_per_hour")</f>
        <v>miles_per_hour</v>
      </c>
      <c r="B2" s="5" t="s">
        <v>29</v>
      </c>
      <c r="C2" s="21">
        <v>1.0</v>
      </c>
      <c r="D2" s="14" t="s">
        <v>747</v>
      </c>
      <c r="E2" s="14">
        <v>1.0</v>
      </c>
      <c r="F2" s="14">
        <v>3.0</v>
      </c>
      <c r="G2" s="14" t="s">
        <v>31</v>
      </c>
      <c r="H2" s="15"/>
    </row>
    <row r="3">
      <c r="A3" s="4" t="str">
        <f>IFERROR(__xludf.DUMMYFUNCTION("substitute(regexreplace(substitute(regexreplace(regexreplace(lower($D3), "" \(.+?\)$"", """"), ""[- .()/]"", ""_""), ""#"", ""num""), ""_+"", ""_""), ""=0"", ""is_zero"")"),"pitch_type")</f>
        <v>pitch_type</v>
      </c>
      <c r="B3" s="16" t="s">
        <v>8</v>
      </c>
      <c r="C3" s="21">
        <v>2.0</v>
      </c>
      <c r="D3" s="14" t="s">
        <v>748</v>
      </c>
      <c r="E3" s="14">
        <v>4.0</v>
      </c>
      <c r="F3" s="14">
        <v>16.0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""is_zero"")"),"kilometers_per_hour")</f>
        <v>kilometers_per_hour</v>
      </c>
      <c r="B4" s="16" t="s">
        <v>29</v>
      </c>
      <c r="C4" s="21">
        <v>3.0</v>
      </c>
      <c r="D4" s="14" t="s">
        <v>749</v>
      </c>
      <c r="E4" s="14">
        <v>20.0</v>
      </c>
      <c r="F4" s="14">
        <v>3.0</v>
      </c>
      <c r="G4" s="14" t="s">
        <v>31</v>
      </c>
      <c r="H4" s="15"/>
    </row>
    <row r="5">
      <c r="A5" s="4" t="str">
        <f>IFERROR(__xludf.DUMMYFUNCTION("substitute(regexreplace(substitute(regexreplace(regexreplace(lower($D5), "" \(.+?\)$"", """"), ""[- .()/]"", ""_""), ""#"", ""num""), ""_+"", ""_""), ""=0"", ""is_zero"")"),"mph_or_kph")</f>
        <v>mph_or_kph</v>
      </c>
      <c r="B5" s="16" t="s">
        <v>8</v>
      </c>
      <c r="C5" s="21">
        <v>4.0</v>
      </c>
      <c r="D5" s="14" t="s">
        <v>750</v>
      </c>
      <c r="E5" s="14">
        <v>23.0</v>
      </c>
      <c r="F5" s="14">
        <v>3.0</v>
      </c>
      <c r="G5" s="14" t="s">
        <v>31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""is_zero"")"),"mph_indicator")</f>
        <v>mph_indicator</v>
      </c>
      <c r="B6" s="16" t="s">
        <v>16</v>
      </c>
      <c r="C6" s="21">
        <v>5.0</v>
      </c>
      <c r="D6" s="14" t="s">
        <v>751</v>
      </c>
      <c r="E6" s="14">
        <v>26.0</v>
      </c>
      <c r="F6" s="14">
        <v>1.0</v>
      </c>
      <c r="G6" s="14" t="s">
        <v>119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""is_zero"")"),"kph_indicator")</f>
        <v>kph_indicator</v>
      </c>
      <c r="B7" s="16" t="s">
        <v>16</v>
      </c>
      <c r="C7" s="21">
        <v>6.0</v>
      </c>
      <c r="D7" s="14" t="s">
        <v>752</v>
      </c>
      <c r="E7" s="14">
        <v>27.0</v>
      </c>
      <c r="F7" s="14">
        <v>1.0</v>
      </c>
      <c r="G7" s="14" t="s">
        <v>119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""is_zero"")"),"home_ball_pitch_count")</f>
        <v>home_ball_pitch_count</v>
      </c>
      <c r="B8" s="16" t="s">
        <v>29</v>
      </c>
      <c r="C8" s="21">
        <v>7.0</v>
      </c>
      <c r="D8" s="14" t="s">
        <v>753</v>
      </c>
      <c r="E8" s="14">
        <v>28.0</v>
      </c>
      <c r="F8" s="14">
        <v>3.0</v>
      </c>
      <c r="G8" s="14" t="s">
        <v>31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""is_zero"")"),"home_strike_pitch_count")</f>
        <v>home_strike_pitch_count</v>
      </c>
      <c r="B9" s="16" t="s">
        <v>29</v>
      </c>
      <c r="C9" s="21">
        <v>8.0</v>
      </c>
      <c r="D9" s="14" t="s">
        <v>754</v>
      </c>
      <c r="E9" s="14">
        <v>31.0</v>
      </c>
      <c r="F9" s="14">
        <v>3.0</v>
      </c>
      <c r="G9" s="14" t="s">
        <v>31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""is_zero"")"),"home_total_pitch_count")</f>
        <v>home_total_pitch_count</v>
      </c>
      <c r="B10" s="16" t="s">
        <v>29</v>
      </c>
      <c r="C10" s="21">
        <v>9.0</v>
      </c>
      <c r="D10" s="14" t="s">
        <v>755</v>
      </c>
      <c r="E10" s="14">
        <v>34.0</v>
      </c>
      <c r="F10" s="14">
        <v>3.0</v>
      </c>
      <c r="G10" s="14" t="s">
        <v>31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""is_zero"")"),"home_strike_out_count")</f>
        <v>home_strike_out_count</v>
      </c>
      <c r="B11" s="16" t="s">
        <v>29</v>
      </c>
      <c r="C11" s="21">
        <v>10.0</v>
      </c>
      <c r="D11" s="14" t="s">
        <v>756</v>
      </c>
      <c r="E11" s="14">
        <v>37.0</v>
      </c>
      <c r="F11" s="14">
        <v>3.0</v>
      </c>
      <c r="G11" s="14" t="s">
        <v>31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""is_zero"")"),"guest_ball_pitch_count")</f>
        <v>guest_ball_pitch_count</v>
      </c>
      <c r="B12" s="16" t="s">
        <v>29</v>
      </c>
      <c r="C12" s="21">
        <v>11.0</v>
      </c>
      <c r="D12" s="14" t="s">
        <v>757</v>
      </c>
      <c r="E12" s="14">
        <v>40.0</v>
      </c>
      <c r="F12" s="14">
        <v>3.0</v>
      </c>
      <c r="G12" s="14" t="s">
        <v>31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""is_zero"")"),"guest_strike_pitch_count")</f>
        <v>guest_strike_pitch_count</v>
      </c>
      <c r="B13" s="16" t="s">
        <v>29</v>
      </c>
      <c r="C13" s="21">
        <v>12.0</v>
      </c>
      <c r="D13" s="14" t="s">
        <v>758</v>
      </c>
      <c r="E13" s="14">
        <v>43.0</v>
      </c>
      <c r="F13" s="14">
        <v>3.0</v>
      </c>
      <c r="G13" s="14" t="s">
        <v>31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""is_zero"")"),"guest_total_pitch_count")</f>
        <v>guest_total_pitch_count</v>
      </c>
      <c r="B14" s="16" t="s">
        <v>29</v>
      </c>
      <c r="C14" s="21">
        <v>13.0</v>
      </c>
      <c r="D14" s="14" t="s">
        <v>759</v>
      </c>
      <c r="E14" s="14">
        <v>46.0</v>
      </c>
      <c r="F14" s="14">
        <v>3.0</v>
      </c>
      <c r="G14" s="14" t="s">
        <v>31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""is_zero"")"),"guest_strike_out_count")</f>
        <v>guest_strike_out_count</v>
      </c>
      <c r="B15" s="16" t="s">
        <v>29</v>
      </c>
      <c r="C15" s="21">
        <v>14.0</v>
      </c>
      <c r="D15" s="14" t="s">
        <v>760</v>
      </c>
      <c r="E15" s="14">
        <v>49.0</v>
      </c>
      <c r="F15" s="14">
        <v>3.0</v>
      </c>
      <c r="G15" s="14" t="s">
        <v>31</v>
      </c>
      <c r="H15" s="14"/>
    </row>
    <row r="16">
      <c r="A16" s="4" t="str">
        <f>IFERROR(__xludf.DUMMYFUNCTION("substitute(regexreplace(substitute(regexreplace(regexreplace(lower($D16), "" \(.+?\)$"", """"), ""[- .()/]"", ""_""), ""#"", ""num""), ""_+"", ""_""), ""=0"", ""is_zero"")"),"")</f>
        <v/>
      </c>
      <c r="B16" s="17"/>
      <c r="C16" s="14"/>
      <c r="D16" s="14"/>
      <c r="E16" s="14"/>
      <c r="F16" s="14"/>
      <c r="G16" s="14"/>
      <c r="H16" s="14"/>
    </row>
    <row r="17">
      <c r="A17" s="4" t="str">
        <f>IFERROR(__xludf.DUMMYFUNCTION("substitute(regexreplace(substitute(regexreplace(regexreplace(lower($D17), "" \(.+?\)$"", """"), ""[- .()/]"", ""_""), ""#"", ""num""), ""_+"", ""_""), ""=0"", ""is_zero"")"),"")</f>
        <v/>
      </c>
      <c r="B17" s="17"/>
      <c r="C17" s="14"/>
      <c r="D17" s="14"/>
      <c r="E17" s="14"/>
      <c r="F17" s="14"/>
      <c r="G17" s="14"/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""is_zero"")"),"")</f>
        <v/>
      </c>
      <c r="B18" s="17"/>
      <c r="C18" s="14"/>
      <c r="D18" s="14"/>
      <c r="E18" s="14"/>
      <c r="F18" s="14"/>
      <c r="G18" s="14"/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""is_zero"")"),"")</f>
        <v/>
      </c>
      <c r="B19" s="17"/>
      <c r="C19" s="14"/>
      <c r="D19" s="14"/>
      <c r="E19" s="14"/>
      <c r="F19" s="14"/>
      <c r="G19" s="14"/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""is_zero"")"),"")</f>
        <v/>
      </c>
      <c r="B20" s="17"/>
      <c r="C20" s="14"/>
      <c r="D20" s="14"/>
      <c r="E20" s="14"/>
      <c r="F20" s="14"/>
      <c r="G20" s="14"/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""is_zero"")"),"")</f>
        <v/>
      </c>
      <c r="B21" s="17"/>
      <c r="C21" s="14"/>
      <c r="D21" s="14"/>
      <c r="E21" s="14"/>
      <c r="F21" s="14"/>
      <c r="G21" s="14"/>
      <c r="H21" s="14"/>
    </row>
    <row r="22">
      <c r="A22" s="4" t="str">
        <f>IFERROR(__xludf.DUMMYFUNCTION("substitute(regexreplace(substitute(regexreplace(regexreplace(lower($D22), "" \(.+?\)$"", """"), ""[- .()/]"", ""_""), ""#"", ""num""), ""_+"", ""_""), ""=0"", ""is_zero"")"),"")</f>
        <v/>
      </c>
      <c r="B22" s="17"/>
      <c r="C22" s="14"/>
      <c r="D22" s="14"/>
      <c r="E22" s="14"/>
      <c r="F22" s="14"/>
      <c r="G22" s="14"/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""is_zero"")"),"")</f>
        <v/>
      </c>
      <c r="B23" s="17"/>
      <c r="C23" s="14"/>
      <c r="D23" s="14"/>
      <c r="E23" s="14"/>
      <c r="F23" s="14"/>
      <c r="G23" s="14"/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""is_zero"")"),"")</f>
        <v/>
      </c>
      <c r="B24" s="17"/>
      <c r="C24" s="14"/>
      <c r="D24" s="14"/>
      <c r="E24" s="14"/>
      <c r="F24" s="14"/>
      <c r="G24" s="14"/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""is_zero"")"),"")</f>
        <v/>
      </c>
      <c r="B25" s="17"/>
      <c r="C25" s="14"/>
      <c r="D25" s="14"/>
      <c r="E25" s="14"/>
      <c r="F25" s="14"/>
      <c r="G25" s="14"/>
      <c r="H25" s="14"/>
    </row>
    <row r="26">
      <c r="A26" s="4" t="str">
        <f>IFERROR(__xludf.DUMMYFUNCTION("substitute(regexreplace(substitute(regexreplace(regexreplace(lower($D26), "" \(.+?\)$"", """"), ""[- .()/]"", ""_""), ""#"", ""num""), ""_+"", ""_""), ""=0"", ""is_zero"")"),"")</f>
        <v/>
      </c>
      <c r="B26" s="17"/>
      <c r="C26" s="14"/>
      <c r="D26" s="14"/>
      <c r="E26" s="14"/>
      <c r="F26" s="14"/>
      <c r="G26" s="14"/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""is_zero"")"),"")</f>
        <v/>
      </c>
      <c r="B27" s="17"/>
      <c r="C27" s="14"/>
      <c r="D27" s="14"/>
      <c r="E27" s="14"/>
      <c r="F27" s="14"/>
      <c r="G27" s="14"/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""is_zero"")"),"")</f>
        <v/>
      </c>
      <c r="B28" s="17"/>
      <c r="C28" s="14"/>
      <c r="D28" s="14"/>
      <c r="E28" s="14"/>
      <c r="F28" s="14"/>
      <c r="G28" s="14"/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""is_zero"")"),"")</f>
        <v/>
      </c>
      <c r="B29" s="17"/>
      <c r="C29" s="14"/>
      <c r="D29" s="14"/>
      <c r="E29" s="14"/>
      <c r="F29" s="14"/>
      <c r="G29" s="14"/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""is_zero"")"),"")</f>
        <v/>
      </c>
      <c r="B30" s="17"/>
      <c r="C30" s="14"/>
      <c r="D30" s="14"/>
      <c r="E30" s="14"/>
      <c r="F30" s="14"/>
      <c r="G30" s="14"/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""is_zero"")"),"")</f>
        <v/>
      </c>
      <c r="B31" s="17"/>
      <c r="C31" s="14"/>
      <c r="D31" s="14"/>
      <c r="E31" s="14"/>
      <c r="F31" s="14"/>
      <c r="G31" s="14"/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""is_zero"")"),"")</f>
        <v/>
      </c>
      <c r="B32" s="17"/>
      <c r="C32" s="14"/>
      <c r="D32" s="14"/>
      <c r="E32" s="14"/>
      <c r="F32" s="14"/>
      <c r="G32" s="14"/>
      <c r="H32" s="14"/>
    </row>
    <row r="33">
      <c r="A33" s="4" t="str">
        <f>IFERROR(__xludf.DUMMYFUNCTION("substitute(regexreplace(substitute(regexreplace(regexreplace(lower($D33), "" \(.+?\)$"", """"), ""[- .()/]"", ""_""), ""#"", ""num""), ""_+"", ""_""), ""=0"", ""is_zero"")"),"")</f>
        <v/>
      </c>
      <c r="B33" s="17"/>
      <c r="C33" s="14"/>
      <c r="D33" s="14"/>
      <c r="E33" s="14"/>
      <c r="F33" s="14"/>
      <c r="G33" s="14"/>
      <c r="H33" s="14"/>
    </row>
    <row r="34">
      <c r="A34" s="4" t="str">
        <f>IFERROR(__xludf.DUMMYFUNCTION("substitute(regexreplace(substitute(regexreplace(regexreplace(lower($D34), "" \(.+?\)$"", """"), ""[- .()/]"", ""_""), ""#"", ""num""), ""_+"", ""_""), ""=0"", ""is_zero"")"),"")</f>
        <v/>
      </c>
      <c r="B34" s="17"/>
      <c r="C34" s="14"/>
      <c r="D34" s="14"/>
      <c r="E34" s="14"/>
      <c r="F34" s="14"/>
      <c r="G34" s="14"/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""is_zero"")"),"")</f>
        <v/>
      </c>
      <c r="B35" s="17"/>
      <c r="C35" s="14"/>
      <c r="D35" s="14"/>
      <c r="E35" s="14"/>
      <c r="F35" s="14"/>
      <c r="G35" s="14"/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""is_zero"")"),"")</f>
        <v/>
      </c>
      <c r="B36" s="17"/>
      <c r="C36" s="14"/>
      <c r="D36" s="14"/>
      <c r="E36" s="14"/>
      <c r="F36" s="14"/>
      <c r="G36" s="14"/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""is_zero"")"),"")</f>
        <v/>
      </c>
      <c r="B37" s="17"/>
      <c r="C37" s="14"/>
      <c r="D37" s="14"/>
      <c r="E37" s="14"/>
      <c r="F37" s="14"/>
      <c r="G37" s="14"/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""is_zero"")"),"")</f>
        <v/>
      </c>
      <c r="B38" s="17"/>
      <c r="C38" s="14"/>
      <c r="D38" s="14"/>
      <c r="E38" s="14"/>
      <c r="F38" s="14"/>
      <c r="G38" s="14"/>
      <c r="H38" s="14"/>
    </row>
    <row r="39">
      <c r="A39" s="4" t="str">
        <f>IFERROR(__xludf.DUMMYFUNCTION("substitute(regexreplace(substitute(regexreplace(regexreplace(lower($D39), "" \(.+?\)$"", """"), ""[- .()/]"", ""_""), ""#"", ""num""), ""_+"", ""_""), ""=0"", ""is_zero"")"),"")</f>
        <v/>
      </c>
      <c r="B39" s="17"/>
      <c r="C39" s="14"/>
      <c r="D39" s="14"/>
      <c r="E39" s="14"/>
      <c r="F39" s="14"/>
      <c r="G39" s="14"/>
      <c r="H39" s="14"/>
    </row>
    <row r="40">
      <c r="A40" s="4" t="str">
        <f>IFERROR(__xludf.DUMMYFUNCTION("substitute(regexreplace(substitute(regexreplace(regexreplace(lower($D40), "" \(.+?\)$"", """"), ""[- .()/]"", ""_""), ""#"", ""num""), ""_+"", ""_""), ""=0"", ""is_zero"")"),"")</f>
        <v/>
      </c>
      <c r="B40" s="17"/>
      <c r="C40" s="14"/>
      <c r="D40" s="14"/>
      <c r="E40" s="14"/>
      <c r="F40" s="14"/>
      <c r="G40" s="14"/>
      <c r="H40" s="15"/>
    </row>
    <row r="41">
      <c r="A41" s="4" t="str">
        <f>IFERROR(__xludf.DUMMYFUNCTION("substitute(regexreplace(substitute(regexreplace(regexreplace(lower($D41), "" \(.+?\)$"", """"), ""[- .()/]"", ""_""), ""#"", ""num""), ""_+"", ""_""), ""=0"", ""is_zero"")"),"")</f>
        <v/>
      </c>
      <c r="B41" s="17"/>
      <c r="C41" s="14"/>
      <c r="D41" s="14"/>
      <c r="E41" s="14"/>
      <c r="F41" s="14"/>
      <c r="G41" s="14"/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""is_zero"")"),"")</f>
        <v/>
      </c>
      <c r="B42" s="17"/>
      <c r="C42" s="14"/>
      <c r="D42" s="14"/>
      <c r="E42" s="14"/>
      <c r="F42" s="14"/>
      <c r="G42" s="14"/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""is_zero"")"),"")</f>
        <v/>
      </c>
      <c r="B43" s="17"/>
      <c r="C43" s="14"/>
      <c r="D43" s="14"/>
      <c r="E43" s="14"/>
      <c r="F43" s="14"/>
      <c r="G43" s="14"/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""is_zero"")"),"")</f>
        <v/>
      </c>
      <c r="B44" s="17"/>
      <c r="C44" s="14"/>
      <c r="D44" s="14"/>
      <c r="E44" s="14"/>
      <c r="F44" s="14"/>
      <c r="G44" s="14"/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""is_zero"")"),"")</f>
        <v/>
      </c>
      <c r="B45" s="17"/>
      <c r="C45" s="14"/>
      <c r="D45" s="14"/>
      <c r="E45" s="14"/>
      <c r="F45" s="14"/>
      <c r="G45" s="14"/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""is_zero"")"),"")</f>
        <v/>
      </c>
      <c r="B46" s="17"/>
      <c r="C46" s="14"/>
      <c r="D46" s="14"/>
      <c r="E46" s="14"/>
      <c r="F46" s="14"/>
      <c r="G46" s="14"/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""is_zero"")"),"")</f>
        <v/>
      </c>
      <c r="B47" s="17"/>
      <c r="C47" s="14"/>
      <c r="D47" s="14"/>
      <c r="E47" s="14"/>
      <c r="F47" s="14"/>
      <c r="G47" s="14"/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""is_zero"")"),"")</f>
        <v/>
      </c>
      <c r="B48" s="17"/>
      <c r="C48" s="14"/>
      <c r="D48" s="14"/>
      <c r="E48" s="14"/>
      <c r="F48" s="14"/>
      <c r="G48" s="14"/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""is_zero"")"),"")</f>
        <v/>
      </c>
      <c r="B49" s="17"/>
      <c r="C49" s="14"/>
      <c r="D49" s="14"/>
      <c r="E49" s="14"/>
      <c r="F49" s="14"/>
      <c r="G49" s="14"/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""is_zero"")"),"")</f>
        <v/>
      </c>
      <c r="B50" s="17"/>
      <c r="C50" s="14"/>
      <c r="D50" s="14"/>
      <c r="E50" s="14"/>
      <c r="F50" s="14"/>
      <c r="G50" s="14"/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""is_zero"")"),"")</f>
        <v/>
      </c>
      <c r="B51" s="17"/>
      <c r="C51" s="14"/>
      <c r="D51" s="14"/>
      <c r="E51" s="14"/>
      <c r="F51" s="14"/>
      <c r="G51" s="14"/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""is_zero"")"),"now_up_time")</f>
        <v>now_up_time</v>
      </c>
      <c r="B2" s="5" t="s">
        <v>8</v>
      </c>
      <c r="C2" s="14">
        <v>1.0</v>
      </c>
      <c r="D2" s="14" t="s">
        <v>761</v>
      </c>
      <c r="E2" s="14">
        <v>1.0</v>
      </c>
      <c r="F2" s="14">
        <v>9.0</v>
      </c>
      <c r="G2" s="14" t="s">
        <v>10</v>
      </c>
      <c r="H2" s="15"/>
    </row>
    <row r="3">
      <c r="A3" s="4" t="str">
        <f>IFERROR(__xludf.DUMMYFUNCTION("substitute(regexreplace(substitute(regexreplace(regexreplace(lower($D3), "" \(.+?\)$"", """"), ""[- .()/]"", ""_""), ""#"", ""num""), ""_+"", ""_""), ""=0"", ""is_zero"")"),"reserved")</f>
        <v>reserved</v>
      </c>
      <c r="B3" s="17"/>
      <c r="C3" s="14">
        <v>2.0</v>
      </c>
      <c r="D3" s="14" t="s">
        <v>762</v>
      </c>
      <c r="E3" s="14">
        <v>10.0</v>
      </c>
      <c r="F3" s="14">
        <v>2.0</v>
      </c>
      <c r="G3" s="14" t="s">
        <v>10</v>
      </c>
      <c r="H3" s="10" t="s">
        <v>55</v>
      </c>
    </row>
    <row r="4">
      <c r="A4" s="5" t="s">
        <v>763</v>
      </c>
      <c r="B4" s="16" t="s">
        <v>29</v>
      </c>
      <c r="C4" s="14">
        <v>3.0</v>
      </c>
      <c r="D4" s="14" t="s">
        <v>764</v>
      </c>
      <c r="E4" s="14">
        <v>12.0</v>
      </c>
      <c r="F4" s="14">
        <v>6.0</v>
      </c>
      <c r="G4" s="14" t="s">
        <v>10</v>
      </c>
      <c r="H4" s="15"/>
    </row>
    <row r="5">
      <c r="A5" s="5" t="s">
        <v>765</v>
      </c>
      <c r="B5" s="16" t="s">
        <v>29</v>
      </c>
      <c r="C5" s="14">
        <v>4.0</v>
      </c>
      <c r="D5" s="14" t="s">
        <v>766</v>
      </c>
      <c r="E5" s="14">
        <v>18.0</v>
      </c>
      <c r="F5" s="14">
        <v>9.0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119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119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119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119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""is_zero"")"),"now_up_comp_num")</f>
        <v>now_up_comp_num</v>
      </c>
      <c r="B10" s="16" t="s">
        <v>29</v>
      </c>
      <c r="C10" s="14">
        <v>9.0</v>
      </c>
      <c r="D10" s="14" t="s">
        <v>767</v>
      </c>
      <c r="E10" s="14">
        <v>31.0</v>
      </c>
      <c r="F10" s="14">
        <v>4.0</v>
      </c>
      <c r="G10" s="14" t="s">
        <v>31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""is_zero"")"),"now_up_score")</f>
        <v>now_up_score</v>
      </c>
      <c r="B11" s="16" t="s">
        <v>8</v>
      </c>
      <c r="C11" s="14">
        <v>10.0</v>
      </c>
      <c r="D11" s="14" t="s">
        <v>768</v>
      </c>
      <c r="E11" s="14">
        <v>35.0</v>
      </c>
      <c r="F11" s="14">
        <v>5.0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""is_zero"")"),"penalty_text")</f>
        <v>penalty_text</v>
      </c>
      <c r="B12" s="16" t="s">
        <v>8</v>
      </c>
      <c r="C12" s="14">
        <v>11.0</v>
      </c>
      <c r="D12" s="14" t="s">
        <v>769</v>
      </c>
      <c r="E12" s="14">
        <v>40.0</v>
      </c>
      <c r="F12" s="14">
        <v>7.0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""is_zero"")"),"reride_text")</f>
        <v>reride_text</v>
      </c>
      <c r="B13" s="16" t="s">
        <v>8</v>
      </c>
      <c r="C13" s="14">
        <v>12.0</v>
      </c>
      <c r="D13" s="14" t="s">
        <v>770</v>
      </c>
      <c r="E13" s="14">
        <v>47.0</v>
      </c>
      <c r="F13" s="14">
        <v>6.0</v>
      </c>
      <c r="G13" s="14" t="s">
        <v>31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""is_zero"")"),"leader_time_score")</f>
        <v>leader_time_score</v>
      </c>
      <c r="B14" s="16" t="s">
        <v>8</v>
      </c>
      <c r="C14" s="14">
        <v>13.0</v>
      </c>
      <c r="D14" s="14" t="s">
        <v>771</v>
      </c>
      <c r="E14" s="14">
        <v>53.0</v>
      </c>
      <c r="F14" s="14">
        <v>9.0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""is_zero"")"),"leader_comp_num")</f>
        <v>leader_comp_num</v>
      </c>
      <c r="B15" s="16" t="s">
        <v>29</v>
      </c>
      <c r="C15" s="14">
        <v>14.0</v>
      </c>
      <c r="D15" s="14" t="s">
        <v>772</v>
      </c>
      <c r="E15" s="14">
        <v>62.0</v>
      </c>
      <c r="F15" s="14">
        <v>4.0</v>
      </c>
      <c r="G15" s="14" t="s">
        <v>31</v>
      </c>
      <c r="H15" s="22"/>
    </row>
    <row r="16">
      <c r="A16" s="4" t="str">
        <f>IFERROR(__xludf.DUMMYFUNCTION("substitute(regexreplace(substitute(regexreplace(regexreplace(lower($D16), "" \(.+?\)$"", """"), ""[- .()/]"", ""_""), ""#"", ""num""), ""_+"", ""_""), ""=0"", ""is_zero"")"),"")</f>
        <v/>
      </c>
      <c r="B16" s="17"/>
      <c r="C16" s="14"/>
      <c r="D16" s="14"/>
      <c r="E16" s="14"/>
      <c r="F16" s="14"/>
      <c r="G16" s="14"/>
      <c r="H16" s="14"/>
    </row>
    <row r="17">
      <c r="A17" s="4" t="str">
        <f>IFERROR(__xludf.DUMMYFUNCTION("substitute(regexreplace(substitute(regexreplace(regexreplace(lower($D17), "" \(.+?\)$"", """"), ""[- .()/]"", ""_""), ""#"", ""num""), ""_+"", ""_""), ""=0"", ""is_zero"")"),"")</f>
        <v/>
      </c>
      <c r="B17" s="17"/>
      <c r="C17" s="14"/>
      <c r="D17" s="14"/>
      <c r="E17" s="14"/>
      <c r="F17" s="14"/>
      <c r="G17" s="14"/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""is_zero"")"),"")</f>
        <v/>
      </c>
      <c r="B18" s="17"/>
      <c r="C18" s="14"/>
      <c r="D18" s="14"/>
      <c r="E18" s="14"/>
      <c r="F18" s="14"/>
      <c r="G18" s="14"/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""is_zero"")"),"")</f>
        <v/>
      </c>
      <c r="B19" s="17"/>
      <c r="C19" s="14"/>
      <c r="D19" s="14"/>
      <c r="E19" s="14"/>
      <c r="F19" s="14"/>
      <c r="G19" s="14"/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""is_zero"")"),"")</f>
        <v/>
      </c>
      <c r="B20" s="17"/>
      <c r="C20" s="14"/>
      <c r="D20" s="14"/>
      <c r="E20" s="14"/>
      <c r="F20" s="14"/>
      <c r="G20" s="14"/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""is_zero"")"),"")</f>
        <v/>
      </c>
      <c r="B21" s="17"/>
      <c r="C21" s="14"/>
      <c r="D21" s="14"/>
      <c r="E21" s="14"/>
      <c r="F21" s="14"/>
      <c r="G21" s="14"/>
      <c r="H21" s="14"/>
    </row>
    <row r="22">
      <c r="A22" s="4" t="str">
        <f>IFERROR(__xludf.DUMMYFUNCTION("substitute(regexreplace(substitute(regexreplace(regexreplace(lower($D22), "" \(.+?\)$"", """"), ""[- .()/]"", ""_""), ""#"", ""num""), ""_+"", ""_""), ""=0"", ""is_zero"")"),"")</f>
        <v/>
      </c>
      <c r="B22" s="17"/>
      <c r="C22" s="14"/>
      <c r="D22" s="14"/>
      <c r="E22" s="14"/>
      <c r="F22" s="14"/>
      <c r="G22" s="14"/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""is_zero"")"),"")</f>
        <v/>
      </c>
      <c r="B23" s="17"/>
      <c r="C23" s="14"/>
      <c r="D23" s="14"/>
      <c r="E23" s="14"/>
      <c r="F23" s="14"/>
      <c r="G23" s="14"/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""is_zero"")"),"")</f>
        <v/>
      </c>
      <c r="B24" s="17"/>
      <c r="C24" s="14"/>
      <c r="D24" s="14"/>
      <c r="E24" s="14"/>
      <c r="F24" s="14"/>
      <c r="G24" s="14"/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""is_zero"")"),"")</f>
        <v/>
      </c>
      <c r="B25" s="17"/>
      <c r="C25" s="14"/>
      <c r="D25" s="14"/>
      <c r="E25" s="14"/>
      <c r="F25" s="14"/>
      <c r="G25" s="14"/>
      <c r="H25" s="14"/>
    </row>
    <row r="26">
      <c r="A26" s="4" t="str">
        <f>IFERROR(__xludf.DUMMYFUNCTION("substitute(regexreplace(substitute(regexreplace(regexreplace(lower($D26), "" \(.+?\)$"", """"), ""[- .()/]"", ""_""), ""#"", ""num""), ""_+"", ""_""), ""=0"", ""is_zero"")"),"")</f>
        <v/>
      </c>
      <c r="B26" s="17"/>
      <c r="C26" s="14"/>
      <c r="D26" s="14"/>
      <c r="E26" s="14"/>
      <c r="F26" s="14"/>
      <c r="G26" s="14"/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""is_zero"")"),"")</f>
        <v/>
      </c>
      <c r="B27" s="17"/>
      <c r="C27" s="14"/>
      <c r="D27" s="14"/>
      <c r="E27" s="14"/>
      <c r="F27" s="14"/>
      <c r="G27" s="14"/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""is_zero"")"),"")</f>
        <v/>
      </c>
      <c r="B28" s="17"/>
      <c r="C28" s="14"/>
      <c r="D28" s="14"/>
      <c r="E28" s="14"/>
      <c r="F28" s="14"/>
      <c r="G28" s="14"/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""is_zero"")"),"")</f>
        <v/>
      </c>
      <c r="B29" s="17"/>
      <c r="C29" s="14"/>
      <c r="D29" s="14"/>
      <c r="E29" s="14"/>
      <c r="F29" s="14"/>
      <c r="G29" s="14"/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""is_zero"")"),"")</f>
        <v/>
      </c>
      <c r="B30" s="17"/>
      <c r="C30" s="14"/>
      <c r="D30" s="14"/>
      <c r="E30" s="14"/>
      <c r="F30" s="14"/>
      <c r="G30" s="14"/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""is_zero"")"),"")</f>
        <v/>
      </c>
      <c r="B31" s="17"/>
      <c r="C31" s="14"/>
      <c r="D31" s="14"/>
      <c r="E31" s="14"/>
      <c r="F31" s="14"/>
      <c r="G31" s="14"/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""is_zero"")"),"")</f>
        <v/>
      </c>
      <c r="B32" s="17"/>
      <c r="C32" s="14"/>
      <c r="D32" s="14"/>
      <c r="E32" s="14"/>
      <c r="F32" s="14"/>
      <c r="G32" s="14"/>
      <c r="H32" s="14"/>
    </row>
    <row r="33">
      <c r="A33" s="4" t="str">
        <f>IFERROR(__xludf.DUMMYFUNCTION("substitute(regexreplace(substitute(regexreplace(regexreplace(lower($D33), "" \(.+?\)$"", """"), ""[- .()/]"", ""_""), ""#"", ""num""), ""_+"", ""_""), ""=0"", ""is_zero"")"),"")</f>
        <v/>
      </c>
      <c r="B33" s="17"/>
      <c r="C33" s="14"/>
      <c r="D33" s="14"/>
      <c r="E33" s="14"/>
      <c r="F33" s="14"/>
      <c r="G33" s="14"/>
      <c r="H33" s="14"/>
    </row>
    <row r="34">
      <c r="A34" s="4" t="str">
        <f>IFERROR(__xludf.DUMMYFUNCTION("substitute(regexreplace(substitute(regexreplace(regexreplace(lower($D34), "" \(.+?\)$"", """"), ""[- .()/]"", ""_""), ""#"", ""num""), ""_+"", ""_""), ""=0"", ""is_zero"")"),"")</f>
        <v/>
      </c>
      <c r="B34" s="17"/>
      <c r="C34" s="14"/>
      <c r="D34" s="14"/>
      <c r="E34" s="14"/>
      <c r="F34" s="14"/>
      <c r="G34" s="14"/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""is_zero"")"),"")</f>
        <v/>
      </c>
      <c r="B35" s="17"/>
      <c r="C35" s="14"/>
      <c r="D35" s="14"/>
      <c r="E35" s="14"/>
      <c r="F35" s="14"/>
      <c r="G35" s="14"/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""is_zero"")"),"")</f>
        <v/>
      </c>
      <c r="B36" s="17"/>
      <c r="C36" s="14"/>
      <c r="D36" s="14"/>
      <c r="E36" s="14"/>
      <c r="F36" s="14"/>
      <c r="G36" s="14"/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""is_zero"")"),"")</f>
        <v/>
      </c>
      <c r="B37" s="17"/>
      <c r="C37" s="14"/>
      <c r="D37" s="14"/>
      <c r="E37" s="14"/>
      <c r="F37" s="14"/>
      <c r="G37" s="14"/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""is_zero"")"),"")</f>
        <v/>
      </c>
      <c r="B38" s="17"/>
      <c r="C38" s="14"/>
      <c r="D38" s="14"/>
      <c r="E38" s="14"/>
      <c r="F38" s="14"/>
      <c r="G38" s="14"/>
      <c r="H38" s="14"/>
    </row>
    <row r="39">
      <c r="A39" s="4" t="str">
        <f>IFERROR(__xludf.DUMMYFUNCTION("substitute(regexreplace(substitute(regexreplace(regexreplace(lower($D39), "" \(.+?\)$"", """"), ""[- .()/]"", ""_""), ""#"", ""num""), ""_+"", ""_""), ""=0"", ""is_zero"")"),"")</f>
        <v/>
      </c>
      <c r="B39" s="17"/>
      <c r="C39" s="14"/>
      <c r="D39" s="14"/>
      <c r="E39" s="14"/>
      <c r="F39" s="14"/>
      <c r="G39" s="14"/>
      <c r="H39" s="14"/>
    </row>
    <row r="40">
      <c r="A40" s="4" t="str">
        <f>IFERROR(__xludf.DUMMYFUNCTION("substitute(regexreplace(substitute(regexreplace(regexreplace(lower($D40), "" \(.+?\)$"", """"), ""[- .()/]"", ""_""), ""#"", ""num""), ""_+"", ""_""), ""=0"", ""is_zero"")"),"")</f>
        <v/>
      </c>
      <c r="B40" s="17"/>
      <c r="C40" s="14"/>
      <c r="D40" s="14"/>
      <c r="E40" s="14"/>
      <c r="F40" s="14"/>
      <c r="G40" s="14"/>
      <c r="H40" s="15"/>
    </row>
    <row r="41">
      <c r="A41" s="4" t="str">
        <f>IFERROR(__xludf.DUMMYFUNCTION("substitute(regexreplace(substitute(regexreplace(regexreplace(lower($D41), "" \(.+?\)$"", """"), ""[- .()/]"", ""_""), ""#"", ""num""), ""_+"", ""_""), ""=0"", ""is_zero"")"),"")</f>
        <v/>
      </c>
      <c r="B41" s="17"/>
      <c r="C41" s="14"/>
      <c r="D41" s="14"/>
      <c r="E41" s="14"/>
      <c r="F41" s="14"/>
      <c r="G41" s="14"/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""is_zero"")"),"")</f>
        <v/>
      </c>
      <c r="B42" s="17"/>
      <c r="C42" s="14"/>
      <c r="D42" s="14"/>
      <c r="E42" s="14"/>
      <c r="F42" s="14"/>
      <c r="G42" s="14"/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""is_zero"")"),"")</f>
        <v/>
      </c>
      <c r="B43" s="17"/>
      <c r="C43" s="14"/>
      <c r="D43" s="14"/>
      <c r="E43" s="14"/>
      <c r="F43" s="14"/>
      <c r="G43" s="14"/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""is_zero"")"),"")</f>
        <v/>
      </c>
      <c r="B44" s="17"/>
      <c r="C44" s="14"/>
      <c r="D44" s="14"/>
      <c r="E44" s="14"/>
      <c r="F44" s="14"/>
      <c r="G44" s="14"/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""is_zero"")"),"")</f>
        <v/>
      </c>
      <c r="B45" s="17"/>
      <c r="C45" s="14"/>
      <c r="D45" s="14"/>
      <c r="E45" s="14"/>
      <c r="F45" s="14"/>
      <c r="G45" s="14"/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""is_zero"")"),"")</f>
        <v/>
      </c>
      <c r="B46" s="17"/>
      <c r="C46" s="14"/>
      <c r="D46" s="14"/>
      <c r="E46" s="14"/>
      <c r="F46" s="14"/>
      <c r="G46" s="14"/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""is_zero"")"),"")</f>
        <v/>
      </c>
      <c r="B47" s="17"/>
      <c r="C47" s="14"/>
      <c r="D47" s="14"/>
      <c r="E47" s="14"/>
      <c r="F47" s="14"/>
      <c r="G47" s="14"/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""is_zero"")"),"")</f>
        <v/>
      </c>
      <c r="B48" s="17"/>
      <c r="C48" s="14"/>
      <c r="D48" s="14"/>
      <c r="E48" s="14"/>
      <c r="F48" s="14"/>
      <c r="G48" s="14"/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""is_zero"")"),"")</f>
        <v/>
      </c>
      <c r="B49" s="17"/>
      <c r="C49" s="14"/>
      <c r="D49" s="14"/>
      <c r="E49" s="14"/>
      <c r="F49" s="14"/>
      <c r="G49" s="14"/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""is_zero"")"),"")</f>
        <v/>
      </c>
      <c r="B50" s="17"/>
      <c r="C50" s="14"/>
      <c r="D50" s="14"/>
      <c r="E50" s="14"/>
      <c r="F50" s="14"/>
      <c r="G50" s="14"/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""is_zero"")"),"")</f>
        <v/>
      </c>
      <c r="B51" s="17"/>
      <c r="C51" s="14"/>
      <c r="D51" s="14"/>
      <c r="E51" s="14"/>
      <c r="F51" s="14"/>
      <c r="G51" s="14"/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24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23" t="s">
        <v>11</v>
      </c>
      <c r="B3" s="23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23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23" t="s">
        <v>8</v>
      </c>
      <c r="C4" s="14">
        <v>3.0</v>
      </c>
      <c r="D4" s="14" t="s">
        <v>13</v>
      </c>
      <c r="E4" s="14">
        <v>14.0</v>
      </c>
      <c r="F4" s="14">
        <v>5.0</v>
      </c>
      <c r="G4" s="14" t="s">
        <v>10</v>
      </c>
      <c r="H4" s="15"/>
    </row>
    <row r="5">
      <c r="A5" s="25" t="s">
        <v>14</v>
      </c>
      <c r="B5" s="23" t="s">
        <v>8</v>
      </c>
      <c r="C5" s="14">
        <v>4.0</v>
      </c>
      <c r="D5" s="14" t="s">
        <v>15</v>
      </c>
      <c r="E5" s="14">
        <v>19.0</v>
      </c>
      <c r="F5" s="14">
        <v>8.0</v>
      </c>
      <c r="G5" s="14" t="s">
        <v>10</v>
      </c>
      <c r="H5" s="15"/>
    </row>
    <row r="6">
      <c r="A6" s="23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23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23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23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23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23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23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23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23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23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23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23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23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23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23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23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23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23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23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23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23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23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23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23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23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23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666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667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""is_zero"")"),"half")</f>
        <v>half</v>
      </c>
      <c r="B31" s="16" t="s">
        <v>29</v>
      </c>
      <c r="C31" s="14">
        <v>30.0</v>
      </c>
      <c r="D31" s="14" t="s">
        <v>773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""is_zero"")"),"half_text")</f>
        <v>half_text</v>
      </c>
      <c r="B32" s="16" t="s">
        <v>8</v>
      </c>
      <c r="C32" s="14">
        <v>31.0</v>
      </c>
      <c r="D32" s="14" t="s">
        <v>774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""is_zero"")"),"half_description")</f>
        <v>half_description</v>
      </c>
      <c r="B33" s="16" t="s">
        <v>8</v>
      </c>
      <c r="C33" s="14">
        <v>32.0</v>
      </c>
      <c r="D33" s="14" t="s">
        <v>775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""is_zero"")"),"home_possession_indicator")</f>
        <v>home_possession_indicator</v>
      </c>
      <c r="B41" s="16" t="s">
        <v>16</v>
      </c>
      <c r="C41" s="14">
        <v>40.0</v>
      </c>
      <c r="D41" s="14" t="s">
        <v>271</v>
      </c>
      <c r="E41" s="14">
        <v>201.0</v>
      </c>
      <c r="F41" s="14">
        <v>1.0</v>
      </c>
      <c r="G41" s="14" t="s">
        <v>10</v>
      </c>
      <c r="H41" s="14" t="s">
        <v>27</v>
      </c>
    </row>
    <row r="42">
      <c r="A42" s="4" t="str">
        <f>IFERROR(__xludf.DUMMYFUNCTION("substitute(regexreplace(substitute(regexreplace(regexreplace(lower($D42), "" \(.+?\)$"", """"), ""[- .()/]"", ""_""), ""#"", ""num""), ""_+"", ""_""), ""=0"", ""is_zero"")"),"home_possession_text")</f>
        <v>home_possession_text</v>
      </c>
      <c r="B42" s="16" t="s">
        <v>8</v>
      </c>
      <c r="C42" s="14">
        <v>41.0</v>
      </c>
      <c r="D42" s="14" t="s">
        <v>273</v>
      </c>
      <c r="E42" s="14">
        <v>202.0</v>
      </c>
      <c r="F42" s="14">
        <v>4.0</v>
      </c>
      <c r="G42" s="14" t="s">
        <v>10</v>
      </c>
      <c r="H42" s="14" t="s">
        <v>27</v>
      </c>
    </row>
    <row r="43">
      <c r="A43" s="4" t="str">
        <f>IFERROR(__xludf.DUMMYFUNCTION("substitute(regexreplace(substitute(regexreplace(regexreplace(lower($D43), "" \(.+?\)$"", """"), ""[- .()/]"", ""_""), ""#"", ""num""), ""_+"", ""_""), ""=0"", ""is_zero"")"),"guest_possession_indicator")</f>
        <v>guest_possession_indicator</v>
      </c>
      <c r="B43" s="16" t="s">
        <v>16</v>
      </c>
      <c r="C43" s="14">
        <v>42.0</v>
      </c>
      <c r="D43" s="14" t="s">
        <v>274</v>
      </c>
      <c r="E43" s="14">
        <v>206.0</v>
      </c>
      <c r="F43" s="14">
        <v>1.0</v>
      </c>
      <c r="G43" s="14" t="s">
        <v>10</v>
      </c>
      <c r="H43" s="14" t="s">
        <v>27</v>
      </c>
    </row>
    <row r="44">
      <c r="A44" s="4" t="str">
        <f>IFERROR(__xludf.DUMMYFUNCTION("substitute(regexreplace(substitute(regexreplace(regexreplace(lower($D44), "" \(.+?\)$"", """"), ""[- .()/]"", ""_""), ""#"", ""num""), ""_+"", ""_""), ""=0"", ""is_zero"")"),"guest_possession_text")</f>
        <v>guest_possession_text</v>
      </c>
      <c r="B44" s="16" t="s">
        <v>8</v>
      </c>
      <c r="C44" s="14">
        <v>43.0</v>
      </c>
      <c r="D44" s="14" t="s">
        <v>276</v>
      </c>
      <c r="E44" s="14">
        <v>207.0</v>
      </c>
      <c r="F44" s="14">
        <v>4.0</v>
      </c>
      <c r="G44" s="14" t="s">
        <v>10</v>
      </c>
      <c r="H44" s="14" t="s">
        <v>27</v>
      </c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""is_zero"")"),"home_score_period_1")</f>
        <v>home_score_period_1</v>
      </c>
      <c r="B45" s="16" t="s">
        <v>29</v>
      </c>
      <c r="C45" s="14">
        <v>44.0</v>
      </c>
      <c r="D45" s="14" t="s">
        <v>289</v>
      </c>
      <c r="E45" s="14">
        <v>211.0</v>
      </c>
      <c r="F45" s="14">
        <v>2.0</v>
      </c>
      <c r="G45" s="14" t="s">
        <v>31</v>
      </c>
      <c r="H45" s="14" t="s">
        <v>27</v>
      </c>
    </row>
    <row r="46">
      <c r="A46" s="4" t="str">
        <f>IFERROR(__xludf.DUMMYFUNCTION("substitute(regexreplace(substitute(regexreplace(regexreplace(lower($D46), "" \(.+?\)$"", """"), ""[- .()/]"", ""_""), ""#"", ""num""), ""_+"", ""_""), ""=0"", ""is_zero"")"),"home_score_period_2")</f>
        <v>home_score_period_2</v>
      </c>
      <c r="B46" s="16" t="s">
        <v>29</v>
      </c>
      <c r="C46" s="14">
        <v>45.0</v>
      </c>
      <c r="D46" s="14" t="s">
        <v>290</v>
      </c>
      <c r="E46" s="14">
        <v>213.0</v>
      </c>
      <c r="F46" s="14">
        <v>2.0</v>
      </c>
      <c r="G46" s="14" t="s">
        <v>31</v>
      </c>
      <c r="H46" s="14" t="s">
        <v>27</v>
      </c>
    </row>
    <row r="47">
      <c r="A47" s="4" t="str">
        <f>IFERROR(__xludf.DUMMYFUNCTION("substitute(regexreplace(substitute(regexreplace(regexreplace(lower($D47), "" \(.+?\)$"", """"), ""[- .()/]"", ""_""), ""#"", ""num""), ""_+"", ""_""), ""=0"", ""is_zero"")"),"home_score_period_3")</f>
        <v>home_score_period_3</v>
      </c>
      <c r="B47" s="16" t="s">
        <v>29</v>
      </c>
      <c r="C47" s="14">
        <v>46.0</v>
      </c>
      <c r="D47" s="14" t="s">
        <v>291</v>
      </c>
      <c r="E47" s="14">
        <v>215.0</v>
      </c>
      <c r="F47" s="14">
        <v>2.0</v>
      </c>
      <c r="G47" s="14" t="s">
        <v>31</v>
      </c>
      <c r="H47" s="14" t="s">
        <v>27</v>
      </c>
    </row>
    <row r="48">
      <c r="A48" s="4" t="str">
        <f>IFERROR(__xludf.DUMMYFUNCTION("substitute(regexreplace(substitute(regexreplace(regexreplace(lower($D48), "" \(.+?\)$"", """"), ""[- .()/]"", ""_""), ""#"", ""num""), ""_+"", ""_""), ""=0"", ""is_zero"")"),"home_score_period_4")</f>
        <v>home_score_period_4</v>
      </c>
      <c r="B48" s="16" t="s">
        <v>29</v>
      </c>
      <c r="C48" s="14">
        <v>47.0</v>
      </c>
      <c r="D48" s="14" t="s">
        <v>292</v>
      </c>
      <c r="E48" s="14">
        <v>217.0</v>
      </c>
      <c r="F48" s="14">
        <v>2.0</v>
      </c>
      <c r="G48" s="14" t="s">
        <v>31</v>
      </c>
      <c r="H48" s="14" t="s">
        <v>27</v>
      </c>
    </row>
    <row r="49">
      <c r="A49" s="4" t="str">
        <f>IFERROR(__xludf.DUMMYFUNCTION("substitute(regexreplace(substitute(regexreplace(regexreplace(lower($D49), "" \(.+?\)$"", """"), ""[- .()/]"", ""_""), ""#"", ""num""), ""_+"", ""_""), ""=0"", ""is_zero"")"),"home_score_period_5")</f>
        <v>home_score_period_5</v>
      </c>
      <c r="B49" s="16" t="s">
        <v>29</v>
      </c>
      <c r="C49" s="14">
        <v>48.0</v>
      </c>
      <c r="D49" s="14" t="s">
        <v>293</v>
      </c>
      <c r="E49" s="14">
        <v>219.0</v>
      </c>
      <c r="F49" s="14">
        <v>2.0</v>
      </c>
      <c r="G49" s="14" t="s">
        <v>31</v>
      </c>
      <c r="H49" s="14" t="s">
        <v>27</v>
      </c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""is_zero"")"),"home_score_period_6")</f>
        <v>home_score_period_6</v>
      </c>
      <c r="B50" s="16" t="s">
        <v>29</v>
      </c>
      <c r="C50" s="14">
        <v>49.0</v>
      </c>
      <c r="D50" s="14" t="s">
        <v>577</v>
      </c>
      <c r="E50" s="14">
        <v>221.0</v>
      </c>
      <c r="F50" s="14">
        <v>2.0</v>
      </c>
      <c r="G50" s="14" t="s">
        <v>31</v>
      </c>
      <c r="H50" s="14" t="s">
        <v>27</v>
      </c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""is_zero"")"),"home_score_period_7")</f>
        <v>home_score_period_7</v>
      </c>
      <c r="B51" s="16" t="s">
        <v>29</v>
      </c>
      <c r="C51" s="14">
        <v>50.0</v>
      </c>
      <c r="D51" s="14" t="s">
        <v>294</v>
      </c>
      <c r="E51" s="14">
        <v>223.0</v>
      </c>
      <c r="F51" s="14">
        <v>2.0</v>
      </c>
      <c r="G51" s="14" t="s">
        <v>31</v>
      </c>
      <c r="H51" s="14" t="s">
        <v>27</v>
      </c>
    </row>
    <row r="52">
      <c r="A52" s="4" t="str">
        <f>IFERROR(__xludf.DUMMYFUNCTION("substitute(regexreplace(substitute(regexreplace(regexreplace(lower($D52), "" \(.+?\)$"", """"), ""[- .()/]"", ""_""), ""#"", ""num""), ""_+"", ""_""), ""=0"", ""is_zero"")"),"home_score_period_8")</f>
        <v>home_score_period_8</v>
      </c>
      <c r="B52" s="16" t="s">
        <v>29</v>
      </c>
      <c r="C52" s="14">
        <v>51.0</v>
      </c>
      <c r="D52" s="14" t="s">
        <v>295</v>
      </c>
      <c r="E52" s="14">
        <v>225.0</v>
      </c>
      <c r="F52" s="14">
        <v>2.0</v>
      </c>
      <c r="G52" s="14" t="s">
        <v>31</v>
      </c>
      <c r="H52" s="14" t="s">
        <v>27</v>
      </c>
    </row>
    <row r="53">
      <c r="A53" s="4" t="str">
        <f>IFERROR(__xludf.DUMMYFUNCTION("substitute(regexreplace(substitute(regexreplace(regexreplace(lower($D53), "" \(.+?\)$"", """"), ""[- .()/]"", ""_""), ""#"", ""num""), ""_+"", ""_""), ""=0"", ""is_zero"")"),"home_score_period_9")</f>
        <v>home_score_period_9</v>
      </c>
      <c r="B53" s="16" t="s">
        <v>29</v>
      </c>
      <c r="C53" s="14">
        <v>52.0</v>
      </c>
      <c r="D53" s="14" t="s">
        <v>296</v>
      </c>
      <c r="E53" s="14">
        <v>227.0</v>
      </c>
      <c r="F53" s="14">
        <v>2.0</v>
      </c>
      <c r="G53" s="14" t="s">
        <v>31</v>
      </c>
      <c r="H53" s="14" t="s">
        <v>27</v>
      </c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""is_zero"")"),"home_score_current_period")</f>
        <v>home_score_current_period</v>
      </c>
      <c r="B54" s="16" t="s">
        <v>29</v>
      </c>
      <c r="C54" s="14">
        <v>53.0</v>
      </c>
      <c r="D54" s="14" t="s">
        <v>297</v>
      </c>
      <c r="E54" s="14">
        <v>229.0</v>
      </c>
      <c r="F54" s="14">
        <v>2.0</v>
      </c>
      <c r="G54" s="14" t="s">
        <v>31</v>
      </c>
      <c r="H54" s="14" t="s">
        <v>27</v>
      </c>
    </row>
    <row r="55">
      <c r="A55" s="4" t="str">
        <f>IFERROR(__xludf.DUMMYFUNCTION("substitute(regexreplace(substitute(regexreplace(regexreplace(lower($D55), "" \(.+?\)$"", """"), ""[- .()/]"", ""_""), ""#"", ""num""), ""_+"", ""_""), ""=0"", ""is_zero"")"),"guest_score_period_1")</f>
        <v>guest_score_period_1</v>
      </c>
      <c r="B55" s="16" t="s">
        <v>29</v>
      </c>
      <c r="C55" s="14">
        <v>54.0</v>
      </c>
      <c r="D55" s="14" t="s">
        <v>298</v>
      </c>
      <c r="E55" s="14">
        <v>231.0</v>
      </c>
      <c r="F55" s="14">
        <v>2.0</v>
      </c>
      <c r="G55" s="14" t="s">
        <v>31</v>
      </c>
      <c r="H55" s="14" t="s">
        <v>27</v>
      </c>
    </row>
    <row r="56">
      <c r="A56" s="4" t="str">
        <f>IFERROR(__xludf.DUMMYFUNCTION("substitute(regexreplace(substitute(regexreplace(regexreplace(lower($D56), "" \(.+?\)$"", """"), ""[- .()/]"", ""_""), ""#"", ""num""), ""_+"", ""_""), ""=0"", ""is_zero"")"),"guest_score_period_2")</f>
        <v>guest_score_period_2</v>
      </c>
      <c r="B56" s="16" t="s">
        <v>29</v>
      </c>
      <c r="C56" s="14">
        <v>55.0</v>
      </c>
      <c r="D56" s="14" t="s">
        <v>299</v>
      </c>
      <c r="E56" s="14">
        <v>233.0</v>
      </c>
      <c r="F56" s="14">
        <v>2.0</v>
      </c>
      <c r="G56" s="14" t="s">
        <v>31</v>
      </c>
      <c r="H56" s="14" t="s">
        <v>27</v>
      </c>
    </row>
    <row r="57">
      <c r="A57" s="4" t="str">
        <f>IFERROR(__xludf.DUMMYFUNCTION("substitute(regexreplace(substitute(regexreplace(regexreplace(lower($D57), "" \(.+?\)$"", """"), ""[- .()/]"", ""_""), ""#"", ""num""), ""_+"", ""_""), ""=0"", ""is_zero"")"),"guest_score_period_3")</f>
        <v>guest_score_period_3</v>
      </c>
      <c r="B57" s="16" t="s">
        <v>29</v>
      </c>
      <c r="C57" s="14">
        <v>56.0</v>
      </c>
      <c r="D57" s="14" t="s">
        <v>300</v>
      </c>
      <c r="E57" s="14">
        <v>235.0</v>
      </c>
      <c r="F57" s="14">
        <v>2.0</v>
      </c>
      <c r="G57" s="14" t="s">
        <v>31</v>
      </c>
      <c r="H57" s="14" t="s">
        <v>27</v>
      </c>
    </row>
    <row r="58">
      <c r="A58" s="4" t="str">
        <f>IFERROR(__xludf.DUMMYFUNCTION("substitute(regexreplace(substitute(regexreplace(regexreplace(lower($D58), "" \(.+?\)$"", """"), ""[- .()/]"", ""_""), ""#"", ""num""), ""_+"", ""_""), ""=0"", ""is_zero"")"),"guest_score_period_4")</f>
        <v>guest_score_period_4</v>
      </c>
      <c r="B58" s="16" t="s">
        <v>29</v>
      </c>
      <c r="C58" s="14">
        <v>57.0</v>
      </c>
      <c r="D58" s="14" t="s">
        <v>301</v>
      </c>
      <c r="E58" s="14">
        <v>237.0</v>
      </c>
      <c r="F58" s="14">
        <v>2.0</v>
      </c>
      <c r="G58" s="14" t="s">
        <v>31</v>
      </c>
      <c r="H58" s="14" t="s">
        <v>27</v>
      </c>
    </row>
    <row r="59">
      <c r="A59" s="4" t="str">
        <f>IFERROR(__xludf.DUMMYFUNCTION("substitute(regexreplace(substitute(regexreplace(regexreplace(lower($D59), "" \(.+?\)$"", """"), ""[- .()/]"", ""_""), ""#"", ""num""), ""_+"", ""_""), ""=0"", ""is_zero"")"),"guest_score_period_5")</f>
        <v>guest_score_period_5</v>
      </c>
      <c r="B59" s="16" t="s">
        <v>29</v>
      </c>
      <c r="C59" s="14">
        <v>58.0</v>
      </c>
      <c r="D59" s="14" t="s">
        <v>302</v>
      </c>
      <c r="E59" s="14">
        <v>239.0</v>
      </c>
      <c r="F59" s="14">
        <v>2.0</v>
      </c>
      <c r="G59" s="14" t="s">
        <v>31</v>
      </c>
      <c r="H59" s="14" t="s">
        <v>27</v>
      </c>
    </row>
    <row r="60">
      <c r="A60" s="4" t="str">
        <f>IFERROR(__xludf.DUMMYFUNCTION("substitute(regexreplace(substitute(regexreplace(regexreplace(lower($D60), "" \(.+?\)$"", """"), ""[- .()/]"", ""_""), ""#"", ""num""), ""_+"", ""_""), ""=0"", ""is_zero"")"),"guest_score_period_6")</f>
        <v>guest_score_period_6</v>
      </c>
      <c r="B60" s="16" t="s">
        <v>29</v>
      </c>
      <c r="C60" s="14">
        <v>59.0</v>
      </c>
      <c r="D60" s="14" t="s">
        <v>303</v>
      </c>
      <c r="E60" s="14">
        <v>241.0</v>
      </c>
      <c r="F60" s="14">
        <v>2.0</v>
      </c>
      <c r="G60" s="14" t="s">
        <v>31</v>
      </c>
      <c r="H60" s="14" t="s">
        <v>27</v>
      </c>
    </row>
    <row r="61">
      <c r="A61" s="4" t="str">
        <f>IFERROR(__xludf.DUMMYFUNCTION("substitute(regexreplace(substitute(regexreplace(regexreplace(lower($D61), "" \(.+?\)$"", """"), ""[- .()/]"", ""_""), ""#"", ""num""), ""_+"", ""_""), ""=0"", ""is_zero"")"),"guest_score_period_7")</f>
        <v>guest_score_period_7</v>
      </c>
      <c r="B61" s="16" t="s">
        <v>29</v>
      </c>
      <c r="C61" s="14">
        <v>60.0</v>
      </c>
      <c r="D61" s="14" t="s">
        <v>304</v>
      </c>
      <c r="E61" s="14">
        <v>243.0</v>
      </c>
      <c r="F61" s="14">
        <v>2.0</v>
      </c>
      <c r="G61" s="14" t="s">
        <v>31</v>
      </c>
      <c r="H61" s="14" t="s">
        <v>27</v>
      </c>
    </row>
    <row r="62">
      <c r="A62" s="4" t="str">
        <f>IFERROR(__xludf.DUMMYFUNCTION("substitute(regexreplace(substitute(regexreplace(regexreplace(lower($D62), "" \(.+?\)$"", """"), ""[- .()/]"", ""_""), ""#"", ""num""), ""_+"", ""_""), ""=0"", ""is_zero"")"),"guest_score_period_8")</f>
        <v>guest_score_period_8</v>
      </c>
      <c r="B62" s="16" t="s">
        <v>29</v>
      </c>
      <c r="C62" s="14">
        <v>61.0</v>
      </c>
      <c r="D62" s="14" t="s">
        <v>305</v>
      </c>
      <c r="E62" s="14">
        <v>245.0</v>
      </c>
      <c r="F62" s="14">
        <v>2.0</v>
      </c>
      <c r="G62" s="14" t="s">
        <v>31</v>
      </c>
      <c r="H62" s="14" t="s">
        <v>27</v>
      </c>
    </row>
    <row r="63">
      <c r="A63" s="4" t="str">
        <f>IFERROR(__xludf.DUMMYFUNCTION("substitute(regexreplace(substitute(regexreplace(regexreplace(lower($D63), "" \(.+?\)$"", """"), ""[- .()/]"", ""_""), ""#"", ""num""), ""_+"", ""_""), ""=0"", ""is_zero"")"),"guest_score_period_9")</f>
        <v>guest_score_period_9</v>
      </c>
      <c r="B63" s="16" t="s">
        <v>29</v>
      </c>
      <c r="C63" s="14">
        <v>62.0</v>
      </c>
      <c r="D63" s="14" t="s">
        <v>306</v>
      </c>
      <c r="E63" s="14">
        <v>247.0</v>
      </c>
      <c r="F63" s="14">
        <v>2.0</v>
      </c>
      <c r="G63" s="14" t="s">
        <v>31</v>
      </c>
      <c r="H63" s="14" t="s">
        <v>27</v>
      </c>
    </row>
    <row r="64">
      <c r="A64" s="4" t="str">
        <f>IFERROR(__xludf.DUMMYFUNCTION("substitute(regexreplace(substitute(regexreplace(regexreplace(lower($D64), "" \(.+?\)$"", """"), ""[- .()/]"", ""_""), ""#"", ""num""), ""_+"", ""_""), ""=0"", ""is_zero"")"),"guest_score_current_period")</f>
        <v>guest_score_current_period</v>
      </c>
      <c r="B64" s="16" t="s">
        <v>29</v>
      </c>
      <c r="C64" s="14">
        <v>63.0</v>
      </c>
      <c r="D64" s="14" t="s">
        <v>307</v>
      </c>
      <c r="E64" s="14">
        <v>249.0</v>
      </c>
      <c r="F64" s="14">
        <v>2.0</v>
      </c>
      <c r="G64" s="14" t="s">
        <v>31</v>
      </c>
      <c r="H64" s="14" t="s">
        <v>27</v>
      </c>
    </row>
    <row r="65">
      <c r="A65" s="4" t="str">
        <f>IFERROR(__xludf.DUMMYFUNCTION("substitute(regexreplace(substitute(regexreplace(regexreplace(lower($D65), "" \(.+?\)$"", """"), ""[- .()/]"", ""_""), ""#"", ""num""), ""_+"", ""_""), ""=0"", ""is_zero"")"),"home_shots_on_goal_1st_half")</f>
        <v>home_shots_on_goal_1st_half</v>
      </c>
      <c r="B65" s="16" t="s">
        <v>29</v>
      </c>
      <c r="C65" s="14">
        <v>64.0</v>
      </c>
      <c r="D65" s="14" t="s">
        <v>776</v>
      </c>
      <c r="E65" s="14">
        <v>251.0</v>
      </c>
      <c r="F65" s="14">
        <v>2.0</v>
      </c>
      <c r="G65" s="14" t="s">
        <v>31</v>
      </c>
      <c r="H65" s="14" t="s">
        <v>27</v>
      </c>
    </row>
    <row r="66">
      <c r="A66" s="4" t="str">
        <f>IFERROR(__xludf.DUMMYFUNCTION("substitute(regexreplace(substitute(regexreplace(regexreplace(lower($D66), "" \(.+?\)$"", """"), ""[- .()/]"", ""_""), ""#"", ""num""), ""_+"", ""_""), ""=0"", ""is_zero"")"),"home_shots_on_goal_2nd_half")</f>
        <v>home_shots_on_goal_2nd_half</v>
      </c>
      <c r="B66" s="16" t="s">
        <v>29</v>
      </c>
      <c r="C66" s="14">
        <v>65.0</v>
      </c>
      <c r="D66" s="14" t="s">
        <v>777</v>
      </c>
      <c r="E66" s="14">
        <v>253.0</v>
      </c>
      <c r="F66" s="14">
        <v>2.0</v>
      </c>
      <c r="G66" s="14" t="s">
        <v>31</v>
      </c>
      <c r="H66" s="14" t="s">
        <v>27</v>
      </c>
    </row>
    <row r="67">
      <c r="A67" s="4" t="str">
        <f>IFERROR(__xludf.DUMMYFUNCTION("substitute(regexreplace(substitute(regexreplace(regexreplace(lower($D67), "" \(.+?\)$"", """"), ""[- .()/]"", ""_""), ""#"", ""num""), ""_+"", ""_""), ""=0"", ""is_zero"")"),"home_shots_on_goal_overtime")</f>
        <v>home_shots_on_goal_overtime</v>
      </c>
      <c r="B67" s="16" t="s">
        <v>29</v>
      </c>
      <c r="C67" s="14">
        <v>66.0</v>
      </c>
      <c r="D67" s="14" t="s">
        <v>778</v>
      </c>
      <c r="E67" s="14">
        <v>255.0</v>
      </c>
      <c r="F67" s="14">
        <v>2.0</v>
      </c>
      <c r="G67" s="14" t="s">
        <v>31</v>
      </c>
      <c r="H67" s="14" t="s">
        <v>27</v>
      </c>
    </row>
    <row r="68">
      <c r="A68" s="4" t="str">
        <f>IFERROR(__xludf.DUMMYFUNCTION("substitute(regexreplace(substitute(regexreplace(regexreplace(lower($D68), "" \(.+?\)$"", """"), ""[- .()/]"", ""_""), ""#"", ""num""), ""_+"", ""_""), ""=0"", ""is_zero"")"),"home_shots_on_goal_current")</f>
        <v>home_shots_on_goal_current</v>
      </c>
      <c r="B68" s="16" t="s">
        <v>29</v>
      </c>
      <c r="C68" s="14">
        <v>67.0</v>
      </c>
      <c r="D68" s="14" t="s">
        <v>629</v>
      </c>
      <c r="E68" s="14">
        <v>257.0</v>
      </c>
      <c r="F68" s="14">
        <v>2.0</v>
      </c>
      <c r="G68" s="14" t="s">
        <v>31</v>
      </c>
      <c r="H68" s="14" t="s">
        <v>27</v>
      </c>
    </row>
    <row r="69">
      <c r="A69" s="4" t="str">
        <f>IFERROR(__xludf.DUMMYFUNCTION("substitute(regexreplace(substitute(regexreplace(regexreplace(lower($D69), "" \(.+?\)$"", """"), ""[- .()/]"", ""_""), ""#"", ""num""), ""_+"", ""_""), ""=0"", ""is_zero"")"),"home_shots_on_goal_total")</f>
        <v>home_shots_on_goal_total</v>
      </c>
      <c r="B69" s="16" t="s">
        <v>29</v>
      </c>
      <c r="C69" s="14">
        <v>68.0</v>
      </c>
      <c r="D69" s="14" t="s">
        <v>630</v>
      </c>
      <c r="E69" s="14">
        <v>259.0</v>
      </c>
      <c r="F69" s="14">
        <v>3.0</v>
      </c>
      <c r="G69" s="14" t="s">
        <v>31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""is_zero"")"),"home_saves_1st_half")</f>
        <v>home_saves_1st_half</v>
      </c>
      <c r="B70" s="16" t="s">
        <v>29</v>
      </c>
      <c r="C70" s="14">
        <v>69.0</v>
      </c>
      <c r="D70" s="14" t="s">
        <v>779</v>
      </c>
      <c r="E70" s="14">
        <v>262.0</v>
      </c>
      <c r="F70" s="14">
        <v>2.0</v>
      </c>
      <c r="G70" s="14" t="s">
        <v>31</v>
      </c>
      <c r="H70" s="14" t="s">
        <v>27</v>
      </c>
    </row>
    <row r="71">
      <c r="A71" s="4" t="str">
        <f>IFERROR(__xludf.DUMMYFUNCTION("substitute(regexreplace(substitute(regexreplace(regexreplace(lower($D71), "" \(.+?\)$"", """"), ""[- .()/]"", ""_""), ""#"", ""num""), ""_+"", ""_""), ""=0"", ""is_zero"")"),"home_saves_2nd_half")</f>
        <v>home_saves_2nd_half</v>
      </c>
      <c r="B71" s="16" t="s">
        <v>29</v>
      </c>
      <c r="C71" s="14">
        <v>70.0</v>
      </c>
      <c r="D71" s="14" t="s">
        <v>780</v>
      </c>
      <c r="E71" s="14">
        <v>264.0</v>
      </c>
      <c r="F71" s="14">
        <v>2.0</v>
      </c>
      <c r="G71" s="14" t="s">
        <v>31</v>
      </c>
      <c r="H71" s="14" t="s">
        <v>27</v>
      </c>
    </row>
    <row r="72">
      <c r="A72" s="4" t="str">
        <f>IFERROR(__xludf.DUMMYFUNCTION("substitute(regexreplace(substitute(regexreplace(regexreplace(lower($D72), "" \(.+?\)$"", """"), ""[- .()/]"", ""_""), ""#"", ""num""), ""_+"", ""_""), ""=0"", ""is_zero"")"),"home_saves_overtime")</f>
        <v>home_saves_overtime</v>
      </c>
      <c r="B72" s="16" t="s">
        <v>29</v>
      </c>
      <c r="C72" s="14">
        <v>71.0</v>
      </c>
      <c r="D72" s="14" t="s">
        <v>781</v>
      </c>
      <c r="E72" s="14">
        <v>266.0</v>
      </c>
      <c r="F72" s="14">
        <v>2.0</v>
      </c>
      <c r="G72" s="14" t="s">
        <v>31</v>
      </c>
      <c r="H72" s="14" t="s">
        <v>27</v>
      </c>
    </row>
    <row r="73">
      <c r="A73" s="4" t="str">
        <f>IFERROR(__xludf.DUMMYFUNCTION("substitute(regexreplace(substitute(regexreplace(regexreplace(lower($D73), "" \(.+?\)$"", """"), ""[- .()/]"", ""_""), ""#"", ""num""), ""_+"", ""_""), ""=0"", ""is_zero"")"),"home_saves_current")</f>
        <v>home_saves_current</v>
      </c>
      <c r="B73" s="16" t="s">
        <v>29</v>
      </c>
      <c r="C73" s="14">
        <v>72.0</v>
      </c>
      <c r="D73" s="14" t="s">
        <v>640</v>
      </c>
      <c r="E73" s="14">
        <v>268.0</v>
      </c>
      <c r="F73" s="14">
        <v>2.0</v>
      </c>
      <c r="G73" s="14" t="s">
        <v>31</v>
      </c>
      <c r="H73" s="14" t="s">
        <v>27</v>
      </c>
    </row>
    <row r="74">
      <c r="A74" s="4" t="str">
        <f>IFERROR(__xludf.DUMMYFUNCTION("substitute(regexreplace(substitute(regexreplace(regexreplace(lower($D74), "" \(.+?\)$"", """"), ""[- .()/]"", ""_""), ""#"", ""num""), ""_+"", ""_""), ""=0"", ""is_zero"")"),"home_saves_total")</f>
        <v>home_saves_total</v>
      </c>
      <c r="B74" s="16" t="s">
        <v>29</v>
      </c>
      <c r="C74" s="14">
        <v>73.0</v>
      </c>
      <c r="D74" s="14" t="s">
        <v>641</v>
      </c>
      <c r="E74" s="14">
        <v>270.0</v>
      </c>
      <c r="F74" s="14">
        <v>3.0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""is_zero"")"),"home_corner_kicks_1st_half")</f>
        <v>home_corner_kicks_1st_half</v>
      </c>
      <c r="B75" s="16" t="s">
        <v>29</v>
      </c>
      <c r="C75" s="14">
        <v>74.0</v>
      </c>
      <c r="D75" s="14" t="s">
        <v>782</v>
      </c>
      <c r="E75" s="14">
        <v>273.0</v>
      </c>
      <c r="F75" s="14">
        <v>2.0</v>
      </c>
      <c r="G75" s="14" t="s">
        <v>31</v>
      </c>
      <c r="H75" s="14" t="s">
        <v>27</v>
      </c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""is_zero"")"),"home_corner_kicks_2nd_half")</f>
        <v>home_corner_kicks_2nd_half</v>
      </c>
      <c r="B76" s="16" t="s">
        <v>29</v>
      </c>
      <c r="C76" s="14">
        <v>75.0</v>
      </c>
      <c r="D76" s="14" t="s">
        <v>783</v>
      </c>
      <c r="E76" s="14">
        <v>275.0</v>
      </c>
      <c r="F76" s="14">
        <v>2.0</v>
      </c>
      <c r="G76" s="14" t="s">
        <v>31</v>
      </c>
      <c r="H76" s="14" t="s">
        <v>27</v>
      </c>
    </row>
    <row r="77">
      <c r="A77" s="4" t="str">
        <f>IFERROR(__xludf.DUMMYFUNCTION("substitute(regexreplace(substitute(regexreplace(regexreplace(lower($D77), "" \(.+?\)$"", """"), ""[- .()/]"", ""_""), ""#"", ""num""), ""_+"", ""_""), ""=0"", ""is_zero"")"),"home_corner_kicks_overtime")</f>
        <v>home_corner_kicks_overtime</v>
      </c>
      <c r="B77" s="16" t="s">
        <v>29</v>
      </c>
      <c r="C77" s="14">
        <v>76.0</v>
      </c>
      <c r="D77" s="14" t="s">
        <v>784</v>
      </c>
      <c r="E77" s="14">
        <v>277.0</v>
      </c>
      <c r="F77" s="14">
        <v>2.0</v>
      </c>
      <c r="G77" s="14" t="s">
        <v>31</v>
      </c>
      <c r="H77" s="14" t="s">
        <v>27</v>
      </c>
    </row>
    <row r="78">
      <c r="A78" s="4" t="str">
        <f>IFERROR(__xludf.DUMMYFUNCTION("substitute(regexreplace(substitute(regexreplace(regexreplace(lower($D78), "" \(.+?\)$"", """"), ""[- .()/]"", ""_""), ""#"", ""num""), ""_+"", ""_""), ""=0"", ""is_zero"")"),"home_corner_kicks_current")</f>
        <v>home_corner_kicks_current</v>
      </c>
      <c r="B78" s="16" t="s">
        <v>29</v>
      </c>
      <c r="C78" s="14">
        <v>77.0</v>
      </c>
      <c r="D78" s="14" t="s">
        <v>785</v>
      </c>
      <c r="E78" s="14">
        <v>279.0</v>
      </c>
      <c r="F78" s="14">
        <v>2.0</v>
      </c>
      <c r="G78" s="14" t="s">
        <v>31</v>
      </c>
      <c r="H78" s="14" t="s">
        <v>27</v>
      </c>
    </row>
    <row r="79">
      <c r="A79" s="4" t="str">
        <f>IFERROR(__xludf.DUMMYFUNCTION("substitute(regexreplace(substitute(regexreplace(regexreplace(lower($D79), "" \(.+?\)$"", """"), ""[- .()/]"", ""_""), ""#"", ""num""), ""_+"", ""_""), ""=0"", ""is_zero"")"),"home_corner_kicks_total")</f>
        <v>home_corner_kicks_total</v>
      </c>
      <c r="B79" s="16" t="s">
        <v>29</v>
      </c>
      <c r="C79" s="14">
        <v>78.0</v>
      </c>
      <c r="D79" s="14" t="s">
        <v>786</v>
      </c>
      <c r="E79" s="14">
        <v>281.0</v>
      </c>
      <c r="F79" s="14">
        <v>3.0</v>
      </c>
      <c r="G79" s="14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""is_zero"")"),"home_penalty_1st_half")</f>
        <v>home_penalty_1st_half</v>
      </c>
      <c r="B80" s="16" t="s">
        <v>29</v>
      </c>
      <c r="C80" s="14">
        <v>79.0</v>
      </c>
      <c r="D80" s="14" t="s">
        <v>787</v>
      </c>
      <c r="E80" s="14">
        <v>284.0</v>
      </c>
      <c r="F80" s="14">
        <v>2.0</v>
      </c>
      <c r="G80" s="14" t="s">
        <v>31</v>
      </c>
      <c r="H80" s="14" t="s">
        <v>27</v>
      </c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""is_zero"")"),"home_penalty_2nd_half")</f>
        <v>home_penalty_2nd_half</v>
      </c>
      <c r="B81" s="16" t="s">
        <v>29</v>
      </c>
      <c r="C81" s="14">
        <v>80.0</v>
      </c>
      <c r="D81" s="14" t="s">
        <v>788</v>
      </c>
      <c r="E81" s="14">
        <v>286.0</v>
      </c>
      <c r="F81" s="14">
        <v>2.0</v>
      </c>
      <c r="G81" s="14" t="s">
        <v>31</v>
      </c>
      <c r="H81" s="14" t="s">
        <v>27</v>
      </c>
    </row>
    <row r="82">
      <c r="A82" s="4" t="str">
        <f>IFERROR(__xludf.DUMMYFUNCTION("substitute(regexreplace(substitute(regexreplace(regexreplace(lower($D82), "" \(.+?\)$"", """"), ""[- .()/]"", ""_""), ""#"", ""num""), ""_+"", ""_""), ""=0"", ""is_zero"")"),"home_penalty_overtime")</f>
        <v>home_penalty_overtime</v>
      </c>
      <c r="B82" s="16" t="s">
        <v>29</v>
      </c>
      <c r="C82" s="14">
        <v>81.0</v>
      </c>
      <c r="D82" s="14" t="s">
        <v>789</v>
      </c>
      <c r="E82" s="14">
        <v>288.0</v>
      </c>
      <c r="F82" s="14">
        <v>2.0</v>
      </c>
      <c r="G82" s="14" t="s">
        <v>31</v>
      </c>
      <c r="H82" s="14" t="s">
        <v>27</v>
      </c>
    </row>
    <row r="83">
      <c r="A83" s="4" t="str">
        <f>IFERROR(__xludf.DUMMYFUNCTION("substitute(regexreplace(substitute(regexreplace(regexreplace(lower($D83), "" \(.+?\)$"", """"), ""[- .()/]"", ""_""), ""#"", ""num""), ""_+"", ""_""), ""=0"", ""is_zero"")"),"home_penalty_current")</f>
        <v>home_penalty_current</v>
      </c>
      <c r="B83" s="16" t="s">
        <v>29</v>
      </c>
      <c r="C83" s="14">
        <v>82.0</v>
      </c>
      <c r="D83" s="14" t="s">
        <v>790</v>
      </c>
      <c r="E83" s="14">
        <v>290.0</v>
      </c>
      <c r="F83" s="14">
        <v>2.0</v>
      </c>
      <c r="G83" s="14" t="s">
        <v>31</v>
      </c>
      <c r="H83" s="14" t="s">
        <v>27</v>
      </c>
    </row>
    <row r="84">
      <c r="A84" s="4" t="str">
        <f>IFERROR(__xludf.DUMMYFUNCTION("substitute(regexreplace(substitute(regexreplace(regexreplace(lower($D84), "" \(.+?\)$"", """"), ""[- .()/]"", ""_""), ""#"", ""num""), ""_+"", ""_""), ""=0"", ""is_zero"")"),"home_penalty_total")</f>
        <v>home_penalty_total</v>
      </c>
      <c r="B84" s="16" t="s">
        <v>29</v>
      </c>
      <c r="C84" s="14">
        <v>83.0</v>
      </c>
      <c r="D84" s="14" t="s">
        <v>791</v>
      </c>
      <c r="E84" s="14">
        <v>292.0</v>
      </c>
      <c r="F84" s="14">
        <v>3.0</v>
      </c>
      <c r="G84" s="14" t="s">
        <v>31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""is_zero"")"),"guest_shots_on_goal_1st_half")</f>
        <v>guest_shots_on_goal_1st_half</v>
      </c>
      <c r="B85" s="16" t="s">
        <v>29</v>
      </c>
      <c r="C85" s="14">
        <v>84.0</v>
      </c>
      <c r="D85" s="14" t="s">
        <v>792</v>
      </c>
      <c r="E85" s="14">
        <v>295.0</v>
      </c>
      <c r="F85" s="14">
        <v>2.0</v>
      </c>
      <c r="G85" s="14" t="s">
        <v>31</v>
      </c>
      <c r="H85" s="14" t="s">
        <v>27</v>
      </c>
    </row>
    <row r="86">
      <c r="A86" s="4" t="str">
        <f>IFERROR(__xludf.DUMMYFUNCTION("substitute(regexreplace(substitute(regexreplace(regexreplace(lower($D86), "" \(.+?\)$"", """"), ""[- .()/]"", ""_""), ""#"", ""num""), ""_+"", ""_""), ""=0"", ""is_zero"")"),"guest_shots_on_goal_2nd_half")</f>
        <v>guest_shots_on_goal_2nd_half</v>
      </c>
      <c r="B86" s="16" t="s">
        <v>29</v>
      </c>
      <c r="C86" s="14">
        <v>85.0</v>
      </c>
      <c r="D86" s="14" t="s">
        <v>793</v>
      </c>
      <c r="E86" s="14">
        <v>297.0</v>
      </c>
      <c r="F86" s="14">
        <v>2.0</v>
      </c>
      <c r="G86" s="14" t="s">
        <v>31</v>
      </c>
      <c r="H86" s="14" t="s">
        <v>27</v>
      </c>
    </row>
    <row r="87">
      <c r="A87" s="4" t="str">
        <f>IFERROR(__xludf.DUMMYFUNCTION("substitute(regexreplace(substitute(regexreplace(regexreplace(lower($D87), "" \(.+?\)$"", """"), ""[- .()/]"", ""_""), ""#"", ""num""), ""_+"", ""_""), ""=0"", ""is_zero"")"),"guest_shots_on_goal_overtime")</f>
        <v>guest_shots_on_goal_overtime</v>
      </c>
      <c r="B87" s="16" t="s">
        <v>29</v>
      </c>
      <c r="C87" s="14">
        <v>86.0</v>
      </c>
      <c r="D87" s="14" t="s">
        <v>794</v>
      </c>
      <c r="E87" s="14">
        <v>299.0</v>
      </c>
      <c r="F87" s="14">
        <v>2.0</v>
      </c>
      <c r="G87" s="14" t="s">
        <v>31</v>
      </c>
      <c r="H87" s="14" t="s">
        <v>27</v>
      </c>
    </row>
    <row r="88">
      <c r="A88" s="4" t="str">
        <f>IFERROR(__xludf.DUMMYFUNCTION("substitute(regexreplace(substitute(regexreplace(regexreplace(lower($D88), "" \(.+?\)$"", """"), ""[- .()/]"", ""_""), ""#"", ""num""), ""_+"", ""_""), ""=0"", ""is_zero"")"),"guest_shots_on_goal_current")</f>
        <v>guest_shots_on_goal_current</v>
      </c>
      <c r="B88" s="16" t="s">
        <v>29</v>
      </c>
      <c r="C88" s="14">
        <v>87.0</v>
      </c>
      <c r="D88" s="14" t="s">
        <v>651</v>
      </c>
      <c r="E88" s="14">
        <v>301.0</v>
      </c>
      <c r="F88" s="14">
        <v>2.0</v>
      </c>
      <c r="G88" s="14" t="s">
        <v>31</v>
      </c>
      <c r="H88" s="14" t="s">
        <v>27</v>
      </c>
    </row>
    <row r="89">
      <c r="A89" s="4" t="str">
        <f>IFERROR(__xludf.DUMMYFUNCTION("substitute(regexreplace(substitute(regexreplace(regexreplace(lower($D89), "" \(.+?\)$"", """"), ""[- .()/]"", ""_""), ""#"", ""num""), ""_+"", ""_""), ""=0"", ""is_zero"")"),"guest_shots_on_goal_total")</f>
        <v>guest_shots_on_goal_total</v>
      </c>
      <c r="B89" s="16" t="s">
        <v>29</v>
      </c>
      <c r="C89" s="14">
        <v>88.0</v>
      </c>
      <c r="D89" s="14" t="s">
        <v>652</v>
      </c>
      <c r="E89" s="14">
        <v>303.0</v>
      </c>
      <c r="F89" s="14">
        <v>3.0</v>
      </c>
      <c r="G89" s="14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""is_zero"")"),"guest_saves_1st_half")</f>
        <v>guest_saves_1st_half</v>
      </c>
      <c r="B90" s="16" t="s">
        <v>29</v>
      </c>
      <c r="C90" s="14">
        <v>89.0</v>
      </c>
      <c r="D90" s="14" t="s">
        <v>795</v>
      </c>
      <c r="E90" s="14">
        <v>306.0</v>
      </c>
      <c r="F90" s="14">
        <v>2.0</v>
      </c>
      <c r="G90" s="14" t="s">
        <v>31</v>
      </c>
      <c r="H90" s="14" t="s">
        <v>27</v>
      </c>
    </row>
    <row r="91">
      <c r="A91" s="4" t="str">
        <f>IFERROR(__xludf.DUMMYFUNCTION("substitute(regexreplace(substitute(regexreplace(regexreplace(lower($D91), "" \(.+?\)$"", """"), ""[- .()/]"", ""_""), ""#"", ""num""), ""_+"", ""_""), ""=0"", ""is_zero"")"),"guest_saves_2nd_half")</f>
        <v>guest_saves_2nd_half</v>
      </c>
      <c r="B91" s="16" t="s">
        <v>29</v>
      </c>
      <c r="C91" s="14">
        <v>90.0</v>
      </c>
      <c r="D91" s="14" t="s">
        <v>796</v>
      </c>
      <c r="E91" s="14">
        <v>308.0</v>
      </c>
      <c r="F91" s="14">
        <v>2.0</v>
      </c>
      <c r="G91" s="14" t="s">
        <v>31</v>
      </c>
      <c r="H91" s="14" t="s">
        <v>27</v>
      </c>
    </row>
    <row r="92">
      <c r="A92" s="4" t="str">
        <f>IFERROR(__xludf.DUMMYFUNCTION("substitute(regexreplace(substitute(regexreplace(regexreplace(lower($D92), "" \(.+?\)$"", """"), ""[- .()/]"", ""_""), ""#"", ""num""), ""_+"", ""_""), ""=0"", ""is_zero"")"),"guest_saves_overtime")</f>
        <v>guest_saves_overtime</v>
      </c>
      <c r="B92" s="16" t="s">
        <v>29</v>
      </c>
      <c r="C92" s="14">
        <v>91.0</v>
      </c>
      <c r="D92" s="14" t="s">
        <v>797</v>
      </c>
      <c r="E92" s="14">
        <v>310.0</v>
      </c>
      <c r="F92" s="14">
        <v>2.0</v>
      </c>
      <c r="G92" s="14" t="s">
        <v>31</v>
      </c>
      <c r="H92" s="14" t="s">
        <v>27</v>
      </c>
    </row>
    <row r="93">
      <c r="A93" s="4" t="str">
        <f>IFERROR(__xludf.DUMMYFUNCTION("substitute(regexreplace(substitute(regexreplace(regexreplace(lower($D93), "" \(.+?\)$"", """"), ""[- .()/]"", ""_""), ""#"", ""num""), ""_+"", ""_""), ""=0"", ""is_zero"")"),"guest_saves_current")</f>
        <v>guest_saves_current</v>
      </c>
      <c r="B93" s="16" t="s">
        <v>29</v>
      </c>
      <c r="C93" s="14">
        <v>92.0</v>
      </c>
      <c r="D93" s="14" t="s">
        <v>662</v>
      </c>
      <c r="E93" s="14">
        <v>312.0</v>
      </c>
      <c r="F93" s="14">
        <v>2.0</v>
      </c>
      <c r="G93" s="14" t="s">
        <v>31</v>
      </c>
      <c r="H93" s="14" t="s">
        <v>27</v>
      </c>
    </row>
    <row r="94">
      <c r="A94" s="4" t="str">
        <f>IFERROR(__xludf.DUMMYFUNCTION("substitute(regexreplace(substitute(regexreplace(regexreplace(lower($D94), "" \(.+?\)$"", """"), ""[- .()/]"", ""_""), ""#"", ""num""), ""_+"", ""_""), ""=0"", ""is_zero"")"),"guest_saves_total")</f>
        <v>guest_saves_total</v>
      </c>
      <c r="B94" s="16" t="s">
        <v>29</v>
      </c>
      <c r="C94" s="14">
        <v>93.0</v>
      </c>
      <c r="D94" s="14" t="s">
        <v>663</v>
      </c>
      <c r="E94" s="14">
        <v>314.0</v>
      </c>
      <c r="F94" s="14">
        <v>3.0</v>
      </c>
      <c r="G94" s="14" t="s">
        <v>31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""is_zero"")"),"guest_corner_kicks_1st_half")</f>
        <v>guest_corner_kicks_1st_half</v>
      </c>
      <c r="B95" s="16" t="s">
        <v>29</v>
      </c>
      <c r="C95" s="14">
        <v>94.0</v>
      </c>
      <c r="D95" s="14" t="s">
        <v>798</v>
      </c>
      <c r="E95" s="14">
        <v>317.0</v>
      </c>
      <c r="F95" s="14">
        <v>2.0</v>
      </c>
      <c r="G95" s="14" t="s">
        <v>31</v>
      </c>
      <c r="H95" s="14" t="s">
        <v>27</v>
      </c>
    </row>
    <row r="96">
      <c r="A96" s="4" t="str">
        <f>IFERROR(__xludf.DUMMYFUNCTION("substitute(regexreplace(substitute(regexreplace(regexreplace(lower($D96), "" \(.+?\)$"", """"), ""[- .()/]"", ""_""), ""#"", ""num""), ""_+"", ""_""), ""=0"", ""is_zero"")"),"guest_corner_kicks_2nd_half")</f>
        <v>guest_corner_kicks_2nd_half</v>
      </c>
      <c r="B96" s="16" t="s">
        <v>29</v>
      </c>
      <c r="C96" s="14">
        <v>95.0</v>
      </c>
      <c r="D96" s="14" t="s">
        <v>799</v>
      </c>
      <c r="E96" s="14">
        <v>319.0</v>
      </c>
      <c r="F96" s="14">
        <v>2.0</v>
      </c>
      <c r="G96" s="14" t="s">
        <v>31</v>
      </c>
      <c r="H96" s="14" t="s">
        <v>27</v>
      </c>
    </row>
    <row r="97">
      <c r="A97" s="4" t="str">
        <f>IFERROR(__xludf.DUMMYFUNCTION("substitute(regexreplace(substitute(regexreplace(regexreplace(lower($D97), "" \(.+?\)$"", """"), ""[- .()/]"", ""_""), ""#"", ""num""), ""_+"", ""_""), ""=0"", ""is_zero"")"),"guest_corner_kicks_overtime")</f>
        <v>guest_corner_kicks_overtime</v>
      </c>
      <c r="B97" s="16" t="s">
        <v>29</v>
      </c>
      <c r="C97" s="14">
        <v>96.0</v>
      </c>
      <c r="D97" s="14" t="s">
        <v>800</v>
      </c>
      <c r="E97" s="14">
        <v>321.0</v>
      </c>
      <c r="F97" s="14">
        <v>2.0</v>
      </c>
      <c r="G97" s="14" t="s">
        <v>31</v>
      </c>
      <c r="H97" s="14" t="s">
        <v>27</v>
      </c>
    </row>
    <row r="98">
      <c r="A98" s="4" t="str">
        <f>IFERROR(__xludf.DUMMYFUNCTION("substitute(regexreplace(substitute(regexreplace(regexreplace(lower($D98), "" \(.+?\)$"", """"), ""[- .()/]"", ""_""), ""#"", ""num""), ""_+"", ""_""), ""=0"", ""is_zero"")"),"guest_corner_kicks_current")</f>
        <v>guest_corner_kicks_current</v>
      </c>
      <c r="B98" s="16" t="s">
        <v>29</v>
      </c>
      <c r="C98" s="14">
        <v>97.0</v>
      </c>
      <c r="D98" s="14" t="s">
        <v>801</v>
      </c>
      <c r="E98" s="14">
        <v>323.0</v>
      </c>
      <c r="F98" s="14">
        <v>2.0</v>
      </c>
      <c r="G98" s="14" t="s">
        <v>31</v>
      </c>
      <c r="H98" s="14" t="s">
        <v>27</v>
      </c>
    </row>
    <row r="99">
      <c r="A99" s="4" t="str">
        <f>IFERROR(__xludf.DUMMYFUNCTION("substitute(regexreplace(substitute(regexreplace(regexreplace(lower($D99), "" \(.+?\)$"", """"), ""[- .()/]"", ""_""), ""#"", ""num""), ""_+"", ""_""), ""=0"", ""is_zero"")"),"guest_corner_kicks_total")</f>
        <v>guest_corner_kicks_total</v>
      </c>
      <c r="B99" s="16" t="s">
        <v>29</v>
      </c>
      <c r="C99" s="14">
        <v>98.0</v>
      </c>
      <c r="D99" s="14" t="s">
        <v>802</v>
      </c>
      <c r="E99" s="14">
        <v>325.0</v>
      </c>
      <c r="F99" s="14">
        <v>3.0</v>
      </c>
      <c r="G99" s="14" t="s">
        <v>31</v>
      </c>
      <c r="H99" s="15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""is_zero"")"),"guest_penalty_1st_half")</f>
        <v>guest_penalty_1st_half</v>
      </c>
      <c r="B100" s="16" t="s">
        <v>29</v>
      </c>
      <c r="C100" s="14">
        <v>99.0</v>
      </c>
      <c r="D100" s="14" t="s">
        <v>803</v>
      </c>
      <c r="E100" s="14">
        <v>328.0</v>
      </c>
      <c r="F100" s="14">
        <v>2.0</v>
      </c>
      <c r="G100" s="14" t="s">
        <v>31</v>
      </c>
      <c r="H100" s="14" t="s">
        <v>27</v>
      </c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""is_zero"")"),"guest_penalty_2nd_half")</f>
        <v>guest_penalty_2nd_half</v>
      </c>
      <c r="B101" s="16" t="s">
        <v>29</v>
      </c>
      <c r="C101" s="14">
        <v>100.0</v>
      </c>
      <c r="D101" s="14" t="s">
        <v>804</v>
      </c>
      <c r="E101" s="14">
        <v>330.0</v>
      </c>
      <c r="F101" s="14">
        <v>2.0</v>
      </c>
      <c r="G101" s="14" t="s">
        <v>31</v>
      </c>
      <c r="H101" s="14" t="s">
        <v>27</v>
      </c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""is_zero"")"),"guest_penalty_overtime")</f>
        <v>guest_penalty_overtime</v>
      </c>
      <c r="B102" s="16" t="s">
        <v>29</v>
      </c>
      <c r="C102" s="14">
        <v>101.0</v>
      </c>
      <c r="D102" s="14" t="s">
        <v>805</v>
      </c>
      <c r="E102" s="14">
        <v>332.0</v>
      </c>
      <c r="F102" s="14">
        <v>2.0</v>
      </c>
      <c r="G102" s="14" t="s">
        <v>31</v>
      </c>
      <c r="H102" s="14" t="s">
        <v>27</v>
      </c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""is_zero"")"),"guest_penalty_current")</f>
        <v>guest_penalty_current</v>
      </c>
      <c r="B103" s="16" t="s">
        <v>29</v>
      </c>
      <c r="C103" s="14">
        <v>102.0</v>
      </c>
      <c r="D103" s="14" t="s">
        <v>806</v>
      </c>
      <c r="E103" s="14">
        <v>334.0</v>
      </c>
      <c r="F103" s="14">
        <v>2.0</v>
      </c>
      <c r="G103" s="14" t="s">
        <v>31</v>
      </c>
      <c r="H103" s="14" t="s">
        <v>27</v>
      </c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""is_zero"")"),"guest_penalty_total")</f>
        <v>guest_penalty_total</v>
      </c>
      <c r="B104" s="16" t="s">
        <v>29</v>
      </c>
      <c r="C104" s="14">
        <v>103.0</v>
      </c>
      <c r="D104" s="14" t="s">
        <v>807</v>
      </c>
      <c r="E104" s="14">
        <v>336.0</v>
      </c>
      <c r="F104" s="14">
        <v>3.0</v>
      </c>
      <c r="G104" s="14" t="s">
        <v>31</v>
      </c>
      <c r="H104" s="15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""is_zero"")"),"home_corner_kicks_saves_1st_half")</f>
        <v>home_corner_kicks_saves_1st_half</v>
      </c>
      <c r="B105" s="16" t="s">
        <v>29</v>
      </c>
      <c r="C105" s="14">
        <v>104.0</v>
      </c>
      <c r="D105" s="14" t="s">
        <v>808</v>
      </c>
      <c r="E105" s="14">
        <v>339.0</v>
      </c>
      <c r="F105" s="14">
        <v>2.0</v>
      </c>
      <c r="G105" s="14" t="s">
        <v>31</v>
      </c>
      <c r="H105" s="14" t="s">
        <v>27</v>
      </c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""is_zero"")"),"home_corner_kicks_saves_2nd_half")</f>
        <v>home_corner_kicks_saves_2nd_half</v>
      </c>
      <c r="B106" s="16" t="s">
        <v>29</v>
      </c>
      <c r="C106" s="14">
        <v>105.0</v>
      </c>
      <c r="D106" s="14" t="s">
        <v>809</v>
      </c>
      <c r="E106" s="14">
        <v>341.0</v>
      </c>
      <c r="F106" s="14">
        <v>2.0</v>
      </c>
      <c r="G106" s="14" t="s">
        <v>31</v>
      </c>
      <c r="H106" s="14" t="s">
        <v>27</v>
      </c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""is_zero"")"),"home_corner_kicks_saves_overtime")</f>
        <v>home_corner_kicks_saves_overtime</v>
      </c>
      <c r="B107" s="16" t="s">
        <v>29</v>
      </c>
      <c r="C107" s="14">
        <v>106.0</v>
      </c>
      <c r="D107" s="14" t="s">
        <v>810</v>
      </c>
      <c r="E107" s="14">
        <v>343.0</v>
      </c>
      <c r="F107" s="14">
        <v>2.0</v>
      </c>
      <c r="G107" s="14" t="s">
        <v>31</v>
      </c>
      <c r="H107" s="14" t="s">
        <v>27</v>
      </c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""is_zero"")"),"home_corner_kicks_saves_current")</f>
        <v>home_corner_kicks_saves_current</v>
      </c>
      <c r="B108" s="16" t="s">
        <v>29</v>
      </c>
      <c r="C108" s="14">
        <v>107.0</v>
      </c>
      <c r="D108" s="14" t="s">
        <v>811</v>
      </c>
      <c r="E108" s="14">
        <v>345.0</v>
      </c>
      <c r="F108" s="14">
        <v>2.0</v>
      </c>
      <c r="G108" s="14" t="s">
        <v>31</v>
      </c>
      <c r="H108" s="14" t="s">
        <v>27</v>
      </c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""is_zero"")"),"home_corner_kicks_saves_total")</f>
        <v>home_corner_kicks_saves_total</v>
      </c>
      <c r="B109" s="16" t="s">
        <v>29</v>
      </c>
      <c r="C109" s="14">
        <v>108.0</v>
      </c>
      <c r="D109" s="14" t="s">
        <v>812</v>
      </c>
      <c r="E109" s="14">
        <v>347.0</v>
      </c>
      <c r="F109" s="14">
        <v>3.0</v>
      </c>
      <c r="G109" s="14" t="s">
        <v>31</v>
      </c>
      <c r="H109" s="15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""is_zero"")"),"guest_corner_kicks_saves_1st_half")</f>
        <v>guest_corner_kicks_saves_1st_half</v>
      </c>
      <c r="B110" s="16" t="s">
        <v>29</v>
      </c>
      <c r="C110" s="14">
        <v>109.0</v>
      </c>
      <c r="D110" s="14" t="s">
        <v>813</v>
      </c>
      <c r="E110" s="14">
        <v>350.0</v>
      </c>
      <c r="F110" s="14">
        <v>2.0</v>
      </c>
      <c r="G110" s="14" t="s">
        <v>31</v>
      </c>
      <c r="H110" s="14" t="s">
        <v>27</v>
      </c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""is_zero"")"),"guest_corner_kicks_saves_2nd_half")</f>
        <v>guest_corner_kicks_saves_2nd_half</v>
      </c>
      <c r="B111" s="16" t="s">
        <v>29</v>
      </c>
      <c r="C111" s="14">
        <v>110.0</v>
      </c>
      <c r="D111" s="14" t="s">
        <v>814</v>
      </c>
      <c r="E111" s="14">
        <v>352.0</v>
      </c>
      <c r="F111" s="14">
        <v>2.0</v>
      </c>
      <c r="G111" s="14" t="s">
        <v>31</v>
      </c>
      <c r="H111" s="14" t="s">
        <v>27</v>
      </c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""is_zero"")"),"guest_corner_kicks_saves_overtime")</f>
        <v>guest_corner_kicks_saves_overtime</v>
      </c>
      <c r="B112" s="16" t="s">
        <v>29</v>
      </c>
      <c r="C112" s="14">
        <v>111.0</v>
      </c>
      <c r="D112" s="14" t="s">
        <v>815</v>
      </c>
      <c r="E112" s="14">
        <v>354.0</v>
      </c>
      <c r="F112" s="14">
        <v>2.0</v>
      </c>
      <c r="G112" s="14" t="s">
        <v>31</v>
      </c>
      <c r="H112" s="14" t="s">
        <v>27</v>
      </c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""is_zero"")"),"guest_corner_kicks_saves_current")</f>
        <v>guest_corner_kicks_saves_current</v>
      </c>
      <c r="B113" s="16" t="s">
        <v>29</v>
      </c>
      <c r="C113" s="14">
        <v>112.0</v>
      </c>
      <c r="D113" s="14" t="s">
        <v>816</v>
      </c>
      <c r="E113" s="14">
        <v>356.0</v>
      </c>
      <c r="F113" s="14">
        <v>2.0</v>
      </c>
      <c r="G113" s="14" t="s">
        <v>31</v>
      </c>
      <c r="H113" s="14" t="s">
        <v>27</v>
      </c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""is_zero"")"),"guest_corner_kicks_saves_total")</f>
        <v>guest_corner_kicks_saves_total</v>
      </c>
      <c r="B114" s="16" t="s">
        <v>29</v>
      </c>
      <c r="C114" s="14">
        <v>113.0</v>
      </c>
      <c r="D114" s="14" t="s">
        <v>817</v>
      </c>
      <c r="E114" s="14">
        <v>358.0</v>
      </c>
      <c r="F114" s="14">
        <v>3.0</v>
      </c>
      <c r="G114" s="14" t="s">
        <v>31</v>
      </c>
      <c r="H114" s="15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""is_zero"")"),"home_fouls_1st_half")</f>
        <v>home_fouls_1st_half</v>
      </c>
      <c r="B115" s="16" t="s">
        <v>29</v>
      </c>
      <c r="C115" s="14">
        <v>114.0</v>
      </c>
      <c r="D115" s="14" t="s">
        <v>818</v>
      </c>
      <c r="E115" s="14">
        <v>361.0</v>
      </c>
      <c r="F115" s="14">
        <v>2.0</v>
      </c>
      <c r="G115" s="14" t="s">
        <v>31</v>
      </c>
      <c r="H115" s="14" t="s">
        <v>27</v>
      </c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""is_zero"")"),"home_fouls_2ndhalf")</f>
        <v>home_fouls_2ndhalf</v>
      </c>
      <c r="B116" s="16" t="s">
        <v>29</v>
      </c>
      <c r="C116" s="14">
        <v>115.0</v>
      </c>
      <c r="D116" s="14" t="s">
        <v>819</v>
      </c>
      <c r="E116" s="14">
        <v>363.0</v>
      </c>
      <c r="F116" s="14">
        <v>2.0</v>
      </c>
      <c r="G116" s="14" t="s">
        <v>31</v>
      </c>
      <c r="H116" s="14" t="s">
        <v>27</v>
      </c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""is_zero"")"),"home_fouls_overtime")</f>
        <v>home_fouls_overtime</v>
      </c>
      <c r="B117" s="16" t="s">
        <v>29</v>
      </c>
      <c r="C117" s="14">
        <v>116.0</v>
      </c>
      <c r="D117" s="14" t="s">
        <v>820</v>
      </c>
      <c r="E117" s="14">
        <v>365.0</v>
      </c>
      <c r="F117" s="14">
        <v>2.0</v>
      </c>
      <c r="G117" s="14" t="s">
        <v>31</v>
      </c>
      <c r="H117" s="14" t="s">
        <v>27</v>
      </c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""is_zero"")"),"home_fouls_current")</f>
        <v>home_fouls_current</v>
      </c>
      <c r="B118" s="16" t="s">
        <v>29</v>
      </c>
      <c r="C118" s="14">
        <v>117.0</v>
      </c>
      <c r="D118" s="14" t="s">
        <v>821</v>
      </c>
      <c r="E118" s="14">
        <v>367.0</v>
      </c>
      <c r="F118" s="14">
        <v>2.0</v>
      </c>
      <c r="G118" s="14" t="s">
        <v>31</v>
      </c>
      <c r="H118" s="14" t="s">
        <v>27</v>
      </c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""is_zero"")"),"home_fouls_total")</f>
        <v>home_fouls_total</v>
      </c>
      <c r="B119" s="16" t="s">
        <v>29</v>
      </c>
      <c r="C119" s="14">
        <v>118.0</v>
      </c>
      <c r="D119" s="14" t="s">
        <v>822</v>
      </c>
      <c r="E119" s="14">
        <v>369.0</v>
      </c>
      <c r="F119" s="14">
        <v>3.0</v>
      </c>
      <c r="G119" s="14" t="s">
        <v>31</v>
      </c>
      <c r="H119" s="15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""is_zero"")"),"guest_fouls_1st_half")</f>
        <v>guest_fouls_1st_half</v>
      </c>
      <c r="B120" s="16" t="s">
        <v>29</v>
      </c>
      <c r="C120" s="14">
        <v>119.0</v>
      </c>
      <c r="D120" s="14" t="s">
        <v>823</v>
      </c>
      <c r="E120" s="14">
        <v>372.0</v>
      </c>
      <c r="F120" s="14">
        <v>2.0</v>
      </c>
      <c r="G120" s="14" t="s">
        <v>31</v>
      </c>
      <c r="H120" s="14" t="s">
        <v>27</v>
      </c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""is_zero"")"),"guest_fouls_2nd_half")</f>
        <v>guest_fouls_2nd_half</v>
      </c>
      <c r="B121" s="16" t="s">
        <v>29</v>
      </c>
      <c r="C121" s="14">
        <v>120.0</v>
      </c>
      <c r="D121" s="14" t="s">
        <v>824</v>
      </c>
      <c r="E121" s="14">
        <v>374.0</v>
      </c>
      <c r="F121" s="14">
        <v>2.0</v>
      </c>
      <c r="G121" s="14" t="s">
        <v>31</v>
      </c>
      <c r="H121" s="14" t="s">
        <v>27</v>
      </c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""is_zero"")"),"guest_fouls_overtime")</f>
        <v>guest_fouls_overtime</v>
      </c>
      <c r="B122" s="16" t="s">
        <v>29</v>
      </c>
      <c r="C122" s="14">
        <v>121.0</v>
      </c>
      <c r="D122" s="14" t="s">
        <v>825</v>
      </c>
      <c r="E122" s="14">
        <v>376.0</v>
      </c>
      <c r="F122" s="14">
        <v>2.0</v>
      </c>
      <c r="G122" s="14" t="s">
        <v>31</v>
      </c>
      <c r="H122" s="14" t="s">
        <v>27</v>
      </c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""is_zero"")"),"guest_fouls_current")</f>
        <v>guest_fouls_current</v>
      </c>
      <c r="B123" s="16" t="s">
        <v>29</v>
      </c>
      <c r="C123" s="14">
        <v>122.0</v>
      </c>
      <c r="D123" s="14" t="s">
        <v>826</v>
      </c>
      <c r="E123" s="14">
        <v>378.0</v>
      </c>
      <c r="F123" s="14">
        <v>2.0</v>
      </c>
      <c r="G123" s="14" t="s">
        <v>31</v>
      </c>
      <c r="H123" s="14" t="s">
        <v>27</v>
      </c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""is_zero"")"),"guest_fouls_total")</f>
        <v>guest_fouls_total</v>
      </c>
      <c r="B124" s="16" t="s">
        <v>29</v>
      </c>
      <c r="C124" s="14">
        <v>123.0</v>
      </c>
      <c r="D124" s="14" t="s">
        <v>827</v>
      </c>
      <c r="E124" s="14">
        <v>380.0</v>
      </c>
      <c r="F124" s="14">
        <v>3.0</v>
      </c>
      <c r="G124" s="14" t="s">
        <v>31</v>
      </c>
      <c r="H124" s="15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""is_zero"")"),"home_penalty_tol_1st_half")</f>
        <v>home_penalty_tol_1st_half</v>
      </c>
      <c r="B125" s="16" t="s">
        <v>29</v>
      </c>
      <c r="C125" s="14">
        <v>124.0</v>
      </c>
      <c r="D125" s="14" t="s">
        <v>828</v>
      </c>
      <c r="E125" s="14">
        <v>383.0</v>
      </c>
      <c r="F125" s="14">
        <v>2.0</v>
      </c>
      <c r="G125" s="14" t="s">
        <v>31</v>
      </c>
      <c r="H125" s="14" t="s">
        <v>27</v>
      </c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""is_zero"")"),"home_penalty_tol_2ndhalf")</f>
        <v>home_penalty_tol_2ndhalf</v>
      </c>
      <c r="B126" s="16" t="s">
        <v>29</v>
      </c>
      <c r="C126" s="14">
        <v>125.0</v>
      </c>
      <c r="D126" s="14" t="s">
        <v>829</v>
      </c>
      <c r="E126" s="14">
        <v>385.0</v>
      </c>
      <c r="F126" s="14">
        <v>2.0</v>
      </c>
      <c r="G126" s="14" t="s">
        <v>31</v>
      </c>
      <c r="H126" s="14" t="s">
        <v>27</v>
      </c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""is_zero"")"),"home_penalty_tol_overtime")</f>
        <v>home_penalty_tol_overtime</v>
      </c>
      <c r="B127" s="16" t="s">
        <v>29</v>
      </c>
      <c r="C127" s="14">
        <v>126.0</v>
      </c>
      <c r="D127" s="14" t="s">
        <v>830</v>
      </c>
      <c r="E127" s="14">
        <v>387.0</v>
      </c>
      <c r="F127" s="14">
        <v>2.0</v>
      </c>
      <c r="G127" s="14" t="s">
        <v>31</v>
      </c>
      <c r="H127" s="14" t="s">
        <v>27</v>
      </c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""is_zero"")"),"home_penalty_tol_current")</f>
        <v>home_penalty_tol_current</v>
      </c>
      <c r="B128" s="16" t="s">
        <v>29</v>
      </c>
      <c r="C128" s="14">
        <v>127.0</v>
      </c>
      <c r="D128" s="14" t="s">
        <v>831</v>
      </c>
      <c r="E128" s="14">
        <v>389.0</v>
      </c>
      <c r="F128" s="14">
        <v>2.0</v>
      </c>
      <c r="G128" s="14" t="s">
        <v>31</v>
      </c>
      <c r="H128" s="14" t="s">
        <v>27</v>
      </c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""is_zero"")"),"home_penalty_tol_total")</f>
        <v>home_penalty_tol_total</v>
      </c>
      <c r="B129" s="16" t="s">
        <v>29</v>
      </c>
      <c r="C129" s="14">
        <v>128.0</v>
      </c>
      <c r="D129" s="14" t="s">
        <v>832</v>
      </c>
      <c r="E129" s="14">
        <v>391.0</v>
      </c>
      <c r="F129" s="14">
        <v>2.0</v>
      </c>
      <c r="G129" s="14" t="s">
        <v>31</v>
      </c>
      <c r="H129" s="15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""is_zero"")"),"guest_penalty_tol_1st_half")</f>
        <v>guest_penalty_tol_1st_half</v>
      </c>
      <c r="B130" s="16" t="s">
        <v>29</v>
      </c>
      <c r="C130" s="14">
        <v>129.0</v>
      </c>
      <c r="D130" s="14" t="s">
        <v>833</v>
      </c>
      <c r="E130" s="14">
        <v>393.0</v>
      </c>
      <c r="F130" s="14">
        <v>2.0</v>
      </c>
      <c r="G130" s="14" t="s">
        <v>31</v>
      </c>
      <c r="H130" s="14" t="s">
        <v>27</v>
      </c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""is_zero"")"),"guest_penalty_tol_2nd_half")</f>
        <v>guest_penalty_tol_2nd_half</v>
      </c>
      <c r="B131" s="16" t="s">
        <v>29</v>
      </c>
      <c r="C131" s="14">
        <v>130.0</v>
      </c>
      <c r="D131" s="14" t="s">
        <v>834</v>
      </c>
      <c r="E131" s="14">
        <v>395.0</v>
      </c>
      <c r="F131" s="14">
        <v>2.0</v>
      </c>
      <c r="G131" s="14" t="s">
        <v>31</v>
      </c>
      <c r="H131" s="14" t="s">
        <v>27</v>
      </c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""is_zero"")"),"guest_penalty_tol_overtime")</f>
        <v>guest_penalty_tol_overtime</v>
      </c>
      <c r="B132" s="16" t="s">
        <v>29</v>
      </c>
      <c r="C132" s="14">
        <v>131.0</v>
      </c>
      <c r="D132" s="14" t="s">
        <v>835</v>
      </c>
      <c r="E132" s="14">
        <v>397.0</v>
      </c>
      <c r="F132" s="14">
        <v>2.0</v>
      </c>
      <c r="G132" s="14" t="s">
        <v>31</v>
      </c>
      <c r="H132" s="14" t="s">
        <v>27</v>
      </c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""is_zero"")"),"guest_penalty_tol_current")</f>
        <v>guest_penalty_tol_current</v>
      </c>
      <c r="B133" s="16" t="s">
        <v>29</v>
      </c>
      <c r="C133" s="14">
        <v>132.0</v>
      </c>
      <c r="D133" s="14" t="s">
        <v>836</v>
      </c>
      <c r="E133" s="14">
        <v>399.0</v>
      </c>
      <c r="F133" s="14">
        <v>2.0</v>
      </c>
      <c r="G133" s="14" t="s">
        <v>31</v>
      </c>
      <c r="H133" s="14" t="s">
        <v>27</v>
      </c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""is_zero"")"),"guest_penalty_tol_total")</f>
        <v>guest_penalty_tol_total</v>
      </c>
      <c r="B134" s="16" t="s">
        <v>29</v>
      </c>
      <c r="C134" s="14">
        <v>133.0</v>
      </c>
      <c r="D134" s="14" t="s">
        <v>837</v>
      </c>
      <c r="E134" s="14">
        <v>401.0</v>
      </c>
      <c r="F134" s="14">
        <v>2.0</v>
      </c>
      <c r="G134" s="14" t="s">
        <v>31</v>
      </c>
      <c r="H134" s="15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""is_zero"")"),"reserved")</f>
        <v>reserved</v>
      </c>
      <c r="B2" s="5"/>
      <c r="C2" s="14">
        <v>1.0</v>
      </c>
      <c r="D2" s="14" t="s">
        <v>762</v>
      </c>
      <c r="E2" s="14">
        <v>1.0</v>
      </c>
      <c r="F2" s="14">
        <v>200.0</v>
      </c>
      <c r="G2" s="14" t="s">
        <v>119</v>
      </c>
      <c r="H2" s="10" t="s">
        <v>55</v>
      </c>
    </row>
    <row r="3">
      <c r="A3" s="4" t="str">
        <f>IFERROR(__xludf.DUMMYFUNCTION("substitute(regexreplace(substitute(regexreplace(regexreplace(lower($D3), "" \(.+?\)$"", """"), ""[- .()/]"", ""_""), ""#"", ""num""), ""_+"", ""_""), ""=0"", ""is_zero"")"),"game_strikeouts")</f>
        <v>game_strikeouts</v>
      </c>
      <c r="B3" s="16" t="s">
        <v>29</v>
      </c>
      <c r="C3" s="14">
        <v>2.0</v>
      </c>
      <c r="D3" s="14" t="s">
        <v>838</v>
      </c>
      <c r="E3" s="14">
        <v>201.0</v>
      </c>
      <c r="F3" s="14">
        <v>3.0</v>
      </c>
      <c r="G3" s="14" t="s">
        <v>31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""is_zero"")"),"season_strikeouts")</f>
        <v>season_strikeouts</v>
      </c>
      <c r="B4" s="16" t="s">
        <v>29</v>
      </c>
      <c r="C4" s="14">
        <v>3.0</v>
      </c>
      <c r="D4" s="14" t="s">
        <v>839</v>
      </c>
      <c r="E4" s="14">
        <v>204.0</v>
      </c>
      <c r="F4" s="14">
        <v>4.0</v>
      </c>
      <c r="G4" s="14" t="s">
        <v>31</v>
      </c>
      <c r="H4" s="15"/>
    </row>
    <row r="5">
      <c r="A5" s="4" t="str">
        <f>IFERROR(__xludf.DUMMYFUNCTION("substitute(regexreplace(substitute(regexreplace(regexreplace(lower($D5), "" \(.+?\)$"", """"), ""[- .()/]"", ""_""), ""#"", ""num""), ""_+"", ""_""), ""=0"", ""is_zero"")"),"")</f>
        <v/>
      </c>
      <c r="B5" s="17"/>
      <c r="C5" s="14"/>
      <c r="D5" s="14"/>
      <c r="E5" s="14"/>
      <c r="F5" s="14"/>
      <c r="G5" s="14"/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""is_zero"")"),"")</f>
        <v/>
      </c>
      <c r="B6" s="17"/>
      <c r="C6" s="14"/>
      <c r="D6" s="14"/>
      <c r="E6" s="14"/>
      <c r="F6" s="14"/>
      <c r="G6" s="14"/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""is_zero"")"),"")</f>
        <v/>
      </c>
      <c r="B7" s="17"/>
      <c r="C7" s="14"/>
      <c r="D7" s="14"/>
      <c r="E7" s="14"/>
      <c r="F7" s="14"/>
      <c r="G7" s="14"/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""is_zero"")"),"")</f>
        <v/>
      </c>
      <c r="B8" s="17"/>
      <c r="C8" s="14"/>
      <c r="D8" s="14"/>
      <c r="E8" s="14"/>
      <c r="F8" s="14"/>
      <c r="G8" s="14"/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""is_zero"")"),"")</f>
        <v/>
      </c>
      <c r="B9" s="17"/>
      <c r="C9" s="14"/>
      <c r="D9" s="14"/>
      <c r="E9" s="14"/>
      <c r="F9" s="14"/>
      <c r="G9" s="14"/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""is_zero"")"),"")</f>
        <v/>
      </c>
      <c r="B10" s="17"/>
      <c r="C10" s="14"/>
      <c r="D10" s="14"/>
      <c r="E10" s="14"/>
      <c r="F10" s="14"/>
      <c r="G10" s="14"/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""is_zero"")"),"")</f>
        <v/>
      </c>
      <c r="B11" s="17"/>
      <c r="C11" s="14"/>
      <c r="D11" s="14"/>
      <c r="E11" s="14"/>
      <c r="F11" s="14"/>
      <c r="G11" s="14"/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""is_zero"")"),"")</f>
        <v/>
      </c>
      <c r="B12" s="17"/>
      <c r="C12" s="14"/>
      <c r="D12" s="14"/>
      <c r="E12" s="14"/>
      <c r="F12" s="14"/>
      <c r="G12" s="14"/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""is_zero"")"),"")</f>
        <v/>
      </c>
      <c r="B13" s="17"/>
      <c r="C13" s="14"/>
      <c r="D13" s="14"/>
      <c r="E13" s="14"/>
      <c r="F13" s="14"/>
      <c r="G13" s="14"/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""is_zero"")"),"")</f>
        <v/>
      </c>
      <c r="B14" s="17"/>
      <c r="C14" s="14"/>
      <c r="D14" s="14"/>
      <c r="E14" s="14"/>
      <c r="F14" s="14"/>
      <c r="G14" s="14"/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""is_zero"")"),"")</f>
        <v/>
      </c>
      <c r="B15" s="17"/>
      <c r="C15" s="14"/>
      <c r="D15" s="14"/>
      <c r="E15" s="14"/>
      <c r="F15" s="14"/>
      <c r="G15" s="14"/>
      <c r="H15" s="14"/>
    </row>
    <row r="16">
      <c r="A16" s="4" t="str">
        <f>IFERROR(__xludf.DUMMYFUNCTION("substitute(regexreplace(substitute(regexreplace(regexreplace(lower($D16), "" \(.+?\)$"", """"), ""[- .()/]"", ""_""), ""#"", ""num""), ""_+"", ""_""), ""=0"", ""is_zero"")"),"")</f>
        <v/>
      </c>
      <c r="B16" s="17"/>
      <c r="C16" s="14"/>
      <c r="D16" s="14"/>
      <c r="E16" s="14"/>
      <c r="F16" s="14"/>
      <c r="G16" s="14"/>
      <c r="H16" s="14"/>
    </row>
    <row r="17">
      <c r="A17" s="4" t="str">
        <f>IFERROR(__xludf.DUMMYFUNCTION("substitute(regexreplace(substitute(regexreplace(regexreplace(lower($D17), "" \(.+?\)$"", """"), ""[- .()/]"", ""_""), ""#"", ""num""), ""_+"", ""_""), ""=0"", ""is_zero"")"),"")</f>
        <v/>
      </c>
      <c r="B17" s="17"/>
      <c r="C17" s="14"/>
      <c r="D17" s="14"/>
      <c r="E17" s="14"/>
      <c r="F17" s="14"/>
      <c r="G17" s="14"/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""is_zero"")"),"")</f>
        <v/>
      </c>
      <c r="B18" s="17"/>
      <c r="C18" s="14"/>
      <c r="D18" s="14"/>
      <c r="E18" s="14"/>
      <c r="F18" s="14"/>
      <c r="G18" s="14"/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""is_zero"")"),"")</f>
        <v/>
      </c>
      <c r="B19" s="17"/>
      <c r="C19" s="14"/>
      <c r="D19" s="14"/>
      <c r="E19" s="14"/>
      <c r="F19" s="14"/>
      <c r="G19" s="14"/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""is_zero"")"),"")</f>
        <v/>
      </c>
      <c r="B20" s="17"/>
      <c r="C20" s="14"/>
      <c r="D20" s="14"/>
      <c r="E20" s="14"/>
      <c r="F20" s="14"/>
      <c r="G20" s="14"/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""is_zero"")"),"")</f>
        <v/>
      </c>
      <c r="B21" s="17"/>
      <c r="C21" s="14"/>
      <c r="D21" s="14"/>
      <c r="E21" s="14"/>
      <c r="F21" s="14"/>
      <c r="G21" s="14"/>
      <c r="H21" s="14"/>
    </row>
    <row r="22">
      <c r="A22" s="4" t="str">
        <f>IFERROR(__xludf.DUMMYFUNCTION("substitute(regexreplace(substitute(regexreplace(regexreplace(lower($D22), "" \(.+?\)$"", """"), ""[- .()/]"", ""_""), ""#"", ""num""), ""_+"", ""_""), ""=0"", ""is_zero"")"),"")</f>
        <v/>
      </c>
      <c r="B22" s="17"/>
      <c r="C22" s="14"/>
      <c r="D22" s="14"/>
      <c r="E22" s="14"/>
      <c r="F22" s="14"/>
      <c r="G22" s="14"/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""is_zero"")"),"")</f>
        <v/>
      </c>
      <c r="B23" s="17"/>
      <c r="C23" s="14"/>
      <c r="D23" s="14"/>
      <c r="E23" s="14"/>
      <c r="F23" s="14"/>
      <c r="G23" s="14"/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""is_zero"")"),"")</f>
        <v/>
      </c>
      <c r="B24" s="17"/>
      <c r="C24" s="14"/>
      <c r="D24" s="14"/>
      <c r="E24" s="14"/>
      <c r="F24" s="14"/>
      <c r="G24" s="14"/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""is_zero"")"),"")</f>
        <v/>
      </c>
      <c r="B25" s="17"/>
      <c r="C25" s="14"/>
      <c r="D25" s="14"/>
      <c r="E25" s="14"/>
      <c r="F25" s="14"/>
      <c r="G25" s="14"/>
      <c r="H25" s="14"/>
    </row>
    <row r="26">
      <c r="A26" s="4" t="str">
        <f>IFERROR(__xludf.DUMMYFUNCTION("substitute(regexreplace(substitute(regexreplace(regexreplace(lower($D26), "" \(.+?\)$"", """"), ""[- .()/]"", ""_""), ""#"", ""num""), ""_+"", ""_""), ""=0"", ""is_zero"")"),"")</f>
        <v/>
      </c>
      <c r="B26" s="17"/>
      <c r="C26" s="14"/>
      <c r="D26" s="14"/>
      <c r="E26" s="14"/>
      <c r="F26" s="14"/>
      <c r="G26" s="14"/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""is_zero"")"),"")</f>
        <v/>
      </c>
      <c r="B27" s="17"/>
      <c r="C27" s="14"/>
      <c r="D27" s="14"/>
      <c r="E27" s="14"/>
      <c r="F27" s="14"/>
      <c r="G27" s="14"/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""is_zero"")"),"")</f>
        <v/>
      </c>
      <c r="B28" s="17"/>
      <c r="C28" s="14"/>
      <c r="D28" s="14"/>
      <c r="E28" s="14"/>
      <c r="F28" s="14"/>
      <c r="G28" s="14"/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""is_zero"")"),"")</f>
        <v/>
      </c>
      <c r="B29" s="17"/>
      <c r="C29" s="14"/>
      <c r="D29" s="14"/>
      <c r="E29" s="14"/>
      <c r="F29" s="14"/>
      <c r="G29" s="14"/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""is_zero"")"),"")</f>
        <v/>
      </c>
      <c r="B30" s="17"/>
      <c r="C30" s="14"/>
      <c r="D30" s="14"/>
      <c r="E30" s="14"/>
      <c r="F30" s="14"/>
      <c r="G30" s="14"/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""is_zero"")"),"")</f>
        <v/>
      </c>
      <c r="B31" s="17"/>
      <c r="C31" s="14"/>
      <c r="D31" s="14"/>
      <c r="E31" s="14"/>
      <c r="F31" s="14"/>
      <c r="G31" s="14"/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""is_zero"")"),"")</f>
        <v/>
      </c>
      <c r="B32" s="17"/>
      <c r="C32" s="14"/>
      <c r="D32" s="14"/>
      <c r="E32" s="14"/>
      <c r="F32" s="14"/>
      <c r="G32" s="14"/>
      <c r="H32" s="14"/>
    </row>
    <row r="33">
      <c r="A33" s="4" t="str">
        <f>IFERROR(__xludf.DUMMYFUNCTION("substitute(regexreplace(substitute(regexreplace(regexreplace(lower($D33), "" \(.+?\)$"", """"), ""[- .()/]"", ""_""), ""#"", ""num""), ""_+"", ""_""), ""=0"", ""is_zero"")"),"")</f>
        <v/>
      </c>
      <c r="B33" s="17"/>
      <c r="C33" s="14"/>
      <c r="D33" s="14"/>
      <c r="E33" s="14"/>
      <c r="F33" s="14"/>
      <c r="G33" s="14"/>
      <c r="H33" s="14"/>
    </row>
    <row r="34">
      <c r="A34" s="4" t="str">
        <f>IFERROR(__xludf.DUMMYFUNCTION("substitute(regexreplace(substitute(regexreplace(regexreplace(lower($D34), "" \(.+?\)$"", """"), ""[- .()/]"", ""_""), ""#"", ""num""), ""_+"", ""_""), ""=0"", ""is_zero"")"),"")</f>
        <v/>
      </c>
      <c r="B34" s="17"/>
      <c r="C34" s="14"/>
      <c r="D34" s="14"/>
      <c r="E34" s="14"/>
      <c r="F34" s="14"/>
      <c r="G34" s="14"/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""is_zero"")"),"")</f>
        <v/>
      </c>
      <c r="B35" s="17"/>
      <c r="C35" s="14"/>
      <c r="D35" s="14"/>
      <c r="E35" s="14"/>
      <c r="F35" s="14"/>
      <c r="G35" s="14"/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""is_zero"")"),"")</f>
        <v/>
      </c>
      <c r="B36" s="17"/>
      <c r="C36" s="14"/>
      <c r="D36" s="14"/>
      <c r="E36" s="14"/>
      <c r="F36" s="14"/>
      <c r="G36" s="14"/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""is_zero"")"),"")</f>
        <v/>
      </c>
      <c r="B37" s="17"/>
      <c r="C37" s="14"/>
      <c r="D37" s="14"/>
      <c r="E37" s="14"/>
      <c r="F37" s="14"/>
      <c r="G37" s="14"/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""is_zero"")"),"")</f>
        <v/>
      </c>
      <c r="B38" s="17"/>
      <c r="C38" s="14"/>
      <c r="D38" s="14"/>
      <c r="E38" s="14"/>
      <c r="F38" s="14"/>
      <c r="G38" s="14"/>
      <c r="H38" s="14"/>
    </row>
    <row r="39">
      <c r="A39" s="4" t="str">
        <f>IFERROR(__xludf.DUMMYFUNCTION("substitute(regexreplace(substitute(regexreplace(regexreplace(lower($D39), "" \(.+?\)$"", """"), ""[- .()/]"", ""_""), ""#"", ""num""), ""_+"", ""_""), ""=0"", ""is_zero"")"),"")</f>
        <v/>
      </c>
      <c r="B39" s="17"/>
      <c r="C39" s="14"/>
      <c r="D39" s="14"/>
      <c r="E39" s="14"/>
      <c r="F39" s="14"/>
      <c r="G39" s="14"/>
      <c r="H39" s="14"/>
    </row>
    <row r="40">
      <c r="A40" s="4" t="str">
        <f>IFERROR(__xludf.DUMMYFUNCTION("substitute(regexreplace(substitute(regexreplace(regexreplace(lower($D40), "" \(.+?\)$"", """"), ""[- .()/]"", ""_""), ""#"", ""num""), ""_+"", ""_""), ""=0"", ""is_zero"")"),"")</f>
        <v/>
      </c>
      <c r="B40" s="17"/>
      <c r="C40" s="14"/>
      <c r="D40" s="14"/>
      <c r="E40" s="14"/>
      <c r="F40" s="14"/>
      <c r="G40" s="14"/>
      <c r="H40" s="15"/>
    </row>
    <row r="41">
      <c r="A41" s="4" t="str">
        <f>IFERROR(__xludf.DUMMYFUNCTION("substitute(regexreplace(substitute(regexreplace(regexreplace(lower($D41), "" \(.+?\)$"", """"), ""[- .()/]"", ""_""), ""#"", ""num""), ""_+"", ""_""), ""=0"", ""is_zero"")"),"")</f>
        <v/>
      </c>
      <c r="B41" s="17"/>
      <c r="C41" s="14"/>
      <c r="D41" s="14"/>
      <c r="E41" s="14"/>
      <c r="F41" s="14"/>
      <c r="G41" s="14"/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""is_zero"")"),"")</f>
        <v/>
      </c>
      <c r="B42" s="17"/>
      <c r="C42" s="14"/>
      <c r="D42" s="14"/>
      <c r="E42" s="14"/>
      <c r="F42" s="14"/>
      <c r="G42" s="14"/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""is_zero"")"),"")</f>
        <v/>
      </c>
      <c r="B43" s="17"/>
      <c r="C43" s="14"/>
      <c r="D43" s="14"/>
      <c r="E43" s="14"/>
      <c r="F43" s="14"/>
      <c r="G43" s="14"/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""is_zero"")"),"")</f>
        <v/>
      </c>
      <c r="B44" s="17"/>
      <c r="C44" s="14"/>
      <c r="D44" s="14"/>
      <c r="E44" s="14"/>
      <c r="F44" s="14"/>
      <c r="G44" s="14"/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""is_zero"")"),"")</f>
        <v/>
      </c>
      <c r="B45" s="17"/>
      <c r="C45" s="14"/>
      <c r="D45" s="14"/>
      <c r="E45" s="14"/>
      <c r="F45" s="14"/>
      <c r="G45" s="14"/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""is_zero"")"),"")</f>
        <v/>
      </c>
      <c r="B46" s="17"/>
      <c r="C46" s="14"/>
      <c r="D46" s="14"/>
      <c r="E46" s="14"/>
      <c r="F46" s="14"/>
      <c r="G46" s="14"/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""is_zero"")"),"")</f>
        <v/>
      </c>
      <c r="B47" s="17"/>
      <c r="C47" s="14"/>
      <c r="D47" s="14"/>
      <c r="E47" s="14"/>
      <c r="F47" s="14"/>
      <c r="G47" s="14"/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""is_zero"")"),"")</f>
        <v/>
      </c>
      <c r="B48" s="17"/>
      <c r="C48" s="14"/>
      <c r="D48" s="14"/>
      <c r="E48" s="14"/>
      <c r="F48" s="14"/>
      <c r="G48" s="14"/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""is_zero"")"),"")</f>
        <v/>
      </c>
      <c r="B49" s="17"/>
      <c r="C49" s="14"/>
      <c r="D49" s="14"/>
      <c r="E49" s="14"/>
      <c r="F49" s="14"/>
      <c r="G49" s="14"/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""is_zero"")"),"")</f>
        <v/>
      </c>
      <c r="B50" s="17"/>
      <c r="C50" s="14"/>
      <c r="D50" s="14"/>
      <c r="E50" s="14"/>
      <c r="F50" s="14"/>
      <c r="G50" s="14"/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""is_zero"")"),"")</f>
        <v/>
      </c>
      <c r="B51" s="17"/>
      <c r="C51" s="14"/>
      <c r="D51" s="14"/>
      <c r="E51" s="14"/>
      <c r="F51" s="14"/>
      <c r="G51" s="14"/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""is_zero"")"),"main_blood_injury_tod")</f>
        <v>main_blood_injury_tod</v>
      </c>
      <c r="B4" s="16" t="s">
        <v>8</v>
      </c>
      <c r="C4" s="14">
        <v>3.0</v>
      </c>
      <c r="D4" s="14" t="s">
        <v>664</v>
      </c>
      <c r="E4" s="14">
        <v>14.0</v>
      </c>
      <c r="F4" s="14">
        <v>5.0</v>
      </c>
      <c r="G4" s="14" t="s">
        <v>10</v>
      </c>
      <c r="H4" s="15"/>
    </row>
    <row r="5">
      <c r="A5" s="5" t="s">
        <v>840</v>
      </c>
      <c r="B5" s="16" t="s">
        <v>8</v>
      </c>
      <c r="C5" s="14">
        <v>4.0</v>
      </c>
      <c r="D5" s="14" t="s">
        <v>665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29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29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666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667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6" t="s">
        <v>29</v>
      </c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6" t="s">
        <v>8</v>
      </c>
      <c r="C32" s="14">
        <v>31.0</v>
      </c>
      <c r="D32" s="14" t="s">
        <v>46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6" t="s">
        <v>8</v>
      </c>
      <c r="C33" s="14">
        <v>32.0</v>
      </c>
      <c r="D33" s="14" t="s">
        <v>47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""is_zero"")"),"weight_class")</f>
        <v>weight_class</v>
      </c>
      <c r="B41" s="16" t="s">
        <v>29</v>
      </c>
      <c r="C41" s="14">
        <v>40.0</v>
      </c>
      <c r="D41" s="14" t="s">
        <v>841</v>
      </c>
      <c r="E41" s="14">
        <v>201.0</v>
      </c>
      <c r="F41" s="14">
        <v>2.0</v>
      </c>
      <c r="G41" s="14" t="s">
        <v>10</v>
      </c>
      <c r="H41" s="15"/>
    </row>
    <row r="42">
      <c r="A42" s="5" t="s">
        <v>842</v>
      </c>
      <c r="B42" s="16" t="s">
        <v>8</v>
      </c>
      <c r="C42" s="14">
        <v>41.0</v>
      </c>
      <c r="D42" s="14" t="s">
        <v>843</v>
      </c>
      <c r="E42" s="14">
        <v>203.0</v>
      </c>
      <c r="F42" s="14">
        <v>1.0</v>
      </c>
      <c r="G42" s="14" t="s">
        <v>31</v>
      </c>
      <c r="H42" s="15"/>
    </row>
    <row r="43">
      <c r="A43" s="5" t="s">
        <v>844</v>
      </c>
      <c r="B43" s="16" t="s">
        <v>8</v>
      </c>
      <c r="C43" s="14">
        <v>42.0</v>
      </c>
      <c r="D43" s="14" t="s">
        <v>845</v>
      </c>
      <c r="E43" s="14">
        <v>204.0</v>
      </c>
      <c r="F43" s="14">
        <v>1.0</v>
      </c>
      <c r="G43" s="14" t="s">
        <v>31</v>
      </c>
      <c r="H43" s="15"/>
    </row>
    <row r="44">
      <c r="A44" s="5" t="s">
        <v>846</v>
      </c>
      <c r="B44" s="16" t="s">
        <v>8</v>
      </c>
      <c r="C44" s="14">
        <v>43.0</v>
      </c>
      <c r="D44" s="14" t="s">
        <v>847</v>
      </c>
      <c r="E44" s="14">
        <v>205.0</v>
      </c>
      <c r="F44" s="14">
        <v>1.0</v>
      </c>
      <c r="G44" s="14" t="s">
        <v>31</v>
      </c>
      <c r="H44" s="15"/>
    </row>
    <row r="45">
      <c r="A45" s="5" t="s">
        <v>848</v>
      </c>
      <c r="B45" s="16" t="s">
        <v>8</v>
      </c>
      <c r="C45" s="14">
        <v>44.0</v>
      </c>
      <c r="D45" s="14" t="s">
        <v>849</v>
      </c>
      <c r="E45" s="14">
        <v>206.0</v>
      </c>
      <c r="F45" s="14">
        <v>1.0</v>
      </c>
      <c r="G45" s="14" t="s">
        <v>31</v>
      </c>
      <c r="H45" s="15"/>
    </row>
    <row r="46">
      <c r="A46" s="5" t="s">
        <v>850</v>
      </c>
      <c r="B46" s="16" t="s">
        <v>8</v>
      </c>
      <c r="C46" s="14">
        <v>45.0</v>
      </c>
      <c r="D46" s="14" t="s">
        <v>851</v>
      </c>
      <c r="E46" s="14">
        <v>207.0</v>
      </c>
      <c r="F46" s="14">
        <v>1.0</v>
      </c>
      <c r="G46" s="14" t="s">
        <v>31</v>
      </c>
      <c r="H46" s="15"/>
    </row>
    <row r="47">
      <c r="A47" s="5" t="s">
        <v>852</v>
      </c>
      <c r="B47" s="16" t="s">
        <v>8</v>
      </c>
      <c r="C47" s="14">
        <v>46.0</v>
      </c>
      <c r="D47" s="14" t="s">
        <v>853</v>
      </c>
      <c r="E47" s="14">
        <v>208.0</v>
      </c>
      <c r="F47" s="14">
        <v>1.0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""is_zero"")"),"red_check_indicator")</f>
        <v>red_check_indicator</v>
      </c>
      <c r="B48" s="16" t="s">
        <v>16</v>
      </c>
      <c r="C48" s="14">
        <v>47.0</v>
      </c>
      <c r="D48" s="14" t="s">
        <v>854</v>
      </c>
      <c r="E48" s="14">
        <v>209.0</v>
      </c>
      <c r="F48" s="14">
        <v>1.0</v>
      </c>
      <c r="G48" s="14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""is_zero"")"),"red_win_indicator")</f>
        <v>red_win_indicator</v>
      </c>
      <c r="B49" s="16" t="s">
        <v>16</v>
      </c>
      <c r="C49" s="14">
        <v>48.0</v>
      </c>
      <c r="D49" s="14" t="s">
        <v>708</v>
      </c>
      <c r="E49" s="14">
        <v>210.0</v>
      </c>
      <c r="F49" s="14">
        <v>1.0</v>
      </c>
      <c r="G49" s="14" t="s">
        <v>10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""is_zero"")"),"white_check_indicator")</f>
        <v>white_check_indicator</v>
      </c>
      <c r="B50" s="16" t="s">
        <v>16</v>
      </c>
      <c r="C50" s="14">
        <v>49.0</v>
      </c>
      <c r="D50" s="14" t="s">
        <v>855</v>
      </c>
      <c r="E50" s="14">
        <v>211.0</v>
      </c>
      <c r="F50" s="14">
        <v>1.0</v>
      </c>
      <c r="G50" s="14" t="s">
        <v>10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""is_zero"")"),"white_win_indicator")</f>
        <v>white_win_indicator</v>
      </c>
      <c r="B51" s="16" t="s">
        <v>16</v>
      </c>
      <c r="C51" s="14">
        <v>50.0</v>
      </c>
      <c r="D51" s="14" t="s">
        <v>683</v>
      </c>
      <c r="E51" s="14">
        <v>212.0</v>
      </c>
      <c r="F51" s="14">
        <v>1.0</v>
      </c>
      <c r="G51" s="14" t="s">
        <v>10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24" t="s">
        <v>8</v>
      </c>
      <c r="C2" s="14">
        <v>1.0</v>
      </c>
      <c r="D2" s="14" t="s">
        <v>190</v>
      </c>
      <c r="E2" s="14">
        <v>1.0</v>
      </c>
      <c r="F2" s="14">
        <v>5.0</v>
      </c>
      <c r="G2" s="14" t="s">
        <v>10</v>
      </c>
      <c r="H2" s="15"/>
    </row>
    <row r="3">
      <c r="A3" s="23" t="s">
        <v>11</v>
      </c>
      <c r="B3" s="23" t="s">
        <v>8</v>
      </c>
      <c r="C3" s="14">
        <v>2.0</v>
      </c>
      <c r="D3" s="14" t="s">
        <v>191</v>
      </c>
      <c r="E3" s="14">
        <v>6.0</v>
      </c>
      <c r="F3" s="14">
        <v>8.0</v>
      </c>
      <c r="G3" s="14" t="s">
        <v>10</v>
      </c>
      <c r="H3" s="15"/>
    </row>
    <row r="4">
      <c r="A4" s="23" t="str">
        <f>IFERROR(__xludf.DUMMYFUNCTION("substitute(regexreplace(substitute(regexreplace(regexreplace(lower($D4), "" \(.+?\)$"", """"), ""[- .()/]"", ""_""), ""#"", ""num""), ""_+"", ""_""), ""=0"", ""is_zero"")"),"main_time_out_tod")</f>
        <v>main_time_out_tod</v>
      </c>
      <c r="B4" s="23" t="s">
        <v>8</v>
      </c>
      <c r="C4" s="14">
        <v>3.0</v>
      </c>
      <c r="D4" s="14" t="s">
        <v>192</v>
      </c>
      <c r="E4" s="14">
        <v>14.0</v>
      </c>
      <c r="F4" s="14">
        <v>5.0</v>
      </c>
      <c r="G4" s="14" t="s">
        <v>10</v>
      </c>
      <c r="H4" s="15"/>
    </row>
    <row r="5">
      <c r="A5" s="23" t="s">
        <v>193</v>
      </c>
      <c r="B5" s="23" t="s">
        <v>8</v>
      </c>
      <c r="C5" s="14">
        <v>4.0</v>
      </c>
      <c r="D5" s="14" t="s">
        <v>194</v>
      </c>
      <c r="E5" s="14">
        <v>19.0</v>
      </c>
      <c r="F5" s="14">
        <v>8.0</v>
      </c>
      <c r="G5" s="14" t="s">
        <v>10</v>
      </c>
      <c r="H5" s="15"/>
    </row>
    <row r="6">
      <c r="A6" s="23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23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23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23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23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23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23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23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23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23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23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23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23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23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23" t="str">
        <f>IFERROR(__xludf.DUMMYFUNCTION("substitute(regexreplace(substitute(regexreplace(regexreplace(lower($D13), "" \(.+?\)$"", """"), ""[- .()/]"", ""_""), ""#"", ""num""), ""_+"", ""_""), ""=0"", ""is_zero"")"),"top_team_player_num1_name")</f>
        <v>top_team_player_num1_name</v>
      </c>
      <c r="B13" s="23" t="s">
        <v>8</v>
      </c>
      <c r="C13" s="14">
        <v>12.0</v>
      </c>
      <c r="D13" s="14" t="s">
        <v>856</v>
      </c>
      <c r="E13" s="14">
        <v>48.0</v>
      </c>
      <c r="F13" s="14">
        <v>20.0</v>
      </c>
      <c r="G13" s="14" t="s">
        <v>10</v>
      </c>
      <c r="H13" s="15"/>
    </row>
    <row r="14">
      <c r="A14" s="23" t="str">
        <f>IFERROR(__xludf.DUMMYFUNCTION("substitute(regexreplace(substitute(regexreplace(regexreplace(lower($D14), "" \(.+?\)$"", """"), ""[- .()/]"", ""_""), ""#"", ""num""), ""_+"", ""_""), ""=0"", ""is_zero"")"),"bottom_team_player_num1_name")</f>
        <v>bottom_team_player_num1_name</v>
      </c>
      <c r="B14" s="23" t="s">
        <v>8</v>
      </c>
      <c r="C14" s="14">
        <v>13.0</v>
      </c>
      <c r="D14" s="14" t="s">
        <v>857</v>
      </c>
      <c r="E14" s="14">
        <v>68.0</v>
      </c>
      <c r="F14" s="14">
        <v>20.0</v>
      </c>
      <c r="G14" s="14" t="s">
        <v>10</v>
      </c>
      <c r="H14" s="15"/>
    </row>
    <row r="15">
      <c r="A15" s="23" t="str">
        <f>IFERROR(__xludf.DUMMYFUNCTION("substitute(regexreplace(substitute(regexreplace(regexreplace(lower($D15), "" \(.+?\)$"", """"), ""[- .()/]"", ""_""), ""#"", ""num""), ""_+"", ""_""), ""=0"", ""is_zero"")"),"top_player_num2_name")</f>
        <v>top_player_num2_name</v>
      </c>
      <c r="B15" s="23" t="s">
        <v>8</v>
      </c>
      <c r="C15" s="14">
        <v>14.0</v>
      </c>
      <c r="D15" s="14" t="s">
        <v>858</v>
      </c>
      <c r="E15" s="14">
        <v>88.0</v>
      </c>
      <c r="F15" s="14">
        <v>10.0</v>
      </c>
      <c r="G15" s="14" t="s">
        <v>10</v>
      </c>
      <c r="H15" s="22"/>
    </row>
    <row r="16">
      <c r="A16" s="23" t="str">
        <f>IFERROR(__xludf.DUMMYFUNCTION("substitute(regexreplace(substitute(regexreplace(regexreplace(lower($D16), "" \(.+?\)$"", """"), ""[- .()/]"", ""_""), ""#"", ""num""), ""_+"", ""_""), ""=0"", ""is_zero"")"),"bottom_player_num2_name")</f>
        <v>bottom_player_num2_name</v>
      </c>
      <c r="B16" s="23" t="s">
        <v>8</v>
      </c>
      <c r="C16" s="14">
        <v>15.0</v>
      </c>
      <c r="D16" s="14" t="s">
        <v>859</v>
      </c>
      <c r="E16" s="14">
        <v>98.0</v>
      </c>
      <c r="F16" s="14">
        <v>10.0</v>
      </c>
      <c r="G16" s="14" t="s">
        <v>10</v>
      </c>
      <c r="H16" s="22"/>
    </row>
    <row r="17">
      <c r="A17" s="23" t="str">
        <f>IFERROR(__xludf.DUMMYFUNCTION("substitute(regexreplace(substitute(regexreplace(regexreplace(lower($D17), "" \(.+?\)$"", """"), ""[- .()/]"", ""_""), ""#"", ""num""), ""_+"", ""_""), ""=0"", ""is_zero"")"),"top_game_score")</f>
        <v>top_game_score</v>
      </c>
      <c r="B17" s="23" t="s">
        <v>8</v>
      </c>
      <c r="C17" s="14">
        <v>16.0</v>
      </c>
      <c r="D17" s="14" t="s">
        <v>860</v>
      </c>
      <c r="E17" s="14">
        <v>108.0</v>
      </c>
      <c r="F17" s="14">
        <v>4.0</v>
      </c>
      <c r="G17" s="14" t="s">
        <v>31</v>
      </c>
      <c r="H17" s="15"/>
    </row>
    <row r="18">
      <c r="A18" s="23" t="str">
        <f>IFERROR(__xludf.DUMMYFUNCTION("substitute(regexreplace(substitute(regexreplace(regexreplace(lower($D18), "" \(.+?\)$"", """"), ""[- .()/]"", ""_""), ""#"", ""num""), ""_+"", ""_""), ""=0"", ""is_zero"")"),"bottom_game_score")</f>
        <v>bottom_game_score</v>
      </c>
      <c r="B18" s="23" t="s">
        <v>8</v>
      </c>
      <c r="C18" s="14">
        <v>17.0</v>
      </c>
      <c r="D18" s="14" t="s">
        <v>861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""is_zero"")"),"top_time_outs_left_full")</f>
        <v>top_time_outs_left_full</v>
      </c>
      <c r="B19" s="16" t="s">
        <v>29</v>
      </c>
      <c r="C19" s="14">
        <v>18.0</v>
      </c>
      <c r="D19" s="14" t="s">
        <v>862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""is_zero"")"),"top_time_outs_left_partial")</f>
        <v>top_time_outs_left_partial</v>
      </c>
      <c r="B20" s="16" t="s">
        <v>29</v>
      </c>
      <c r="C20" s="14">
        <v>19.0</v>
      </c>
      <c r="D20" s="14" t="s">
        <v>863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""is_zero"")"),"top_time_outs_left_television")</f>
        <v>top_time_outs_left_television</v>
      </c>
      <c r="B21" s="16" t="s">
        <v>29</v>
      </c>
      <c r="C21" s="14">
        <v>20.0</v>
      </c>
      <c r="D21" s="14" t="s">
        <v>864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""is_zero"")"),"top_time_outs_left_total")</f>
        <v>top_time_outs_left_total</v>
      </c>
      <c r="B22" s="16" t="s">
        <v>29</v>
      </c>
      <c r="C22" s="14">
        <v>21.0</v>
      </c>
      <c r="D22" s="14" t="s">
        <v>865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""is_zero"")"),"bottom_time_outs_left_full")</f>
        <v>bottom_time_outs_left_full</v>
      </c>
      <c r="B23" s="16" t="s">
        <v>29</v>
      </c>
      <c r="C23" s="14">
        <v>22.0</v>
      </c>
      <c r="D23" s="14" t="s">
        <v>866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""is_zero"")"),"bottom_time_outs_left_partial")</f>
        <v>bottom_time_outs_left_partial</v>
      </c>
      <c r="B24" s="16" t="s">
        <v>29</v>
      </c>
      <c r="C24" s="14">
        <v>23.0</v>
      </c>
      <c r="D24" s="14" t="s">
        <v>867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""is_zero"")"),"bottom_time_outs_left_television")</f>
        <v>bottom_time_outs_left_television</v>
      </c>
      <c r="B25" s="16" t="s">
        <v>29</v>
      </c>
      <c r="C25" s="14">
        <v>24.0</v>
      </c>
      <c r="D25" s="14" t="s">
        <v>868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""is_zero"")"),"bottom_time_outs_left_total")</f>
        <v>bottom_time_outs_left_total</v>
      </c>
      <c r="B26" s="16" t="s">
        <v>29</v>
      </c>
      <c r="C26" s="14">
        <v>25.0</v>
      </c>
      <c r="D26" s="14" t="s">
        <v>869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""is_zero"")"),"top_time_out_indicator")</f>
        <v>top_time_out_indicator</v>
      </c>
      <c r="B27" s="16" t="s">
        <v>16</v>
      </c>
      <c r="C27" s="14">
        <v>26.0</v>
      </c>
      <c r="D27" s="14" t="s">
        <v>870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""is_zero"")"),"top_time_out_text")</f>
        <v>top_time_out_text</v>
      </c>
      <c r="B28" s="16" t="s">
        <v>8</v>
      </c>
      <c r="C28" s="14">
        <v>27.0</v>
      </c>
      <c r="D28" s="14" t="s">
        <v>871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""is_zero"")"),"bottom_time_out_indicator")</f>
        <v>bottom_time_out_indicator</v>
      </c>
      <c r="B29" s="16" t="s">
        <v>16</v>
      </c>
      <c r="C29" s="14">
        <v>28.0</v>
      </c>
      <c r="D29" s="14" t="s">
        <v>872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""is_zero"")"),"bottom_time_out_text")</f>
        <v>bottom_time_out_text</v>
      </c>
      <c r="B30" s="16" t="s">
        <v>8</v>
      </c>
      <c r="C30" s="14">
        <v>29.0</v>
      </c>
      <c r="D30" s="14" t="s">
        <v>873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""is_zero"")"),"set_number")</f>
        <v>set_number</v>
      </c>
      <c r="B31" s="16" t="s">
        <v>29</v>
      </c>
      <c r="C31" s="14">
        <v>30.0</v>
      </c>
      <c r="D31" s="14" t="s">
        <v>874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""is_zero"")"),"set_number_text")</f>
        <v>set_number_text</v>
      </c>
      <c r="B32" s="16" t="s">
        <v>8</v>
      </c>
      <c r="C32" s="14">
        <v>31.0</v>
      </c>
      <c r="D32" s="14" t="s">
        <v>875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""is_zero"")"),"set_number_description")</f>
        <v>set_number_description</v>
      </c>
      <c r="B33" s="16" t="s">
        <v>8</v>
      </c>
      <c r="C33" s="14">
        <v>32.0</v>
      </c>
      <c r="D33" s="14" t="s">
        <v>876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""is_zero"")"),"top_team_player_num1_serve")</f>
        <v>top_team_player_num1_serve</v>
      </c>
      <c r="B41" s="16" t="s">
        <v>16</v>
      </c>
      <c r="C41" s="14">
        <v>40.0</v>
      </c>
      <c r="D41" s="14" t="s">
        <v>877</v>
      </c>
      <c r="E41" s="14">
        <v>201.0</v>
      </c>
      <c r="F41" s="14">
        <v>1.0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""is_zero"")"),"top_player_num2_serve")</f>
        <v>top_player_num2_serve</v>
      </c>
      <c r="B42" s="16" t="s">
        <v>16</v>
      </c>
      <c r="C42" s="14">
        <v>41.0</v>
      </c>
      <c r="D42" s="14" t="s">
        <v>878</v>
      </c>
      <c r="E42" s="14">
        <v>202.0</v>
      </c>
      <c r="F42" s="14">
        <v>1.0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""is_zero"")"),"top_serve_text")</f>
        <v>top_serve_text</v>
      </c>
      <c r="B43" s="16" t="s">
        <v>8</v>
      </c>
      <c r="C43" s="14">
        <v>42.0</v>
      </c>
      <c r="D43" s="14" t="s">
        <v>879</v>
      </c>
      <c r="E43" s="14">
        <v>203.0</v>
      </c>
      <c r="F43" s="14">
        <v>5.0</v>
      </c>
      <c r="G43" s="14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""is_zero"")"),"bottom_team_player_num1_serve")</f>
        <v>bottom_team_player_num1_serve</v>
      </c>
      <c r="B44" s="16" t="s">
        <v>16</v>
      </c>
      <c r="C44" s="14">
        <v>43.0</v>
      </c>
      <c r="D44" s="14" t="s">
        <v>880</v>
      </c>
      <c r="E44" s="14">
        <v>208.0</v>
      </c>
      <c r="F44" s="14">
        <v>1.0</v>
      </c>
      <c r="G44" s="14" t="s">
        <v>10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""is_zero"")"),"bottom_player_num2_serve")</f>
        <v>bottom_player_num2_serve</v>
      </c>
      <c r="B45" s="16" t="s">
        <v>16</v>
      </c>
      <c r="C45" s="14">
        <v>44.0</v>
      </c>
      <c r="D45" s="14" t="s">
        <v>881</v>
      </c>
      <c r="E45" s="14">
        <v>209.0</v>
      </c>
      <c r="F45" s="14">
        <v>1.0</v>
      </c>
      <c r="G45" s="14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""is_zero"")"),"bottom_serve_text")</f>
        <v>bottom_serve_text</v>
      </c>
      <c r="B46" s="16" t="s">
        <v>8</v>
      </c>
      <c r="C46" s="14">
        <v>45.0</v>
      </c>
      <c r="D46" s="14" t="s">
        <v>882</v>
      </c>
      <c r="E46" s="14">
        <v>210.0</v>
      </c>
      <c r="F46" s="14">
        <v>5.0</v>
      </c>
      <c r="G46" s="14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""is_zero"")"),"match_number")</f>
        <v>match_number</v>
      </c>
      <c r="B47" s="16" t="s">
        <v>29</v>
      </c>
      <c r="C47" s="14">
        <v>46.0</v>
      </c>
      <c r="D47" s="14" t="s">
        <v>883</v>
      </c>
      <c r="E47" s="14">
        <v>215.0</v>
      </c>
      <c r="F47" s="14">
        <v>4.0</v>
      </c>
      <c r="G47" s="14" t="s">
        <v>31</v>
      </c>
      <c r="H47" s="14" t="s">
        <v>27</v>
      </c>
    </row>
    <row r="48">
      <c r="A48" s="4" t="str">
        <f>IFERROR(__xludf.DUMMYFUNCTION("substitute(regexreplace(substitute(regexreplace(regexreplace(lower($D48), "" \(.+?\)$"", """"), ""[- .()/]"", ""_""), ""#"", ""num""), ""_+"", ""_""), ""=0"", ""is_zero"")"),"tie_break_text")</f>
        <v>tie_break_text</v>
      </c>
      <c r="B48" s="16" t="s">
        <v>8</v>
      </c>
      <c r="C48" s="14">
        <v>47.0</v>
      </c>
      <c r="D48" s="14" t="s">
        <v>884</v>
      </c>
      <c r="E48" s="14">
        <v>219.0</v>
      </c>
      <c r="F48" s="14">
        <v>9.0</v>
      </c>
      <c r="G48" s="14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""is_zero"")"),"top_matches_won")</f>
        <v>top_matches_won</v>
      </c>
      <c r="B49" s="16" t="s">
        <v>29</v>
      </c>
      <c r="C49" s="14">
        <v>48.0</v>
      </c>
      <c r="D49" s="14" t="s">
        <v>885</v>
      </c>
      <c r="E49" s="14">
        <v>228.0</v>
      </c>
      <c r="F49" s="14">
        <v>2.0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""is_zero"")"),"bottom_matches_won")</f>
        <v>bottom_matches_won</v>
      </c>
      <c r="B50" s="16" t="s">
        <v>29</v>
      </c>
      <c r="C50" s="14">
        <v>49.0</v>
      </c>
      <c r="D50" s="14" t="s">
        <v>886</v>
      </c>
      <c r="E50" s="14">
        <v>230.0</v>
      </c>
      <c r="F50" s="14">
        <v>2.0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""is_zero"")"),"top_sets_won")</f>
        <v>top_sets_won</v>
      </c>
      <c r="B51" s="16" t="s">
        <v>29</v>
      </c>
      <c r="C51" s="14">
        <v>50.0</v>
      </c>
      <c r="D51" s="14" t="s">
        <v>887</v>
      </c>
      <c r="E51" s="14">
        <v>232.0</v>
      </c>
      <c r="F51" s="14">
        <v>2.0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""is_zero"")"),"top_games_won_1st_set_court_1")</f>
        <v>top_games_won_1st_set_court_1</v>
      </c>
      <c r="B52" s="16" t="s">
        <v>29</v>
      </c>
      <c r="C52" s="14">
        <v>51.0</v>
      </c>
      <c r="D52" s="14" t="s">
        <v>888</v>
      </c>
      <c r="E52" s="14">
        <v>234.0</v>
      </c>
      <c r="F52" s="14">
        <v>2.0</v>
      </c>
      <c r="G52" s="14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""is_zero"")"),"top_games_won_2nd_set_court_1")</f>
        <v>top_games_won_2nd_set_court_1</v>
      </c>
      <c r="B53" s="16" t="s">
        <v>29</v>
      </c>
      <c r="C53" s="14">
        <v>52.0</v>
      </c>
      <c r="D53" s="14" t="s">
        <v>889</v>
      </c>
      <c r="E53" s="14">
        <v>236.0</v>
      </c>
      <c r="F53" s="14">
        <v>2.0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""is_zero"")"),"top_games_won_3rd_set_court_1")</f>
        <v>top_games_won_3rd_set_court_1</v>
      </c>
      <c r="B54" s="16" t="s">
        <v>29</v>
      </c>
      <c r="C54" s="14">
        <v>53.0</v>
      </c>
      <c r="D54" s="14" t="s">
        <v>890</v>
      </c>
      <c r="E54" s="14">
        <v>238.0</v>
      </c>
      <c r="F54" s="14">
        <v>2.0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""is_zero"")"),"top_games_won_4th_set_court_1")</f>
        <v>top_games_won_4th_set_court_1</v>
      </c>
      <c r="B55" s="16" t="s">
        <v>29</v>
      </c>
      <c r="C55" s="14">
        <v>54.0</v>
      </c>
      <c r="D55" s="14" t="s">
        <v>891</v>
      </c>
      <c r="E55" s="14">
        <v>240.0</v>
      </c>
      <c r="F55" s="14">
        <v>2.0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""is_zero"")"),"top_games_won_5th_set_court_1")</f>
        <v>top_games_won_5th_set_court_1</v>
      </c>
      <c r="B56" s="16" t="s">
        <v>29</v>
      </c>
      <c r="C56" s="14">
        <v>55.0</v>
      </c>
      <c r="D56" s="14" t="s">
        <v>892</v>
      </c>
      <c r="E56" s="14">
        <v>242.0</v>
      </c>
      <c r="F56" s="14">
        <v>2.0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""is_zero"")"),"top_games_won_current_set_court_1")</f>
        <v>top_games_won_current_set_court_1</v>
      </c>
      <c r="B57" s="16" t="s">
        <v>29</v>
      </c>
      <c r="C57" s="14">
        <v>56.0</v>
      </c>
      <c r="D57" s="14" t="s">
        <v>893</v>
      </c>
      <c r="E57" s="14">
        <v>244.0</v>
      </c>
      <c r="F57" s="14">
        <v>2.0</v>
      </c>
      <c r="G57" s="14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""is_zero"")"),"bottom_sets_won")</f>
        <v>bottom_sets_won</v>
      </c>
      <c r="B58" s="16" t="s">
        <v>29</v>
      </c>
      <c r="C58" s="14">
        <v>57.0</v>
      </c>
      <c r="D58" s="14" t="s">
        <v>894</v>
      </c>
      <c r="E58" s="14">
        <v>246.0</v>
      </c>
      <c r="F58" s="14">
        <v>2.0</v>
      </c>
      <c r="G58" s="14" t="s">
        <v>31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""is_zero"")"),"bottom_games_won_1st_set_court_1")</f>
        <v>bottom_games_won_1st_set_court_1</v>
      </c>
      <c r="B59" s="16" t="s">
        <v>29</v>
      </c>
      <c r="C59" s="14">
        <v>58.0</v>
      </c>
      <c r="D59" s="14" t="s">
        <v>895</v>
      </c>
      <c r="E59" s="14">
        <v>248.0</v>
      </c>
      <c r="F59" s="14">
        <v>2.0</v>
      </c>
      <c r="G59" s="14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""is_zero"")"),"bottom_games_won_2nd_set_court_1")</f>
        <v>bottom_games_won_2nd_set_court_1</v>
      </c>
      <c r="B60" s="16" t="s">
        <v>29</v>
      </c>
      <c r="C60" s="14">
        <v>59.0</v>
      </c>
      <c r="D60" s="14" t="s">
        <v>896</v>
      </c>
      <c r="E60" s="14">
        <v>250.0</v>
      </c>
      <c r="F60" s="14">
        <v>2.0</v>
      </c>
      <c r="G60" s="14" t="s">
        <v>31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""is_zero"")"),"bottom_games_won_3rd_set_court_1")</f>
        <v>bottom_games_won_3rd_set_court_1</v>
      </c>
      <c r="B61" s="16" t="s">
        <v>29</v>
      </c>
      <c r="C61" s="14">
        <v>60.0</v>
      </c>
      <c r="D61" s="14" t="s">
        <v>897</v>
      </c>
      <c r="E61" s="14">
        <v>252.0</v>
      </c>
      <c r="F61" s="14">
        <v>2.0</v>
      </c>
      <c r="G61" s="14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""is_zero"")"),"bottom_games_won_4th_set_court_1")</f>
        <v>bottom_games_won_4th_set_court_1</v>
      </c>
      <c r="B62" s="16" t="s">
        <v>29</v>
      </c>
      <c r="C62" s="14">
        <v>61.0</v>
      </c>
      <c r="D62" s="14" t="s">
        <v>898</v>
      </c>
      <c r="E62" s="14">
        <v>254.0</v>
      </c>
      <c r="F62" s="14">
        <v>2.0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""is_zero"")"),"bottom_games_won_5th_set_court_1")</f>
        <v>bottom_games_won_5th_set_court_1</v>
      </c>
      <c r="B63" s="16" t="s">
        <v>29</v>
      </c>
      <c r="C63" s="14">
        <v>62.0</v>
      </c>
      <c r="D63" s="14" t="s">
        <v>899</v>
      </c>
      <c r="E63" s="14">
        <v>256.0</v>
      </c>
      <c r="F63" s="14">
        <v>2.0</v>
      </c>
      <c r="G63" s="14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""is_zero"")"),"bottom_games_won_current_set_court_1")</f>
        <v>bottom_games_won_current_set_court_1</v>
      </c>
      <c r="B64" s="16" t="s">
        <v>29</v>
      </c>
      <c r="C64" s="14">
        <v>63.0</v>
      </c>
      <c r="D64" s="14" t="s">
        <v>900</v>
      </c>
      <c r="E64" s="14">
        <v>258.0</v>
      </c>
      <c r="F64" s="14">
        <v>2.0</v>
      </c>
      <c r="G64" s="14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""is_zero"")"),"running_time")</f>
        <v>running_time</v>
      </c>
      <c r="B2" s="5" t="s">
        <v>8</v>
      </c>
      <c r="C2" s="14">
        <v>1.0</v>
      </c>
      <c r="D2" s="14" t="s">
        <v>901</v>
      </c>
      <c r="E2" s="14">
        <v>1.0</v>
      </c>
      <c r="F2" s="14">
        <v>9.0</v>
      </c>
      <c r="G2" s="14" t="s">
        <v>10</v>
      </c>
      <c r="H2" s="15"/>
    </row>
    <row r="3">
      <c r="A3" s="4" t="str">
        <f>IFERROR(__xludf.DUMMYFUNCTION("substitute(regexreplace(substitute(regexreplace(regexreplace(lower($D3), "" \(.+?\)$"", """"), ""[- .()/]"", ""_""), ""#"", ""num""), ""_+"", ""_""), ""=0"", ""is_zero"")"),"cumulative_split")</f>
        <v>cumulative_split</v>
      </c>
      <c r="B3" s="16" t="s">
        <v>8</v>
      </c>
      <c r="C3" s="14">
        <v>2.0</v>
      </c>
      <c r="D3" s="14" t="s">
        <v>902</v>
      </c>
      <c r="E3" s="14">
        <v>10.0</v>
      </c>
      <c r="F3" s="14">
        <v>9.0</v>
      </c>
      <c r="G3" s="14" t="s">
        <v>31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""is_zero"")"),"subtractive_split")</f>
        <v>subtractive_split</v>
      </c>
      <c r="B4" s="16" t="s">
        <v>8</v>
      </c>
      <c r="C4" s="14">
        <v>3.0</v>
      </c>
      <c r="D4" s="14" t="s">
        <v>903</v>
      </c>
      <c r="E4" s="14">
        <v>19.0</v>
      </c>
      <c r="F4" s="14">
        <v>9.0</v>
      </c>
      <c r="G4" s="14" t="s">
        <v>31</v>
      </c>
      <c r="H4" s="15"/>
    </row>
    <row r="5">
      <c r="A5" s="4" t="str">
        <f>IFERROR(__xludf.DUMMYFUNCTION("substitute(regexreplace(substitute(regexreplace(regexreplace(lower($D5), "" \(.+?\)$"", """"), ""[- .()/]"", ""_""), ""#"", ""num""), ""_+"", ""_""), ""=0"", ""is_zero"")"),"reserved_1")</f>
        <v>reserved_1</v>
      </c>
      <c r="B5" s="17"/>
      <c r="C5" s="14">
        <v>4.0</v>
      </c>
      <c r="D5" s="14" t="s">
        <v>904</v>
      </c>
      <c r="E5" s="14">
        <v>28.0</v>
      </c>
      <c r="F5" s="14">
        <v>12.0</v>
      </c>
      <c r="G5" s="14" t="s">
        <v>119</v>
      </c>
      <c r="H5" s="10" t="s">
        <v>55</v>
      </c>
    </row>
    <row r="6">
      <c r="A6" s="4" t="str">
        <f>IFERROR(__xludf.DUMMYFUNCTION("substitute(regexreplace(substitute(regexreplace(regexreplace(lower($D6), "" \(.+?\)$"", """"), ""[- .()/]"", ""_""), ""#"", ""num""), ""_+"", ""_""), ""=0"", ""is_zero"")"),"time_of_day")</f>
        <v>time_of_day</v>
      </c>
      <c r="B6" s="16" t="s">
        <v>8</v>
      </c>
      <c r="C6" s="14">
        <v>5.0</v>
      </c>
      <c r="D6" s="14" t="s">
        <v>23</v>
      </c>
      <c r="E6" s="14">
        <v>40.0</v>
      </c>
      <c r="F6" s="14">
        <v>8.0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""is_zero"")"),"home_team_name")</f>
        <v>home_team_name</v>
      </c>
      <c r="B7" s="16" t="s">
        <v>8</v>
      </c>
      <c r="C7" s="14">
        <v>6.0</v>
      </c>
      <c r="D7" s="14" t="s">
        <v>24</v>
      </c>
      <c r="E7" s="14">
        <v>48.0</v>
      </c>
      <c r="F7" s="14">
        <v>20.0</v>
      </c>
      <c r="G7" s="14" t="s">
        <v>119</v>
      </c>
      <c r="H7" s="10"/>
    </row>
    <row r="8">
      <c r="A8" s="4" t="str">
        <f>IFERROR(__xludf.DUMMYFUNCTION("substitute(regexreplace(substitute(regexreplace(regexreplace(lower($D8), "" \(.+?\)$"", """"), ""[- .()/]"", ""_""), ""#"", ""num""), ""_+"", ""_""), ""=0"", ""is_zero"")"),"guest_team_name")</f>
        <v>guest_team_name</v>
      </c>
      <c r="B8" s="16" t="s">
        <v>8</v>
      </c>
      <c r="C8" s="14">
        <v>7.0</v>
      </c>
      <c r="D8" s="14" t="s">
        <v>25</v>
      </c>
      <c r="E8" s="14">
        <v>68.0</v>
      </c>
      <c r="F8" s="14">
        <v>20.0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""is_zero"")"),"reserved_2")</f>
        <v>reserved_2</v>
      </c>
      <c r="B9" s="17"/>
      <c r="C9" s="14">
        <v>8.0</v>
      </c>
      <c r="D9" s="14" t="s">
        <v>905</v>
      </c>
      <c r="E9" s="14">
        <v>88.0</v>
      </c>
      <c r="F9" s="14">
        <v>30.0</v>
      </c>
      <c r="G9" s="14" t="s">
        <v>10</v>
      </c>
      <c r="H9" s="10" t="s">
        <v>55</v>
      </c>
    </row>
    <row r="10">
      <c r="A10" s="4" t="str">
        <f>IFERROR(__xludf.DUMMYFUNCTION("substitute(regexreplace(substitute(regexreplace(regexreplace(lower($D10), "" \(.+?\)$"", """"), ""[- .()/]"", ""_""), ""#"", ""num""), ""_+"", ""_""), ""=0"", ""is_zero"")"),"event_number")</f>
        <v>event_number</v>
      </c>
      <c r="B10" s="16" t="s">
        <v>29</v>
      </c>
      <c r="C10" s="14">
        <v>9.0</v>
      </c>
      <c r="D10" s="14" t="s">
        <v>906</v>
      </c>
      <c r="E10" s="14">
        <v>118.0</v>
      </c>
      <c r="F10" s="14">
        <v>3.0</v>
      </c>
      <c r="G10" s="14" t="s">
        <v>31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""is_zero"")"),"event_number_alpha")</f>
        <v>event_number_alpha</v>
      </c>
      <c r="B11" s="16" t="s">
        <v>29</v>
      </c>
      <c r="C11" s="14">
        <v>10.0</v>
      </c>
      <c r="D11" s="14" t="s">
        <v>907</v>
      </c>
      <c r="E11" s="14">
        <v>121.0</v>
      </c>
      <c r="F11" s="14">
        <v>1.0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""is_zero"")"),"heat_number")</f>
        <v>heat_number</v>
      </c>
      <c r="B12" s="16" t="s">
        <v>29</v>
      </c>
      <c r="C12" s="14">
        <v>11.0</v>
      </c>
      <c r="D12" s="14" t="s">
        <v>908</v>
      </c>
      <c r="E12" s="14">
        <v>122.0</v>
      </c>
      <c r="F12" s="14">
        <v>2.0</v>
      </c>
      <c r="G12" s="14" t="s">
        <v>31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""is_zero"")"),"heat_number_alpha")</f>
        <v>heat_number_alpha</v>
      </c>
      <c r="B13" s="16" t="s">
        <v>29</v>
      </c>
      <c r="C13" s="14">
        <v>12.0</v>
      </c>
      <c r="D13" s="14" t="s">
        <v>909</v>
      </c>
      <c r="E13" s="14">
        <v>124.0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""is_zero"")"),"round_number")</f>
        <v>round_number</v>
      </c>
      <c r="B14" s="16" t="s">
        <v>29</v>
      </c>
      <c r="C14" s="14">
        <v>13.0</v>
      </c>
      <c r="D14" s="14" t="s">
        <v>910</v>
      </c>
      <c r="E14" s="14">
        <v>144.0</v>
      </c>
      <c r="F14" s="14">
        <v>1.0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""is_zero"")"),"open_for_future_use")</f>
        <v>open_for_future_use</v>
      </c>
      <c r="B15" s="17"/>
      <c r="C15" s="14">
        <v>14.0</v>
      </c>
      <c r="D15" s="14" t="s">
        <v>911</v>
      </c>
      <c r="E15" s="14">
        <v>145.0</v>
      </c>
      <c r="F15" s="14">
        <v>2.0</v>
      </c>
      <c r="G15" s="14" t="s">
        <v>31</v>
      </c>
      <c r="H15" s="10" t="s">
        <v>55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""is_zero"")"),"splits_completed")</f>
        <v>splits_completed</v>
      </c>
      <c r="B16" s="16" t="s">
        <v>29</v>
      </c>
      <c r="C16" s="14">
        <v>15.0</v>
      </c>
      <c r="D16" s="14" t="s">
        <v>912</v>
      </c>
      <c r="E16" s="14">
        <v>147.0</v>
      </c>
      <c r="F16" s="14">
        <v>2.0</v>
      </c>
      <c r="G16" s="14" t="s">
        <v>31</v>
      </c>
      <c r="H16" s="22"/>
    </row>
    <row r="17">
      <c r="A17" s="4" t="str">
        <f>IFERROR(__xludf.DUMMYFUNCTION("substitute(regexreplace(substitute(regexreplace(regexreplace(lower($D17), "" \(.+?\)$"", """"), ""[- .()/]"", ""_""), ""#"", ""num""), ""_+"", ""_""), ""=0"", ""is_zero"")"),"record_1_name")</f>
        <v>record_1_name</v>
      </c>
      <c r="B17" s="16" t="s">
        <v>8</v>
      </c>
      <c r="C17" s="14">
        <v>16.0</v>
      </c>
      <c r="D17" s="14" t="s">
        <v>913</v>
      </c>
      <c r="E17" s="14">
        <v>149.0</v>
      </c>
      <c r="F17" s="14">
        <v>12.0</v>
      </c>
      <c r="G17" s="14" t="s">
        <v>10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""is_zero"")"),"record_1_code")</f>
        <v>record_1_code</v>
      </c>
      <c r="B18" s="16" t="s">
        <v>8</v>
      </c>
      <c r="C18" s="14">
        <v>17.0</v>
      </c>
      <c r="D18" s="14" t="s">
        <v>914</v>
      </c>
      <c r="E18" s="14">
        <v>161.0</v>
      </c>
      <c r="F18" s="14">
        <v>2.0</v>
      </c>
      <c r="G18" s="14" t="s">
        <v>10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""is_zero"")"),"record_1_time")</f>
        <v>record_1_time</v>
      </c>
      <c r="B19" s="16" t="s">
        <v>8</v>
      </c>
      <c r="C19" s="14">
        <v>18.0</v>
      </c>
      <c r="D19" s="14" t="s">
        <v>915</v>
      </c>
      <c r="E19" s="14">
        <v>163.0</v>
      </c>
      <c r="F19" s="14">
        <v>9.0</v>
      </c>
      <c r="G19" s="14" t="s">
        <v>10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""is_zero"")"),"record_2_name")</f>
        <v>record_2_name</v>
      </c>
      <c r="B20" s="16" t="s">
        <v>8</v>
      </c>
      <c r="C20" s="14">
        <v>19.0</v>
      </c>
      <c r="D20" s="14" t="s">
        <v>916</v>
      </c>
      <c r="E20" s="14">
        <v>172.0</v>
      </c>
      <c r="F20" s="14">
        <v>12.0</v>
      </c>
      <c r="G20" s="14" t="s">
        <v>10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""is_zero"")"),"record_2_code")</f>
        <v>record_2_code</v>
      </c>
      <c r="B21" s="16" t="s">
        <v>8</v>
      </c>
      <c r="C21" s="14">
        <v>20.0</v>
      </c>
      <c r="D21" s="14" t="s">
        <v>917</v>
      </c>
      <c r="E21" s="14">
        <v>184.0</v>
      </c>
      <c r="F21" s="14">
        <v>2.0</v>
      </c>
      <c r="G21" s="14" t="s">
        <v>10</v>
      </c>
      <c r="H21" s="22"/>
    </row>
    <row r="22">
      <c r="A22" s="4" t="str">
        <f>IFERROR(__xludf.DUMMYFUNCTION("substitute(regexreplace(substitute(regexreplace(regexreplace(lower($D22), "" \(.+?\)$"", """"), ""[- .()/]"", ""_""), ""#"", ""num""), ""_+"", ""_""), ""=0"", ""is_zero"")"),"record_2_time")</f>
        <v>record_2_time</v>
      </c>
      <c r="B22" s="16" t="s">
        <v>8</v>
      </c>
      <c r="C22" s="14">
        <v>21.0</v>
      </c>
      <c r="D22" s="14" t="s">
        <v>918</v>
      </c>
      <c r="E22" s="14">
        <v>186.0</v>
      </c>
      <c r="F22" s="14">
        <v>9.0</v>
      </c>
      <c r="G22" s="14" t="s">
        <v>10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""is_zero"")"),"record_3_name")</f>
        <v>record_3_name</v>
      </c>
      <c r="B23" s="16" t="s">
        <v>8</v>
      </c>
      <c r="C23" s="14">
        <v>22.0</v>
      </c>
      <c r="D23" s="14" t="s">
        <v>919</v>
      </c>
      <c r="E23" s="14">
        <v>195.0</v>
      </c>
      <c r="F23" s="14">
        <v>12.0</v>
      </c>
      <c r="G23" s="14" t="s">
        <v>10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""is_zero"")"),"record_3_code")</f>
        <v>record_3_code</v>
      </c>
      <c r="B24" s="16" t="s">
        <v>8</v>
      </c>
      <c r="C24" s="14">
        <v>23.0</v>
      </c>
      <c r="D24" s="14" t="s">
        <v>920</v>
      </c>
      <c r="E24" s="14">
        <v>207.0</v>
      </c>
      <c r="F24" s="14">
        <v>2.0</v>
      </c>
      <c r="G24" s="14" t="s">
        <v>10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""is_zero"")"),"record_3_time")</f>
        <v>record_3_time</v>
      </c>
      <c r="B25" s="16" t="s">
        <v>8</v>
      </c>
      <c r="C25" s="14">
        <v>24.0</v>
      </c>
      <c r="D25" s="14" t="s">
        <v>921</v>
      </c>
      <c r="E25" s="14">
        <v>209.0</v>
      </c>
      <c r="F25" s="14">
        <v>9.0</v>
      </c>
      <c r="G25" s="14" t="s">
        <v>10</v>
      </c>
      <c r="H25" s="22"/>
    </row>
    <row r="26">
      <c r="A26" s="4" t="str">
        <f>IFERROR(__xludf.DUMMYFUNCTION("substitute(regexreplace(substitute(regexreplace(regexreplace(lower($D26), "" \(.+?\)$"", """"), ""[- .()/]"", ""_""), ""#"", ""num""), ""_+"", ""_""), ""=0"", ""is_zero"")"),"record_4_name")</f>
        <v>record_4_name</v>
      </c>
      <c r="B26" s="16" t="s">
        <v>8</v>
      </c>
      <c r="C26" s="14">
        <v>25.0</v>
      </c>
      <c r="D26" s="14" t="s">
        <v>922</v>
      </c>
      <c r="E26" s="14">
        <v>218.0</v>
      </c>
      <c r="F26" s="14">
        <v>12.0</v>
      </c>
      <c r="G26" s="14" t="s">
        <v>10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""is_zero"")"),"record_4_code")</f>
        <v>record_4_code</v>
      </c>
      <c r="B27" s="16" t="s">
        <v>8</v>
      </c>
      <c r="C27" s="14">
        <v>26.0</v>
      </c>
      <c r="D27" s="14" t="s">
        <v>923</v>
      </c>
      <c r="E27" s="14">
        <v>230.0</v>
      </c>
      <c r="F27" s="14">
        <v>2.0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""is_zero"")"),"record_4_time")</f>
        <v>record_4_time</v>
      </c>
      <c r="B28" s="16" t="s">
        <v>8</v>
      </c>
      <c r="C28" s="14">
        <v>27.0</v>
      </c>
      <c r="D28" s="14" t="s">
        <v>924</v>
      </c>
      <c r="E28" s="14">
        <v>232.0</v>
      </c>
      <c r="F28" s="14">
        <v>9.0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""is_zero"")"),"line_1_runner_name")</f>
        <v>line_1_runner_name</v>
      </c>
      <c r="B29" s="16" t="s">
        <v>8</v>
      </c>
      <c r="C29" s="14">
        <v>28.0</v>
      </c>
      <c r="D29" s="14" t="s">
        <v>925</v>
      </c>
      <c r="E29" s="14">
        <v>241.0</v>
      </c>
      <c r="F29" s="14">
        <v>15.0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""is_zero"")"),"line_1_team_name")</f>
        <v>line_1_team_name</v>
      </c>
      <c r="B30" s="16" t="s">
        <v>8</v>
      </c>
      <c r="C30" s="14">
        <v>29.0</v>
      </c>
      <c r="D30" s="14" t="s">
        <v>926</v>
      </c>
      <c r="E30" s="14">
        <v>256.0</v>
      </c>
      <c r="F30" s="14">
        <v>5.0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""is_zero"")"),"line_1_lane_number")</f>
        <v>line_1_lane_number</v>
      </c>
      <c r="B31" s="16" t="s">
        <v>29</v>
      </c>
      <c r="C31" s="14">
        <v>30.0</v>
      </c>
      <c r="D31" s="14" t="s">
        <v>927</v>
      </c>
      <c r="E31" s="14">
        <v>261.0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""is_zero"")"),"line_1_place_number")</f>
        <v>line_1_place_number</v>
      </c>
      <c r="B32" s="16" t="s">
        <v>29</v>
      </c>
      <c r="C32" s="14">
        <v>31.0</v>
      </c>
      <c r="D32" s="14" t="s">
        <v>928</v>
      </c>
      <c r="E32" s="14">
        <v>263.0</v>
      </c>
      <c r="F32" s="14">
        <v>3.0</v>
      </c>
      <c r="G32" s="14" t="s">
        <v>31</v>
      </c>
      <c r="H32" s="22"/>
    </row>
    <row r="33">
      <c r="A33" s="4" t="str">
        <f>IFERROR(__xludf.DUMMYFUNCTION("substitute(regexreplace(substitute(regexreplace(regexreplace(lower($D33), "" \(.+?\)$"", """"), ""[- .()/]"", ""_""), ""#"", ""num""), ""_+"", ""_""), ""=0"", ""is_zero"")"),"line_1_split_finish_time")</f>
        <v>line_1_split_finish_time</v>
      </c>
      <c r="B33" s="16" t="s">
        <v>8</v>
      </c>
      <c r="C33" s="14">
        <v>32.0</v>
      </c>
      <c r="D33" s="14" t="s">
        <v>929</v>
      </c>
      <c r="E33" s="14">
        <v>266.0</v>
      </c>
      <c r="F33" s="14">
        <v>9.0</v>
      </c>
      <c r="G33" s="14" t="s">
        <v>10</v>
      </c>
      <c r="H33" s="22"/>
    </row>
    <row r="34">
      <c r="A34" s="4" t="str">
        <f>IFERROR(__xludf.DUMMYFUNCTION("substitute(regexreplace(substitute(regexreplace(regexreplace(lower($D34), "" \(.+?\)$"", """"), ""[- .()/]"", ""_""), ""#"", ""num""), ""_+"", ""_""), ""=0"", ""is_zero"")"),"line_1_splits_completed")</f>
        <v>line_1_splits_completed</v>
      </c>
      <c r="B34" s="16" t="s">
        <v>29</v>
      </c>
      <c r="C34" s="14">
        <v>33.0</v>
      </c>
      <c r="D34" s="14" t="s">
        <v>930</v>
      </c>
      <c r="E34" s="14">
        <v>275.0</v>
      </c>
      <c r="F34" s="14">
        <v>2.0</v>
      </c>
      <c r="G34" s="14" t="s">
        <v>31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""is_zero"")"),"line_2_runner_name")</f>
        <v>line_2_runner_name</v>
      </c>
      <c r="B35" s="16" t="s">
        <v>8</v>
      </c>
      <c r="C35" s="14">
        <v>34.0</v>
      </c>
      <c r="D35" s="14" t="s">
        <v>931</v>
      </c>
      <c r="E35" s="14">
        <v>277.0</v>
      </c>
      <c r="F35" s="14">
        <v>15.0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""is_zero"")"),"line_2_team_name")</f>
        <v>line_2_team_name</v>
      </c>
      <c r="B36" s="16" t="s">
        <v>8</v>
      </c>
      <c r="C36" s="14">
        <v>35.0</v>
      </c>
      <c r="D36" s="14" t="s">
        <v>932</v>
      </c>
      <c r="E36" s="14">
        <v>292.0</v>
      </c>
      <c r="F36" s="14">
        <v>5.0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""is_zero"")"),"line_2_lane_number")</f>
        <v>line_2_lane_number</v>
      </c>
      <c r="B37" s="16" t="s">
        <v>29</v>
      </c>
      <c r="C37" s="14">
        <v>36.0</v>
      </c>
      <c r="D37" s="14" t="s">
        <v>933</v>
      </c>
      <c r="E37" s="14">
        <v>297.0</v>
      </c>
      <c r="F37" s="14">
        <v>2.0</v>
      </c>
      <c r="G37" s="14" t="s">
        <v>31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""is_zero"")"),"line_2_place_number")</f>
        <v>line_2_place_number</v>
      </c>
      <c r="B38" s="16" t="s">
        <v>29</v>
      </c>
      <c r="C38" s="14">
        <v>37.0</v>
      </c>
      <c r="D38" s="14" t="s">
        <v>934</v>
      </c>
      <c r="E38" s="14">
        <v>299.0</v>
      </c>
      <c r="F38" s="14">
        <v>3.0</v>
      </c>
      <c r="G38" s="14" t="s">
        <v>31</v>
      </c>
      <c r="H38" s="22"/>
    </row>
    <row r="39">
      <c r="A39" s="4" t="str">
        <f>IFERROR(__xludf.DUMMYFUNCTION("substitute(regexreplace(substitute(regexreplace(regexreplace(lower($D39), "" \(.+?\)$"", """"), ""[- .()/]"", ""_""), ""#"", ""num""), ""_+"", ""_""), ""=0"", ""is_zero"")"),"line_2_split_finish_time")</f>
        <v>line_2_split_finish_time</v>
      </c>
      <c r="B39" s="16" t="s">
        <v>8</v>
      </c>
      <c r="C39" s="14">
        <v>38.0</v>
      </c>
      <c r="D39" s="14" t="s">
        <v>935</v>
      </c>
      <c r="E39" s="14">
        <v>302.0</v>
      </c>
      <c r="F39" s="14">
        <v>9.0</v>
      </c>
      <c r="G39" s="14" t="s">
        <v>10</v>
      </c>
      <c r="H39" s="22"/>
    </row>
    <row r="40">
      <c r="A40" s="4" t="str">
        <f>IFERROR(__xludf.DUMMYFUNCTION("substitute(regexreplace(substitute(regexreplace(regexreplace(lower($D40), "" \(.+?\)$"", """"), ""[- .()/]"", ""_""), ""#"", ""num""), ""_+"", ""_""), ""=0"", ""is_zero"")"),"line_2_splits_completed")</f>
        <v>line_2_splits_completed</v>
      </c>
      <c r="B40" s="16" t="s">
        <v>29</v>
      </c>
      <c r="C40" s="14">
        <v>39.0</v>
      </c>
      <c r="D40" s="14" t="s">
        <v>936</v>
      </c>
      <c r="E40" s="14">
        <v>311.0</v>
      </c>
      <c r="F40" s="14">
        <v>2.0</v>
      </c>
      <c r="G40" s="14" t="s">
        <v>31</v>
      </c>
      <c r="H40" s="15"/>
    </row>
    <row r="41">
      <c r="A41" s="4" t="str">
        <f>IFERROR(__xludf.DUMMYFUNCTION("substitute(regexreplace(substitute(regexreplace(regexreplace(lower($D41), "" \(.+?\)$"", """"), ""[- .()/]"", ""_""), ""#"", ""num""), ""_+"", ""_""), ""=0"", ""is_zero"")"),"line_3_runner_name")</f>
        <v>line_3_runner_name</v>
      </c>
      <c r="B41" s="16" t="s">
        <v>8</v>
      </c>
      <c r="C41" s="14">
        <v>40.0</v>
      </c>
      <c r="D41" s="14" t="s">
        <v>937</v>
      </c>
      <c r="E41" s="14">
        <v>313.0</v>
      </c>
      <c r="F41" s="14">
        <v>15.0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""is_zero"")"),"line_3_team_name")</f>
        <v>line_3_team_name</v>
      </c>
      <c r="B42" s="16" t="s">
        <v>8</v>
      </c>
      <c r="C42" s="14">
        <v>41.0</v>
      </c>
      <c r="D42" s="14" t="s">
        <v>938</v>
      </c>
      <c r="E42" s="14">
        <v>328.0</v>
      </c>
      <c r="F42" s="14">
        <v>5.0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""is_zero"")"),"line_3_lane_number")</f>
        <v>line_3_lane_number</v>
      </c>
      <c r="B43" s="16" t="s">
        <v>29</v>
      </c>
      <c r="C43" s="14">
        <v>42.0</v>
      </c>
      <c r="D43" s="14" t="s">
        <v>939</v>
      </c>
      <c r="E43" s="14">
        <v>333.0</v>
      </c>
      <c r="F43" s="14">
        <v>2.0</v>
      </c>
      <c r="G43" s="14" t="s">
        <v>31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""is_zero"")"),"line_3_place_number")</f>
        <v>line_3_place_number</v>
      </c>
      <c r="B44" s="16" t="s">
        <v>29</v>
      </c>
      <c r="C44" s="14">
        <v>43.0</v>
      </c>
      <c r="D44" s="14" t="s">
        <v>940</v>
      </c>
      <c r="E44" s="14">
        <v>335.0</v>
      </c>
      <c r="F44" s="14">
        <v>3.0</v>
      </c>
      <c r="G44" s="14" t="s">
        <v>31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""is_zero"")"),"line_3_split_finish_time")</f>
        <v>line_3_split_finish_time</v>
      </c>
      <c r="B45" s="16" t="s">
        <v>8</v>
      </c>
      <c r="C45" s="14">
        <v>44.0</v>
      </c>
      <c r="D45" s="14" t="s">
        <v>941</v>
      </c>
      <c r="E45" s="14">
        <v>338.0</v>
      </c>
      <c r="F45" s="14">
        <v>9.0</v>
      </c>
      <c r="G45" s="14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""is_zero"")"),"line_3_splits_completed")</f>
        <v>line_3_splits_completed</v>
      </c>
      <c r="B46" s="16" t="s">
        <v>29</v>
      </c>
      <c r="C46" s="14">
        <v>45.0</v>
      </c>
      <c r="D46" s="14" t="s">
        <v>942</v>
      </c>
      <c r="E46" s="14">
        <v>347.0</v>
      </c>
      <c r="F46" s="14">
        <v>2.0</v>
      </c>
      <c r="G46" s="14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""is_zero"")"),"line_4_runner_name")</f>
        <v>line_4_runner_name</v>
      </c>
      <c r="B47" s="16" t="s">
        <v>8</v>
      </c>
      <c r="C47" s="14">
        <v>46.0</v>
      </c>
      <c r="D47" s="14" t="s">
        <v>943</v>
      </c>
      <c r="E47" s="14">
        <v>349.0</v>
      </c>
      <c r="F47" s="14">
        <v>15.0</v>
      </c>
      <c r="G47" s="14" t="s">
        <v>10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""is_zero"")"),"line_4_team_name")</f>
        <v>line_4_team_name</v>
      </c>
      <c r="B48" s="16" t="s">
        <v>8</v>
      </c>
      <c r="C48" s="14">
        <v>47.0</v>
      </c>
      <c r="D48" s="14" t="s">
        <v>944</v>
      </c>
      <c r="E48" s="14">
        <v>364.0</v>
      </c>
      <c r="F48" s="14">
        <v>5.0</v>
      </c>
      <c r="G48" s="14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""is_zero"")"),"line_4_lane_number")</f>
        <v>line_4_lane_number</v>
      </c>
      <c r="B49" s="16" t="s">
        <v>29</v>
      </c>
      <c r="C49" s="14">
        <v>48.0</v>
      </c>
      <c r="D49" s="14" t="s">
        <v>945</v>
      </c>
      <c r="E49" s="14">
        <v>369.0</v>
      </c>
      <c r="F49" s="14">
        <v>2.0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""is_zero"")"),"line_4_place_number")</f>
        <v>line_4_place_number</v>
      </c>
      <c r="B50" s="16" t="s">
        <v>29</v>
      </c>
      <c r="C50" s="14">
        <v>49.0</v>
      </c>
      <c r="D50" s="14" t="s">
        <v>946</v>
      </c>
      <c r="E50" s="14">
        <v>371.0</v>
      </c>
      <c r="F50" s="14">
        <v>3.0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""is_zero"")"),"line_4_split_finish_time")</f>
        <v>line_4_split_finish_time</v>
      </c>
      <c r="B51" s="16" t="s">
        <v>8</v>
      </c>
      <c r="C51" s="14">
        <v>50.0</v>
      </c>
      <c r="D51" s="14" t="s">
        <v>947</v>
      </c>
      <c r="E51" s="14">
        <v>374.0</v>
      </c>
      <c r="F51" s="14">
        <v>9.0</v>
      </c>
      <c r="G51" s="14" t="s">
        <v>10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""is_zero"")"),"line_4_splits_completed")</f>
        <v>line_4_splits_completed</v>
      </c>
      <c r="B52" s="16" t="s">
        <v>29</v>
      </c>
      <c r="C52" s="14">
        <v>51.0</v>
      </c>
      <c r="D52" s="14" t="s">
        <v>948</v>
      </c>
      <c r="E52" s="14">
        <v>383.0</v>
      </c>
      <c r="F52" s="14">
        <v>2.0</v>
      </c>
      <c r="G52" s="14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""is_zero"")"),"line_5_runner_name")</f>
        <v>line_5_runner_name</v>
      </c>
      <c r="B53" s="16" t="s">
        <v>8</v>
      </c>
      <c r="C53" s="14">
        <v>52.0</v>
      </c>
      <c r="D53" s="14" t="s">
        <v>949</v>
      </c>
      <c r="E53" s="14">
        <v>385.0</v>
      </c>
      <c r="F53" s="14">
        <v>15.0</v>
      </c>
      <c r="G53" s="14" t="s">
        <v>10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""is_zero"")"),"line_5_team_name")</f>
        <v>line_5_team_name</v>
      </c>
      <c r="B54" s="16" t="s">
        <v>8</v>
      </c>
      <c r="C54" s="14">
        <v>53.0</v>
      </c>
      <c r="D54" s="14" t="s">
        <v>950</v>
      </c>
      <c r="E54" s="14">
        <v>400.0</v>
      </c>
      <c r="F54" s="14">
        <v>5.0</v>
      </c>
      <c r="G54" s="14" t="s">
        <v>10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""is_zero"")"),"line_5_lane_number")</f>
        <v>line_5_lane_number</v>
      </c>
      <c r="B55" s="16" t="s">
        <v>29</v>
      </c>
      <c r="C55" s="14">
        <v>54.0</v>
      </c>
      <c r="D55" s="14" t="s">
        <v>951</v>
      </c>
      <c r="E55" s="14">
        <v>405.0</v>
      </c>
      <c r="F55" s="14">
        <v>2.0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""is_zero"")"),"line_5_place_number")</f>
        <v>line_5_place_number</v>
      </c>
      <c r="B56" s="16" t="s">
        <v>29</v>
      </c>
      <c r="C56" s="14">
        <v>55.0</v>
      </c>
      <c r="D56" s="14" t="s">
        <v>952</v>
      </c>
      <c r="E56" s="14">
        <v>407.0</v>
      </c>
      <c r="F56" s="14">
        <v>3.0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""is_zero"")"),"line_5_split_finish_time")</f>
        <v>line_5_split_finish_time</v>
      </c>
      <c r="B57" s="16" t="s">
        <v>8</v>
      </c>
      <c r="C57" s="14">
        <v>56.0</v>
      </c>
      <c r="D57" s="14" t="s">
        <v>953</v>
      </c>
      <c r="E57" s="14">
        <v>410.0</v>
      </c>
      <c r="F57" s="14">
        <v>9.0</v>
      </c>
      <c r="G57" s="14" t="s">
        <v>10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""is_zero"")"),"line_5_splits_completed")</f>
        <v>line_5_splits_completed</v>
      </c>
      <c r="B58" s="16" t="s">
        <v>29</v>
      </c>
      <c r="C58" s="14">
        <v>57.0</v>
      </c>
      <c r="D58" s="14" t="s">
        <v>954</v>
      </c>
      <c r="E58" s="14">
        <v>419.0</v>
      </c>
      <c r="F58" s="14">
        <v>2.0</v>
      </c>
      <c r="G58" s="14" t="s">
        <v>31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""is_zero"")"),"line_6_runner_name")</f>
        <v>line_6_runner_name</v>
      </c>
      <c r="B59" s="16" t="s">
        <v>8</v>
      </c>
      <c r="C59" s="14">
        <v>58.0</v>
      </c>
      <c r="D59" s="14" t="s">
        <v>955</v>
      </c>
      <c r="E59" s="14">
        <v>421.0</v>
      </c>
      <c r="F59" s="14">
        <v>15.0</v>
      </c>
      <c r="G59" s="14" t="s">
        <v>10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""is_zero"")"),"line_6_team_name")</f>
        <v>line_6_team_name</v>
      </c>
      <c r="B60" s="16" t="s">
        <v>8</v>
      </c>
      <c r="C60" s="14">
        <v>59.0</v>
      </c>
      <c r="D60" s="14" t="s">
        <v>956</v>
      </c>
      <c r="E60" s="14">
        <v>436.0</v>
      </c>
      <c r="F60" s="14">
        <v>5.0</v>
      </c>
      <c r="G60" s="14" t="s">
        <v>10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""is_zero"")"),"line_6_lane_number")</f>
        <v>line_6_lane_number</v>
      </c>
      <c r="B61" s="16" t="s">
        <v>29</v>
      </c>
      <c r="C61" s="14">
        <v>60.0</v>
      </c>
      <c r="D61" s="14" t="s">
        <v>957</v>
      </c>
      <c r="E61" s="14">
        <v>441.0</v>
      </c>
      <c r="F61" s="14">
        <v>2.0</v>
      </c>
      <c r="G61" s="14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""is_zero"")"),"line_6_place_number")</f>
        <v>line_6_place_number</v>
      </c>
      <c r="B62" s="16" t="s">
        <v>29</v>
      </c>
      <c r="C62" s="14">
        <v>61.0</v>
      </c>
      <c r="D62" s="14" t="s">
        <v>958</v>
      </c>
      <c r="E62" s="14">
        <v>443.0</v>
      </c>
      <c r="F62" s="14">
        <v>3.0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""is_zero"")"),"line_6_split_finish_time")</f>
        <v>line_6_split_finish_time</v>
      </c>
      <c r="B63" s="16" t="s">
        <v>8</v>
      </c>
      <c r="C63" s="14">
        <v>62.0</v>
      </c>
      <c r="D63" s="14" t="s">
        <v>959</v>
      </c>
      <c r="E63" s="14">
        <v>446.0</v>
      </c>
      <c r="F63" s="14">
        <v>9.0</v>
      </c>
      <c r="G63" s="14" t="s">
        <v>10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""is_zero"")"),"line_6_splits_completed")</f>
        <v>line_6_splits_completed</v>
      </c>
      <c r="B64" s="16" t="s">
        <v>29</v>
      </c>
      <c r="C64" s="14">
        <v>63.0</v>
      </c>
      <c r="D64" s="14" t="s">
        <v>960</v>
      </c>
      <c r="E64" s="14">
        <v>455.0</v>
      </c>
      <c r="F64" s="14">
        <v>2.0</v>
      </c>
      <c r="G64" s="14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""is_zero"")"),"line_7_runner_name")</f>
        <v>line_7_runner_name</v>
      </c>
      <c r="B65" s="16" t="s">
        <v>8</v>
      </c>
      <c r="C65" s="14">
        <v>64.0</v>
      </c>
      <c r="D65" s="14" t="s">
        <v>961</v>
      </c>
      <c r="E65" s="14">
        <v>457.0</v>
      </c>
      <c r="F65" s="14">
        <v>15.0</v>
      </c>
      <c r="G65" s="14" t="s">
        <v>10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""is_zero"")"),"line_7_team_name")</f>
        <v>line_7_team_name</v>
      </c>
      <c r="B66" s="16" t="s">
        <v>8</v>
      </c>
      <c r="C66" s="14">
        <v>65.0</v>
      </c>
      <c r="D66" s="14" t="s">
        <v>962</v>
      </c>
      <c r="E66" s="14">
        <v>472.0</v>
      </c>
      <c r="F66" s="14">
        <v>5.0</v>
      </c>
      <c r="G66" s="14" t="s">
        <v>10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""is_zero"")"),"line_7_lane_number")</f>
        <v>line_7_lane_number</v>
      </c>
      <c r="B67" s="16" t="s">
        <v>29</v>
      </c>
      <c r="C67" s="14">
        <v>66.0</v>
      </c>
      <c r="D67" s="14" t="s">
        <v>963</v>
      </c>
      <c r="E67" s="14">
        <v>477.0</v>
      </c>
      <c r="F67" s="14">
        <v>2.0</v>
      </c>
      <c r="G67" s="14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""is_zero"")"),"line_7_place_number")</f>
        <v>line_7_place_number</v>
      </c>
      <c r="B68" s="16" t="s">
        <v>29</v>
      </c>
      <c r="C68" s="14">
        <v>67.0</v>
      </c>
      <c r="D68" s="14" t="s">
        <v>964</v>
      </c>
      <c r="E68" s="14">
        <v>479.0</v>
      </c>
      <c r="F68" s="14">
        <v>3.0</v>
      </c>
      <c r="G68" s="14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""is_zero"")"),"line_7_split_finish_time")</f>
        <v>line_7_split_finish_time</v>
      </c>
      <c r="B69" s="16" t="s">
        <v>8</v>
      </c>
      <c r="C69" s="14">
        <v>68.0</v>
      </c>
      <c r="D69" s="14" t="s">
        <v>965</v>
      </c>
      <c r="E69" s="14">
        <v>482.0</v>
      </c>
      <c r="F69" s="14">
        <v>9.0</v>
      </c>
      <c r="G69" s="14" t="s">
        <v>10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""is_zero"")"),"line_7_splits_completed")</f>
        <v>line_7_splits_completed</v>
      </c>
      <c r="B70" s="16" t="s">
        <v>29</v>
      </c>
      <c r="C70" s="14">
        <v>69.0</v>
      </c>
      <c r="D70" s="14" t="s">
        <v>966</v>
      </c>
      <c r="E70" s="14">
        <v>491.0</v>
      </c>
      <c r="F70" s="14">
        <v>2.0</v>
      </c>
      <c r="G70" s="14" t="s">
        <v>31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""is_zero"")"),"line_8_runner_name")</f>
        <v>line_8_runner_name</v>
      </c>
      <c r="B71" s="16" t="s">
        <v>8</v>
      </c>
      <c r="C71" s="14">
        <v>70.0</v>
      </c>
      <c r="D71" s="14" t="s">
        <v>967</v>
      </c>
      <c r="E71" s="14">
        <v>493.0</v>
      </c>
      <c r="F71" s="14">
        <v>15.0</v>
      </c>
      <c r="G71" s="14" t="s">
        <v>10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""is_zero"")"),"line_8_team_name")</f>
        <v>line_8_team_name</v>
      </c>
      <c r="B72" s="16" t="s">
        <v>8</v>
      </c>
      <c r="C72" s="14">
        <v>71.0</v>
      </c>
      <c r="D72" s="14" t="s">
        <v>968</v>
      </c>
      <c r="E72" s="14">
        <v>508.0</v>
      </c>
      <c r="F72" s="14">
        <v>5.0</v>
      </c>
      <c r="G72" s="14" t="s">
        <v>10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""is_zero"")"),"line_8_lane_number")</f>
        <v>line_8_lane_number</v>
      </c>
      <c r="B73" s="16" t="s">
        <v>29</v>
      </c>
      <c r="C73" s="14">
        <v>72.0</v>
      </c>
      <c r="D73" s="14" t="s">
        <v>969</v>
      </c>
      <c r="E73" s="14">
        <v>513.0</v>
      </c>
      <c r="F73" s="14">
        <v>2.0</v>
      </c>
      <c r="G73" s="14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""is_zero"")"),"line_8_place_number")</f>
        <v>line_8_place_number</v>
      </c>
      <c r="B74" s="16" t="s">
        <v>29</v>
      </c>
      <c r="C74" s="14">
        <v>73.0</v>
      </c>
      <c r="D74" s="14" t="s">
        <v>970</v>
      </c>
      <c r="E74" s="14">
        <v>515.0</v>
      </c>
      <c r="F74" s="14">
        <v>3.0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""is_zero"")"),"line_8_split_finish_time")</f>
        <v>line_8_split_finish_time</v>
      </c>
      <c r="B75" s="16" t="s">
        <v>8</v>
      </c>
      <c r="C75" s="14">
        <v>74.0</v>
      </c>
      <c r="D75" s="14" t="s">
        <v>971</v>
      </c>
      <c r="E75" s="14">
        <v>518.0</v>
      </c>
      <c r="F75" s="14">
        <v>9.0</v>
      </c>
      <c r="G75" s="14" t="s">
        <v>10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""is_zero"")"),"line_8_splits_completed")</f>
        <v>line_8_splits_completed</v>
      </c>
      <c r="B76" s="16" t="s">
        <v>29</v>
      </c>
      <c r="C76" s="14">
        <v>75.0</v>
      </c>
      <c r="D76" s="14" t="s">
        <v>972</v>
      </c>
      <c r="E76" s="14">
        <v>527.0</v>
      </c>
      <c r="F76" s="14">
        <v>2.0</v>
      </c>
      <c r="G76" s="14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""is_zero"")"),"line_9_runner_name")</f>
        <v>line_9_runner_name</v>
      </c>
      <c r="B77" s="16" t="s">
        <v>8</v>
      </c>
      <c r="C77" s="14">
        <v>76.0</v>
      </c>
      <c r="D77" s="14" t="s">
        <v>973</v>
      </c>
      <c r="E77" s="14">
        <v>529.0</v>
      </c>
      <c r="F77" s="14">
        <v>15.0</v>
      </c>
      <c r="G77" s="14" t="s">
        <v>10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""is_zero"")"),"line_9_team_name")</f>
        <v>line_9_team_name</v>
      </c>
      <c r="B78" s="16" t="s">
        <v>8</v>
      </c>
      <c r="C78" s="14">
        <v>77.0</v>
      </c>
      <c r="D78" s="14" t="s">
        <v>974</v>
      </c>
      <c r="E78" s="14">
        <v>544.0</v>
      </c>
      <c r="F78" s="14">
        <v>5.0</v>
      </c>
      <c r="G78" s="14" t="s">
        <v>10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""is_zero"")"),"line_9_lane_number")</f>
        <v>line_9_lane_number</v>
      </c>
      <c r="B79" s="16" t="s">
        <v>29</v>
      </c>
      <c r="C79" s="14">
        <v>78.0</v>
      </c>
      <c r="D79" s="14" t="s">
        <v>975</v>
      </c>
      <c r="E79" s="14">
        <v>549.0</v>
      </c>
      <c r="F79" s="14">
        <v>2.0</v>
      </c>
      <c r="G79" s="14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""is_zero"")"),"line_9_place_number")</f>
        <v>line_9_place_number</v>
      </c>
      <c r="B80" s="16" t="s">
        <v>29</v>
      </c>
      <c r="C80" s="14">
        <v>79.0</v>
      </c>
      <c r="D80" s="14" t="s">
        <v>976</v>
      </c>
      <c r="E80" s="14">
        <v>551.0</v>
      </c>
      <c r="F80" s="14">
        <v>3.0</v>
      </c>
      <c r="G80" s="14" t="s">
        <v>31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""is_zero"")"),"line_9_split_finish_time")</f>
        <v>line_9_split_finish_time</v>
      </c>
      <c r="B81" s="16" t="s">
        <v>8</v>
      </c>
      <c r="C81" s="14">
        <v>80.0</v>
      </c>
      <c r="D81" s="14" t="s">
        <v>977</v>
      </c>
      <c r="E81" s="14">
        <v>554.0</v>
      </c>
      <c r="F81" s="14">
        <v>9.0</v>
      </c>
      <c r="G81" s="14" t="s">
        <v>10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""is_zero"")"),"line_9_splits_completed")</f>
        <v>line_9_splits_completed</v>
      </c>
      <c r="B82" s="16" t="s">
        <v>29</v>
      </c>
      <c r="C82" s="14">
        <v>81.0</v>
      </c>
      <c r="D82" s="14" t="s">
        <v>978</v>
      </c>
      <c r="E82" s="14">
        <v>563.0</v>
      </c>
      <c r="F82" s="14">
        <v>2.0</v>
      </c>
      <c r="G82" s="14" t="s">
        <v>31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""is_zero"")"),"line_10_runner_name")</f>
        <v>line_10_runner_name</v>
      </c>
      <c r="B83" s="16" t="s">
        <v>8</v>
      </c>
      <c r="C83" s="14">
        <v>82.0</v>
      </c>
      <c r="D83" s="14" t="s">
        <v>979</v>
      </c>
      <c r="E83" s="14">
        <v>565.0</v>
      </c>
      <c r="F83" s="14">
        <v>15.0</v>
      </c>
      <c r="G83" s="14" t="s">
        <v>10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""is_zero"")"),"line_10_team_name")</f>
        <v>line_10_team_name</v>
      </c>
      <c r="B84" s="16" t="s">
        <v>8</v>
      </c>
      <c r="C84" s="14">
        <v>83.0</v>
      </c>
      <c r="D84" s="14" t="s">
        <v>980</v>
      </c>
      <c r="E84" s="14">
        <v>580.0</v>
      </c>
      <c r="F84" s="14">
        <v>5.0</v>
      </c>
      <c r="G84" s="14" t="s">
        <v>10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""is_zero"")"),"line_10_lane_number")</f>
        <v>line_10_lane_number</v>
      </c>
      <c r="B85" s="16" t="s">
        <v>29</v>
      </c>
      <c r="C85" s="14">
        <v>84.0</v>
      </c>
      <c r="D85" s="14" t="s">
        <v>981</v>
      </c>
      <c r="E85" s="14">
        <v>585.0</v>
      </c>
      <c r="F85" s="14">
        <v>2.0</v>
      </c>
      <c r="G85" s="14" t="s">
        <v>31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""is_zero"")"),"line_10_place_number")</f>
        <v>line_10_place_number</v>
      </c>
      <c r="B86" s="16" t="s">
        <v>29</v>
      </c>
      <c r="C86" s="14">
        <v>85.0</v>
      </c>
      <c r="D86" s="14" t="s">
        <v>982</v>
      </c>
      <c r="E86" s="14">
        <v>587.0</v>
      </c>
      <c r="F86" s="14">
        <v>3.0</v>
      </c>
      <c r="G86" s="14" t="s">
        <v>31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""is_zero"")"),"line_10_split_finish_time")</f>
        <v>line_10_split_finish_time</v>
      </c>
      <c r="B87" s="16" t="s">
        <v>8</v>
      </c>
      <c r="C87" s="14">
        <v>86.0</v>
      </c>
      <c r="D87" s="14" t="s">
        <v>983</v>
      </c>
      <c r="E87" s="14">
        <v>590.0</v>
      </c>
      <c r="F87" s="14">
        <v>9.0</v>
      </c>
      <c r="G87" s="14" t="s">
        <v>10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""is_zero"")"),"line_10_splits_completed")</f>
        <v>line_10_splits_completed</v>
      </c>
      <c r="B88" s="16" t="s">
        <v>29</v>
      </c>
      <c r="C88" s="14">
        <v>87.0</v>
      </c>
      <c r="D88" s="14" t="s">
        <v>984</v>
      </c>
      <c r="E88" s="14">
        <v>599.0</v>
      </c>
      <c r="F88" s="14">
        <v>2.0</v>
      </c>
      <c r="G88" s="14" t="s">
        <v>31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""is_zero"")"),"reserved_3")</f>
        <v>reserved_3</v>
      </c>
      <c r="B89" s="17"/>
      <c r="C89" s="14">
        <v>88.0</v>
      </c>
      <c r="D89" s="14" t="s">
        <v>985</v>
      </c>
      <c r="E89" s="14">
        <v>601.0</v>
      </c>
      <c r="F89" s="14">
        <v>364.0</v>
      </c>
      <c r="G89" s="14" t="s">
        <v>119</v>
      </c>
      <c r="H89" s="10" t="s">
        <v>55</v>
      </c>
    </row>
    <row r="90">
      <c r="A90" s="4" t="str">
        <f>IFERROR(__xludf.DUMMYFUNCTION("substitute(regexreplace(substitute(regexreplace(regexreplace(lower($D90), "" \(.+?\)$"", """"), ""[- .()/]"", ""_""), ""#"", ""num""), ""_+"", ""_""), ""=0"", ""is_zero"")"),"home_score")</f>
        <v>home_score</v>
      </c>
      <c r="B90" s="16" t="s">
        <v>29</v>
      </c>
      <c r="C90" s="14">
        <v>89.0</v>
      </c>
      <c r="D90" s="14" t="s">
        <v>986</v>
      </c>
      <c r="E90" s="14">
        <v>965.0</v>
      </c>
      <c r="F90" s="14">
        <v>3.0</v>
      </c>
      <c r="G90" s="14" t="s">
        <v>31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""is_zero"")"),"guest_score")</f>
        <v>guest_score</v>
      </c>
      <c r="B91" s="16" t="s">
        <v>29</v>
      </c>
      <c r="C91" s="14">
        <v>90.0</v>
      </c>
      <c r="D91" s="14" t="s">
        <v>987</v>
      </c>
      <c r="E91" s="14">
        <v>968.0</v>
      </c>
      <c r="F91" s="14">
        <v>3.0</v>
      </c>
      <c r="G91" s="14" t="s">
        <v>31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""is_zero"")"),"single_line_lane_number")</f>
        <v>single_line_lane_number</v>
      </c>
      <c r="B92" s="16" t="s">
        <v>29</v>
      </c>
      <c r="C92" s="14">
        <v>91.0</v>
      </c>
      <c r="D92" s="14" t="s">
        <v>988</v>
      </c>
      <c r="E92" s="14">
        <v>971.0</v>
      </c>
      <c r="F92" s="14">
        <v>2.0</v>
      </c>
      <c r="G92" s="14" t="s">
        <v>31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""is_zero"")"),"single_line_place_number")</f>
        <v>single_line_place_number</v>
      </c>
      <c r="B93" s="16" t="s">
        <v>29</v>
      </c>
      <c r="C93" s="14">
        <v>92.0</v>
      </c>
      <c r="D93" s="14" t="s">
        <v>989</v>
      </c>
      <c r="E93" s="14">
        <v>973.0</v>
      </c>
      <c r="F93" s="14">
        <v>3.0</v>
      </c>
      <c r="G93" s="14" t="s">
        <v>31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""is_zero"")"),"single_line_split_finish_time")</f>
        <v>single_line_split_finish_time</v>
      </c>
      <c r="B94" s="16" t="s">
        <v>8</v>
      </c>
      <c r="C94" s="14">
        <v>93.0</v>
      </c>
      <c r="D94" s="14" t="s">
        <v>990</v>
      </c>
      <c r="E94" s="14">
        <v>976.0</v>
      </c>
      <c r="F94" s="14">
        <v>9.0</v>
      </c>
      <c r="G94" s="14" t="s">
        <v>10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""is_zero"")"),"event_guest_2_score")</f>
        <v>event_guest_2_score</v>
      </c>
      <c r="B95" s="16" t="s">
        <v>29</v>
      </c>
      <c r="C95" s="14">
        <v>94.0</v>
      </c>
      <c r="D95" s="14" t="s">
        <v>991</v>
      </c>
      <c r="E95" s="14">
        <v>985.0</v>
      </c>
      <c r="F95" s="14">
        <v>3.0</v>
      </c>
      <c r="G95" s="14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""is_zero"")"),"heat_guest_3_score")</f>
        <v>heat_guest_3_score</v>
      </c>
      <c r="B96" s="16" t="s">
        <v>29</v>
      </c>
      <c r="C96" s="14">
        <v>95.0</v>
      </c>
      <c r="D96" s="14" t="s">
        <v>992</v>
      </c>
      <c r="E96" s="14">
        <v>988.0</v>
      </c>
      <c r="F96" s="14">
        <v>3.0</v>
      </c>
      <c r="G96" s="14" t="s">
        <v>10</v>
      </c>
      <c r="H96" s="15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24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23" t="s">
        <v>11</v>
      </c>
      <c r="B3" s="23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23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23" t="s">
        <v>8</v>
      </c>
      <c r="C4" s="14">
        <v>3.0</v>
      </c>
      <c r="D4" s="14" t="s">
        <v>13</v>
      </c>
      <c r="E4" s="14">
        <v>14.0</v>
      </c>
      <c r="F4" s="14">
        <v>5.0</v>
      </c>
      <c r="G4" s="14" t="s">
        <v>10</v>
      </c>
      <c r="H4" s="15"/>
    </row>
    <row r="5">
      <c r="A5" s="23" t="s">
        <v>193</v>
      </c>
      <c r="B5" s="23" t="s">
        <v>8</v>
      </c>
      <c r="C5" s="14">
        <v>4.0</v>
      </c>
      <c r="D5" s="14" t="s">
        <v>15</v>
      </c>
      <c r="E5" s="14">
        <v>19.0</v>
      </c>
      <c r="F5" s="14">
        <v>8.0</v>
      </c>
      <c r="G5" s="14" t="s">
        <v>10</v>
      </c>
      <c r="H5" s="15"/>
    </row>
    <row r="6">
      <c r="A6" s="23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23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23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23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23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23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23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23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23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23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23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23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23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23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23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23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23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23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23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23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23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23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23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23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23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23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666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667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""is_zero"")"),"game")</f>
        <v>game</v>
      </c>
      <c r="B31" s="16" t="s">
        <v>29</v>
      </c>
      <c r="C31" s="14">
        <v>30.0</v>
      </c>
      <c r="D31" s="14" t="s">
        <v>993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""is_zero"")"),"game_text")</f>
        <v>game_text</v>
      </c>
      <c r="B32" s="16" t="s">
        <v>8</v>
      </c>
      <c r="C32" s="14">
        <v>31.0</v>
      </c>
      <c r="D32" s="14" t="s">
        <v>994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""is_zero"")"),"game_description")</f>
        <v>game_description</v>
      </c>
      <c r="B33" s="16" t="s">
        <v>8</v>
      </c>
      <c r="C33" s="14">
        <v>32.0</v>
      </c>
      <c r="D33" s="14" t="s">
        <v>995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""is_zero"")"),"home_serve_indicator")</f>
        <v>home_serve_indicator</v>
      </c>
      <c r="B41" s="16" t="s">
        <v>16</v>
      </c>
      <c r="C41" s="14">
        <v>40.0</v>
      </c>
      <c r="D41" s="14" t="s">
        <v>996</v>
      </c>
      <c r="E41" s="14">
        <v>201.0</v>
      </c>
      <c r="F41" s="14">
        <v>1.0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""is_zero"")"),"home_serve_arrow")</f>
        <v>home_serve_arrow</v>
      </c>
      <c r="B42" s="16" t="s">
        <v>16</v>
      </c>
      <c r="C42" s="14">
        <v>41.0</v>
      </c>
      <c r="D42" s="14" t="s">
        <v>997</v>
      </c>
      <c r="E42" s="14">
        <v>202.0</v>
      </c>
      <c r="F42" s="14">
        <v>1.0</v>
      </c>
      <c r="G42" s="14" t="s">
        <v>10</v>
      </c>
      <c r="H42" s="14" t="s">
        <v>27</v>
      </c>
    </row>
    <row r="43">
      <c r="A43" s="4" t="str">
        <f>IFERROR(__xludf.DUMMYFUNCTION("substitute(regexreplace(substitute(regexreplace(regexreplace(lower($D43), "" \(.+?\)$"", """"), ""[- .()/]"", ""_""), ""#"", ""num""), ""_+"", ""_""), ""=0"", ""is_zero"")"),"home_serve_text")</f>
        <v>home_serve_text</v>
      </c>
      <c r="B43" s="16" t="s">
        <v>8</v>
      </c>
      <c r="C43" s="14">
        <v>42.0</v>
      </c>
      <c r="D43" s="14" t="s">
        <v>998</v>
      </c>
      <c r="E43" s="14">
        <v>203.0</v>
      </c>
      <c r="F43" s="14">
        <v>5.0</v>
      </c>
      <c r="G43" s="14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""is_zero"")"),"guest_serve_indicator")</f>
        <v>guest_serve_indicator</v>
      </c>
      <c r="B44" s="16" t="s">
        <v>16</v>
      </c>
      <c r="C44" s="14">
        <v>43.0</v>
      </c>
      <c r="D44" s="14" t="s">
        <v>999</v>
      </c>
      <c r="E44" s="14">
        <v>208.0</v>
      </c>
      <c r="F44" s="14">
        <v>1.0</v>
      </c>
      <c r="G44" s="14" t="s">
        <v>10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""is_zero"")"),"guest_serve_arrow")</f>
        <v>guest_serve_arrow</v>
      </c>
      <c r="B45" s="16" t="s">
        <v>16</v>
      </c>
      <c r="C45" s="14">
        <v>44.0</v>
      </c>
      <c r="D45" s="14" t="s">
        <v>1000</v>
      </c>
      <c r="E45" s="14">
        <v>209.0</v>
      </c>
      <c r="F45" s="14">
        <v>1.0</v>
      </c>
      <c r="G45" s="14" t="s">
        <v>10</v>
      </c>
      <c r="H45" s="14" t="s">
        <v>27</v>
      </c>
    </row>
    <row r="46">
      <c r="A46" s="4" t="str">
        <f>IFERROR(__xludf.DUMMYFUNCTION("substitute(regexreplace(substitute(regexreplace(regexreplace(lower($D46), "" \(.+?\)$"", """"), ""[- .()/]"", ""_""), ""#"", ""num""), ""_+"", ""_""), ""=0"", ""is_zero"")"),"guest_serve_text")</f>
        <v>guest_serve_text</v>
      </c>
      <c r="B46" s="16" t="s">
        <v>8</v>
      </c>
      <c r="C46" s="14">
        <v>45.0</v>
      </c>
      <c r="D46" s="14" t="s">
        <v>1001</v>
      </c>
      <c r="E46" s="14">
        <v>210.0</v>
      </c>
      <c r="F46" s="14">
        <v>5.0</v>
      </c>
      <c r="G46" s="14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""is_zero"")"),"home_games_won")</f>
        <v>home_games_won</v>
      </c>
      <c r="B47" s="16" t="s">
        <v>29</v>
      </c>
      <c r="C47" s="14">
        <v>46.0</v>
      </c>
      <c r="D47" s="14" t="s">
        <v>1002</v>
      </c>
      <c r="E47" s="14">
        <v>215.0</v>
      </c>
      <c r="F47" s="14">
        <v>2.0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""is_zero"")"),"guest_games_won")</f>
        <v>guest_games_won</v>
      </c>
      <c r="B48" s="16" t="s">
        <v>29</v>
      </c>
      <c r="C48" s="14">
        <v>47.0</v>
      </c>
      <c r="D48" s="14" t="s">
        <v>1003</v>
      </c>
      <c r="E48" s="14">
        <v>217.0</v>
      </c>
      <c r="F48" s="14">
        <v>2.0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""is_zero"")"),"match_number")</f>
        <v>match_number</v>
      </c>
      <c r="B49" s="16" t="s">
        <v>29</v>
      </c>
      <c r="C49" s="14">
        <v>48.0</v>
      </c>
      <c r="D49" s="14" t="s">
        <v>883</v>
      </c>
      <c r="E49" s="14">
        <v>219.0</v>
      </c>
      <c r="F49" s="14">
        <v>3.0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""is_zero"")"),"home_score_game_1")</f>
        <v>home_score_game_1</v>
      </c>
      <c r="B50" s="16" t="s">
        <v>29</v>
      </c>
      <c r="C50" s="14">
        <v>49.0</v>
      </c>
      <c r="D50" s="14" t="s">
        <v>1004</v>
      </c>
      <c r="E50" s="14">
        <v>222.0</v>
      </c>
      <c r="F50" s="14">
        <v>2.0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""is_zero"")"),"home_score_game_2")</f>
        <v>home_score_game_2</v>
      </c>
      <c r="B51" s="16" t="s">
        <v>29</v>
      </c>
      <c r="C51" s="14">
        <v>50.0</v>
      </c>
      <c r="D51" s="14" t="s">
        <v>1005</v>
      </c>
      <c r="E51" s="14">
        <v>224.0</v>
      </c>
      <c r="F51" s="14">
        <v>2.0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""is_zero"")"),"home_score_game_3")</f>
        <v>home_score_game_3</v>
      </c>
      <c r="B52" s="16" t="s">
        <v>29</v>
      </c>
      <c r="C52" s="14">
        <v>51.0</v>
      </c>
      <c r="D52" s="14" t="s">
        <v>1006</v>
      </c>
      <c r="E52" s="14">
        <v>226.0</v>
      </c>
      <c r="F52" s="14">
        <v>2.0</v>
      </c>
      <c r="G52" s="14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""is_zero"")"),"home_score_game_4")</f>
        <v>home_score_game_4</v>
      </c>
      <c r="B53" s="16" t="s">
        <v>29</v>
      </c>
      <c r="C53" s="14">
        <v>52.0</v>
      </c>
      <c r="D53" s="14" t="s">
        <v>1007</v>
      </c>
      <c r="E53" s="14">
        <v>228.0</v>
      </c>
      <c r="F53" s="14">
        <v>2.0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""is_zero"")"),"home_score_game_5")</f>
        <v>home_score_game_5</v>
      </c>
      <c r="B54" s="16" t="s">
        <v>29</v>
      </c>
      <c r="C54" s="14">
        <v>53.0</v>
      </c>
      <c r="D54" s="14" t="s">
        <v>1008</v>
      </c>
      <c r="E54" s="14">
        <v>230.0</v>
      </c>
      <c r="F54" s="14">
        <v>2.0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""is_zero"")"),"home_score_game_6")</f>
        <v>home_score_game_6</v>
      </c>
      <c r="B55" s="16" t="s">
        <v>29</v>
      </c>
      <c r="C55" s="14">
        <v>54.0</v>
      </c>
      <c r="D55" s="14" t="s">
        <v>1009</v>
      </c>
      <c r="E55" s="14">
        <v>232.0</v>
      </c>
      <c r="F55" s="14">
        <v>2.0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""is_zero"")"),"home_score_game_7")</f>
        <v>home_score_game_7</v>
      </c>
      <c r="B56" s="16" t="s">
        <v>29</v>
      </c>
      <c r="C56" s="14">
        <v>55.0</v>
      </c>
      <c r="D56" s="14" t="s">
        <v>1010</v>
      </c>
      <c r="E56" s="14">
        <v>234.0</v>
      </c>
      <c r="F56" s="14">
        <v>2.0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""is_zero"")"),"home_score_game_8")</f>
        <v>home_score_game_8</v>
      </c>
      <c r="B57" s="16" t="s">
        <v>29</v>
      </c>
      <c r="C57" s="14">
        <v>56.0</v>
      </c>
      <c r="D57" s="14" t="s">
        <v>1011</v>
      </c>
      <c r="E57" s="14">
        <v>236.0</v>
      </c>
      <c r="F57" s="14">
        <v>2.0</v>
      </c>
      <c r="G57" s="14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""is_zero"")"),"home_score_game_9")</f>
        <v>home_score_game_9</v>
      </c>
      <c r="B58" s="16" t="s">
        <v>29</v>
      </c>
      <c r="C58" s="14">
        <v>57.0</v>
      </c>
      <c r="D58" s="14" t="s">
        <v>1012</v>
      </c>
      <c r="E58" s="14">
        <v>238.0</v>
      </c>
      <c r="F58" s="14">
        <v>2.0</v>
      </c>
      <c r="G58" s="14" t="s">
        <v>31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""is_zero"")"),"home_score_current_game")</f>
        <v>home_score_current_game</v>
      </c>
      <c r="B59" s="16" t="s">
        <v>29</v>
      </c>
      <c r="C59" s="14">
        <v>58.0</v>
      </c>
      <c r="D59" s="14" t="s">
        <v>1013</v>
      </c>
      <c r="E59" s="14">
        <v>240.0</v>
      </c>
      <c r="F59" s="14">
        <v>2.0</v>
      </c>
      <c r="G59" s="14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""is_zero"")"),"guest_score_game_1")</f>
        <v>guest_score_game_1</v>
      </c>
      <c r="B60" s="16" t="s">
        <v>29</v>
      </c>
      <c r="C60" s="14">
        <v>59.0</v>
      </c>
      <c r="D60" s="14" t="s">
        <v>1014</v>
      </c>
      <c r="E60" s="14">
        <v>242.0</v>
      </c>
      <c r="F60" s="14">
        <v>2.0</v>
      </c>
      <c r="G60" s="14" t="s">
        <v>31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""is_zero"")"),"guest_score_game_2")</f>
        <v>guest_score_game_2</v>
      </c>
      <c r="B61" s="16" t="s">
        <v>29</v>
      </c>
      <c r="C61" s="14">
        <v>60.0</v>
      </c>
      <c r="D61" s="14" t="s">
        <v>1015</v>
      </c>
      <c r="E61" s="14">
        <v>244.0</v>
      </c>
      <c r="F61" s="14">
        <v>2.0</v>
      </c>
      <c r="G61" s="14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""is_zero"")"),"guest_score_game_3")</f>
        <v>guest_score_game_3</v>
      </c>
      <c r="B62" s="16" t="s">
        <v>29</v>
      </c>
      <c r="C62" s="14">
        <v>61.0</v>
      </c>
      <c r="D62" s="14" t="s">
        <v>1016</v>
      </c>
      <c r="E62" s="14">
        <v>246.0</v>
      </c>
      <c r="F62" s="14">
        <v>2.0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""is_zero"")"),"guest_score_game_4")</f>
        <v>guest_score_game_4</v>
      </c>
      <c r="B63" s="16" t="s">
        <v>29</v>
      </c>
      <c r="C63" s="14">
        <v>62.0</v>
      </c>
      <c r="D63" s="14" t="s">
        <v>1017</v>
      </c>
      <c r="E63" s="14">
        <v>248.0</v>
      </c>
      <c r="F63" s="14">
        <v>2.0</v>
      </c>
      <c r="G63" s="14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""is_zero"")"),"guest_score_game_5")</f>
        <v>guest_score_game_5</v>
      </c>
      <c r="B64" s="16" t="s">
        <v>29</v>
      </c>
      <c r="C64" s="14">
        <v>63.0</v>
      </c>
      <c r="D64" s="14" t="s">
        <v>1018</v>
      </c>
      <c r="E64" s="14">
        <v>250.0</v>
      </c>
      <c r="F64" s="14">
        <v>2.0</v>
      </c>
      <c r="G64" s="14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""is_zero"")"),"guest_score_game_6")</f>
        <v>guest_score_game_6</v>
      </c>
      <c r="B65" s="16" t="s">
        <v>29</v>
      </c>
      <c r="C65" s="14">
        <v>64.0</v>
      </c>
      <c r="D65" s="14" t="s">
        <v>1019</v>
      </c>
      <c r="E65" s="14">
        <v>252.0</v>
      </c>
      <c r="F65" s="14">
        <v>2.0</v>
      </c>
      <c r="G65" s="14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""is_zero"")"),"guest_score_game_7")</f>
        <v>guest_score_game_7</v>
      </c>
      <c r="B66" s="16" t="s">
        <v>29</v>
      </c>
      <c r="C66" s="14">
        <v>65.0</v>
      </c>
      <c r="D66" s="14" t="s">
        <v>1020</v>
      </c>
      <c r="E66" s="14">
        <v>254.0</v>
      </c>
      <c r="F66" s="14">
        <v>2.0</v>
      </c>
      <c r="G66" s="14" t="s">
        <v>31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""is_zero"")"),"guest_score_game_8")</f>
        <v>guest_score_game_8</v>
      </c>
      <c r="B67" s="16" t="s">
        <v>29</v>
      </c>
      <c r="C67" s="14">
        <v>66.0</v>
      </c>
      <c r="D67" s="14" t="s">
        <v>1021</v>
      </c>
      <c r="E67" s="14">
        <v>256.0</v>
      </c>
      <c r="F67" s="14">
        <v>2.0</v>
      </c>
      <c r="G67" s="14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""is_zero"")"),"guest_score_game_9")</f>
        <v>guest_score_game_9</v>
      </c>
      <c r="B68" s="16" t="s">
        <v>29</v>
      </c>
      <c r="C68" s="14">
        <v>67.0</v>
      </c>
      <c r="D68" s="14" t="s">
        <v>1022</v>
      </c>
      <c r="E68" s="14">
        <v>258.0</v>
      </c>
      <c r="F68" s="14">
        <v>2.0</v>
      </c>
      <c r="G68" s="14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""is_zero"")"),"guest_score_current_game")</f>
        <v>guest_score_current_game</v>
      </c>
      <c r="B69" s="16" t="s">
        <v>29</v>
      </c>
      <c r="C69" s="14">
        <v>68.0</v>
      </c>
      <c r="D69" s="14" t="s">
        <v>1023</v>
      </c>
      <c r="E69" s="14">
        <v>260.0</v>
      </c>
      <c r="F69" s="14">
        <v>2.0</v>
      </c>
      <c r="G69" s="14" t="s">
        <v>31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""is_zero"")"),"home_in_game_plyr_1_status")</f>
        <v>home_in_game_plyr_1_status</v>
      </c>
      <c r="B70" s="16" t="s">
        <v>16</v>
      </c>
      <c r="C70" s="14">
        <v>69.0</v>
      </c>
      <c r="D70" s="14" t="s">
        <v>308</v>
      </c>
      <c r="E70" s="14">
        <v>262.0</v>
      </c>
      <c r="F70" s="14">
        <v>1.0</v>
      </c>
      <c r="G70" s="14" t="s">
        <v>10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""is_zero"")"),"home_in_game_plyr_1_number")</f>
        <v>home_in_game_plyr_1_number</v>
      </c>
      <c r="B71" s="16" t="s">
        <v>29</v>
      </c>
      <c r="C71" s="14">
        <v>70.0</v>
      </c>
      <c r="D71" s="14" t="s">
        <v>309</v>
      </c>
      <c r="E71" s="14">
        <v>263.0</v>
      </c>
      <c r="F71" s="14">
        <v>2.0</v>
      </c>
      <c r="G71" s="14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""is_zero"")"),"home_in_game_plyr_1_user_defined_1")</f>
        <v>home_in_game_plyr_1_user_defined_1</v>
      </c>
      <c r="B72" s="16" t="s">
        <v>8</v>
      </c>
      <c r="C72" s="14">
        <v>71.0</v>
      </c>
      <c r="D72" s="14" t="s">
        <v>1024</v>
      </c>
      <c r="E72" s="14">
        <v>265.0</v>
      </c>
      <c r="F72" s="14">
        <v>2.0</v>
      </c>
      <c r="G72" s="14" t="s">
        <v>31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""is_zero"")"),"home_in_game_plyr_1_user_defined_2")</f>
        <v>home_in_game_plyr_1_user_defined_2</v>
      </c>
      <c r="B73" s="16" t="s">
        <v>8</v>
      </c>
      <c r="C73" s="14">
        <v>72.0</v>
      </c>
      <c r="D73" s="14" t="s">
        <v>1025</v>
      </c>
      <c r="E73" s="14">
        <v>267.0</v>
      </c>
      <c r="F73" s="14">
        <v>2.0</v>
      </c>
      <c r="G73" s="14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""is_zero"")"),"home_in_game_plyr_2_status")</f>
        <v>home_in_game_plyr_2_status</v>
      </c>
      <c r="B74" s="16" t="s">
        <v>16</v>
      </c>
      <c r="C74" s="14">
        <v>73.0</v>
      </c>
      <c r="D74" s="14" t="s">
        <v>312</v>
      </c>
      <c r="E74" s="14">
        <v>269.0</v>
      </c>
      <c r="F74" s="14">
        <v>1.0</v>
      </c>
      <c r="G74" s="14" t="s">
        <v>10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""is_zero"")"),"home_in_game_plyr_2_number")</f>
        <v>home_in_game_plyr_2_number</v>
      </c>
      <c r="B75" s="16" t="s">
        <v>29</v>
      </c>
      <c r="C75" s="14">
        <v>74.0</v>
      </c>
      <c r="D75" s="14" t="s">
        <v>313</v>
      </c>
      <c r="E75" s="14">
        <v>270.0</v>
      </c>
      <c r="F75" s="14">
        <v>2.0</v>
      </c>
      <c r="G75" s="14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""is_zero"")"),"home_in_game_plyr_2_user_defined_1")</f>
        <v>home_in_game_plyr_2_user_defined_1</v>
      </c>
      <c r="B76" s="16" t="s">
        <v>8</v>
      </c>
      <c r="C76" s="14">
        <v>75.0</v>
      </c>
      <c r="D76" s="14" t="s">
        <v>1026</v>
      </c>
      <c r="E76" s="14">
        <v>272.0</v>
      </c>
      <c r="F76" s="14">
        <v>2.0</v>
      </c>
      <c r="G76" s="14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""is_zero"")"),"home_in_game_plyr_2_user_defined_2")</f>
        <v>home_in_game_plyr_2_user_defined_2</v>
      </c>
      <c r="B77" s="16" t="s">
        <v>8</v>
      </c>
      <c r="C77" s="14">
        <v>76.0</v>
      </c>
      <c r="D77" s="14" t="s">
        <v>1027</v>
      </c>
      <c r="E77" s="14">
        <v>274.0</v>
      </c>
      <c r="F77" s="14">
        <v>2.0</v>
      </c>
      <c r="G77" s="14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""is_zero"")"),"home_in_game_plyr_3_status")</f>
        <v>home_in_game_plyr_3_status</v>
      </c>
      <c r="B78" s="16" t="s">
        <v>16</v>
      </c>
      <c r="C78" s="14">
        <v>77.0</v>
      </c>
      <c r="D78" s="14" t="s">
        <v>316</v>
      </c>
      <c r="E78" s="14">
        <v>276.0</v>
      </c>
      <c r="F78" s="14">
        <v>1.0</v>
      </c>
      <c r="G78" s="14" t="s">
        <v>10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""is_zero"")"),"home_in_game_plyr_3_number")</f>
        <v>home_in_game_plyr_3_number</v>
      </c>
      <c r="B79" s="16" t="s">
        <v>29</v>
      </c>
      <c r="C79" s="14">
        <v>78.0</v>
      </c>
      <c r="D79" s="14" t="s">
        <v>317</v>
      </c>
      <c r="E79" s="14">
        <v>277.0</v>
      </c>
      <c r="F79" s="14">
        <v>2.0</v>
      </c>
      <c r="G79" s="14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""is_zero"")"),"home_in_game_plyr_3_user_defined_1")</f>
        <v>home_in_game_plyr_3_user_defined_1</v>
      </c>
      <c r="B80" s="16" t="s">
        <v>8</v>
      </c>
      <c r="C80" s="14">
        <v>79.0</v>
      </c>
      <c r="D80" s="14" t="s">
        <v>1028</v>
      </c>
      <c r="E80" s="14">
        <v>279.0</v>
      </c>
      <c r="F80" s="14">
        <v>2.0</v>
      </c>
      <c r="G80" s="14" t="s">
        <v>31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""is_zero"")"),"home_in_game_plyr_3_user_defined_2")</f>
        <v>home_in_game_plyr_3_user_defined_2</v>
      </c>
      <c r="B81" s="16" t="s">
        <v>8</v>
      </c>
      <c r="C81" s="14">
        <v>80.0</v>
      </c>
      <c r="D81" s="14" t="s">
        <v>1029</v>
      </c>
      <c r="E81" s="14">
        <v>281.0</v>
      </c>
      <c r="F81" s="14">
        <v>2.0</v>
      </c>
      <c r="G81" s="14" t="s">
        <v>31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""is_zero"")"),"home_in_game_plyr_4_status")</f>
        <v>home_in_game_plyr_4_status</v>
      </c>
      <c r="B82" s="16" t="s">
        <v>16</v>
      </c>
      <c r="C82" s="14">
        <v>81.0</v>
      </c>
      <c r="D82" s="14" t="s">
        <v>320</v>
      </c>
      <c r="E82" s="14">
        <v>283.0</v>
      </c>
      <c r="F82" s="14">
        <v>1.0</v>
      </c>
      <c r="G82" s="14" t="s">
        <v>10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""is_zero"")"),"home_in_game_plyr_4_number")</f>
        <v>home_in_game_plyr_4_number</v>
      </c>
      <c r="B83" s="16" t="s">
        <v>29</v>
      </c>
      <c r="C83" s="14">
        <v>82.0</v>
      </c>
      <c r="D83" s="14" t="s">
        <v>321</v>
      </c>
      <c r="E83" s="14">
        <v>284.0</v>
      </c>
      <c r="F83" s="14">
        <v>2.0</v>
      </c>
      <c r="G83" s="14" t="s">
        <v>31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""is_zero"")"),"home_in_game_plyr_4_user_defined_1")</f>
        <v>home_in_game_plyr_4_user_defined_1</v>
      </c>
      <c r="B84" s="16" t="s">
        <v>8</v>
      </c>
      <c r="C84" s="14">
        <v>83.0</v>
      </c>
      <c r="D84" s="14" t="s">
        <v>1030</v>
      </c>
      <c r="E84" s="14">
        <v>286.0</v>
      </c>
      <c r="F84" s="14">
        <v>2.0</v>
      </c>
      <c r="G84" s="14" t="s">
        <v>31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""is_zero"")"),"home_in_game_plyr_4_user_defined_2")</f>
        <v>home_in_game_plyr_4_user_defined_2</v>
      </c>
      <c r="B85" s="16" t="s">
        <v>8</v>
      </c>
      <c r="C85" s="14">
        <v>84.0</v>
      </c>
      <c r="D85" s="14" t="s">
        <v>1031</v>
      </c>
      <c r="E85" s="14">
        <v>288.0</v>
      </c>
      <c r="F85" s="14">
        <v>2.0</v>
      </c>
      <c r="G85" s="14" t="s">
        <v>31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""is_zero"")"),"home_in_game_plyr_5_status")</f>
        <v>home_in_game_plyr_5_status</v>
      </c>
      <c r="B86" s="16" t="s">
        <v>16</v>
      </c>
      <c r="C86" s="14">
        <v>85.0</v>
      </c>
      <c r="D86" s="14" t="s">
        <v>324</v>
      </c>
      <c r="E86" s="14">
        <v>290.0</v>
      </c>
      <c r="F86" s="14">
        <v>1.0</v>
      </c>
      <c r="G86" s="14" t="s">
        <v>10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""is_zero"")"),"home_in_game_plyr_5_number")</f>
        <v>home_in_game_plyr_5_number</v>
      </c>
      <c r="B87" s="16" t="s">
        <v>29</v>
      </c>
      <c r="C87" s="14">
        <v>86.0</v>
      </c>
      <c r="D87" s="14" t="s">
        <v>325</v>
      </c>
      <c r="E87" s="14">
        <v>291.0</v>
      </c>
      <c r="F87" s="14">
        <v>2.0</v>
      </c>
      <c r="G87" s="14" t="s">
        <v>31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""is_zero"")"),"home_in_game_plyr_5_user_defined_1")</f>
        <v>home_in_game_plyr_5_user_defined_1</v>
      </c>
      <c r="B88" s="16" t="s">
        <v>8</v>
      </c>
      <c r="C88" s="14">
        <v>87.0</v>
      </c>
      <c r="D88" s="14" t="s">
        <v>1032</v>
      </c>
      <c r="E88" s="14">
        <v>293.0</v>
      </c>
      <c r="F88" s="14">
        <v>2.0</v>
      </c>
      <c r="G88" s="14" t="s">
        <v>31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""is_zero"")"),"home_in_game_plyr_5_user_defined_2")</f>
        <v>home_in_game_plyr_5_user_defined_2</v>
      </c>
      <c r="B89" s="16" t="s">
        <v>8</v>
      </c>
      <c r="C89" s="14">
        <v>88.0</v>
      </c>
      <c r="D89" s="14" t="s">
        <v>1033</v>
      </c>
      <c r="E89" s="14">
        <v>295.0</v>
      </c>
      <c r="F89" s="14">
        <v>2.0</v>
      </c>
      <c r="G89" s="14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""is_zero"")"),"home_in_game_plyr_6_status")</f>
        <v>home_in_game_plyr_6_status</v>
      </c>
      <c r="B90" s="16" t="s">
        <v>16</v>
      </c>
      <c r="C90" s="14">
        <v>89.0</v>
      </c>
      <c r="D90" s="14" t="s">
        <v>1034</v>
      </c>
      <c r="E90" s="14">
        <v>297.0</v>
      </c>
      <c r="F90" s="14">
        <v>1.0</v>
      </c>
      <c r="G90" s="14" t="s">
        <v>10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""is_zero"")"),"home_in_game_plyr_6_number")</f>
        <v>home_in_game_plyr_6_number</v>
      </c>
      <c r="B91" s="16" t="s">
        <v>29</v>
      </c>
      <c r="C91" s="14">
        <v>90.0</v>
      </c>
      <c r="D91" s="14" t="s">
        <v>1035</v>
      </c>
      <c r="E91" s="14">
        <v>298.0</v>
      </c>
      <c r="F91" s="14">
        <v>2.0</v>
      </c>
      <c r="G91" s="14" t="s">
        <v>31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""is_zero"")"),"home_in_game_plyr_6_user_defined_1")</f>
        <v>home_in_game_plyr_6_user_defined_1</v>
      </c>
      <c r="B92" s="16" t="s">
        <v>8</v>
      </c>
      <c r="C92" s="14">
        <v>91.0</v>
      </c>
      <c r="D92" s="14" t="s">
        <v>1036</v>
      </c>
      <c r="E92" s="14">
        <v>300.0</v>
      </c>
      <c r="F92" s="14">
        <v>2.0</v>
      </c>
      <c r="G92" s="14" t="s">
        <v>31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""is_zero"")"),"home_in_game_plyr_6_user_defined_2")</f>
        <v>home_in_game_plyr_6_user_defined_2</v>
      </c>
      <c r="B93" s="16" t="s">
        <v>8</v>
      </c>
      <c r="C93" s="14">
        <v>92.0</v>
      </c>
      <c r="D93" s="14" t="s">
        <v>1037</v>
      </c>
      <c r="E93" s="14">
        <v>302.0</v>
      </c>
      <c r="F93" s="14">
        <v>2.0</v>
      </c>
      <c r="G93" s="14" t="s">
        <v>31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""is_zero"")"),"home_roster_plyr_1_status")</f>
        <v>home_roster_plyr_1_status</v>
      </c>
      <c r="B94" s="16" t="s">
        <v>16</v>
      </c>
      <c r="C94" s="14">
        <v>93.0</v>
      </c>
      <c r="D94" s="14" t="s">
        <v>1038</v>
      </c>
      <c r="E94" s="14">
        <v>304.0</v>
      </c>
      <c r="F94" s="14">
        <v>1.0</v>
      </c>
      <c r="G94" s="14" t="s">
        <v>10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""is_zero"")"),"home_roster_plyr_1_number")</f>
        <v>home_roster_plyr_1_number</v>
      </c>
      <c r="B95" s="16" t="s">
        <v>29</v>
      </c>
      <c r="C95" s="14">
        <v>94.0</v>
      </c>
      <c r="D95" s="14" t="s">
        <v>1039</v>
      </c>
      <c r="E95" s="14">
        <v>305.0</v>
      </c>
      <c r="F95" s="14">
        <v>2.0</v>
      </c>
      <c r="G95" s="14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""is_zero"")"),"home_roster_plyr_1_user_defined_1")</f>
        <v>home_roster_plyr_1_user_defined_1</v>
      </c>
      <c r="B96" s="16" t="s">
        <v>8</v>
      </c>
      <c r="C96" s="14">
        <v>95.0</v>
      </c>
      <c r="D96" s="14" t="s">
        <v>1040</v>
      </c>
      <c r="E96" s="14">
        <v>307.0</v>
      </c>
      <c r="F96" s="14">
        <v>2.0</v>
      </c>
      <c r="G96" s="14" t="s">
        <v>31</v>
      </c>
      <c r="H96" s="15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""is_zero"")"),"home_roster_plyr_1_user_defined_2")</f>
        <v>home_roster_plyr_1_user_defined_2</v>
      </c>
      <c r="B97" s="16" t="s">
        <v>8</v>
      </c>
      <c r="C97" s="14">
        <v>96.0</v>
      </c>
      <c r="D97" s="14" t="s">
        <v>1041</v>
      </c>
      <c r="E97" s="14">
        <v>309.0</v>
      </c>
      <c r="F97" s="14">
        <v>2.0</v>
      </c>
      <c r="G97" s="14" t="s">
        <v>31</v>
      </c>
      <c r="H97" s="15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""is_zero"")"),"home_roster_plyr_2_status")</f>
        <v>home_roster_plyr_2_status</v>
      </c>
      <c r="B98" s="16" t="s">
        <v>16</v>
      </c>
      <c r="C98" s="14">
        <v>97.0</v>
      </c>
      <c r="D98" s="14" t="s">
        <v>1042</v>
      </c>
      <c r="E98" s="14">
        <v>311.0</v>
      </c>
      <c r="F98" s="14">
        <v>1.0</v>
      </c>
      <c r="G98" s="14" t="s">
        <v>10</v>
      </c>
      <c r="H98" s="15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""is_zero"")"),"home_roster_plyr_2_number")</f>
        <v>home_roster_plyr_2_number</v>
      </c>
      <c r="B99" s="16" t="s">
        <v>29</v>
      </c>
      <c r="C99" s="14">
        <v>98.0</v>
      </c>
      <c r="D99" s="14" t="s">
        <v>1043</v>
      </c>
      <c r="E99" s="14">
        <v>312.0</v>
      </c>
      <c r="F99" s="14">
        <v>2.0</v>
      </c>
      <c r="G99" s="14" t="s">
        <v>31</v>
      </c>
      <c r="H99" s="15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""is_zero"")"),"home_roster_plyr_2_user_defined_1")</f>
        <v>home_roster_plyr_2_user_defined_1</v>
      </c>
      <c r="B100" s="16" t="s">
        <v>8</v>
      </c>
      <c r="C100" s="14">
        <v>99.0</v>
      </c>
      <c r="D100" s="14" t="s">
        <v>1044</v>
      </c>
      <c r="E100" s="14">
        <v>314.0</v>
      </c>
      <c r="F100" s="14">
        <v>2.0</v>
      </c>
      <c r="G100" s="14" t="s">
        <v>31</v>
      </c>
      <c r="H100" s="15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""is_zero"")"),"home_roster_plyr_2_user_defined_2")</f>
        <v>home_roster_plyr_2_user_defined_2</v>
      </c>
      <c r="B101" s="16" t="s">
        <v>8</v>
      </c>
      <c r="C101" s="14">
        <v>100.0</v>
      </c>
      <c r="D101" s="14" t="s">
        <v>1045</v>
      </c>
      <c r="E101" s="14">
        <v>316.0</v>
      </c>
      <c r="F101" s="14">
        <v>2.0</v>
      </c>
      <c r="G101" s="14" t="s">
        <v>31</v>
      </c>
      <c r="H101" s="15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""is_zero"")"),"home_roster_plyr_3_status")</f>
        <v>home_roster_plyr_3_status</v>
      </c>
      <c r="B102" s="16" t="s">
        <v>16</v>
      </c>
      <c r="C102" s="14">
        <v>101.0</v>
      </c>
      <c r="D102" s="14" t="s">
        <v>1046</v>
      </c>
      <c r="E102" s="14">
        <v>318.0</v>
      </c>
      <c r="F102" s="14">
        <v>1.0</v>
      </c>
      <c r="G102" s="14" t="s">
        <v>10</v>
      </c>
      <c r="H102" s="15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""is_zero"")"),"home_roster_plyr_3_number")</f>
        <v>home_roster_plyr_3_number</v>
      </c>
      <c r="B103" s="16" t="s">
        <v>29</v>
      </c>
      <c r="C103" s="14">
        <v>102.0</v>
      </c>
      <c r="D103" s="14" t="s">
        <v>1047</v>
      </c>
      <c r="E103" s="14">
        <v>319.0</v>
      </c>
      <c r="F103" s="14">
        <v>2.0</v>
      </c>
      <c r="G103" s="14" t="s">
        <v>31</v>
      </c>
      <c r="H103" s="15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""is_zero"")"),"home_roster_plyr_3_user_defined_1")</f>
        <v>home_roster_plyr_3_user_defined_1</v>
      </c>
      <c r="B104" s="16" t="s">
        <v>8</v>
      </c>
      <c r="C104" s="14">
        <v>103.0</v>
      </c>
      <c r="D104" s="14" t="s">
        <v>1048</v>
      </c>
      <c r="E104" s="14">
        <v>321.0</v>
      </c>
      <c r="F104" s="14">
        <v>2.0</v>
      </c>
      <c r="G104" s="14" t="s">
        <v>31</v>
      </c>
      <c r="H104" s="15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""is_zero"")"),"home_roster_plyr_3_user_defined_2")</f>
        <v>home_roster_plyr_3_user_defined_2</v>
      </c>
      <c r="B105" s="16" t="s">
        <v>8</v>
      </c>
      <c r="C105" s="14">
        <v>104.0</v>
      </c>
      <c r="D105" s="14" t="s">
        <v>1049</v>
      </c>
      <c r="E105" s="14">
        <v>323.0</v>
      </c>
      <c r="F105" s="14">
        <v>2.0</v>
      </c>
      <c r="G105" s="14" t="s">
        <v>31</v>
      </c>
      <c r="H105" s="15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""is_zero"")"),"home_roster_plyr_4_status")</f>
        <v>home_roster_plyr_4_status</v>
      </c>
      <c r="B106" s="16" t="s">
        <v>16</v>
      </c>
      <c r="C106" s="14">
        <v>105.0</v>
      </c>
      <c r="D106" s="14" t="s">
        <v>330</v>
      </c>
      <c r="E106" s="14">
        <v>325.0</v>
      </c>
      <c r="F106" s="14">
        <v>1.0</v>
      </c>
      <c r="G106" s="14" t="s">
        <v>10</v>
      </c>
      <c r="H106" s="15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""is_zero"")"),"home_roster_plyr_4_number")</f>
        <v>home_roster_plyr_4_number</v>
      </c>
      <c r="B107" s="16" t="s">
        <v>29</v>
      </c>
      <c r="C107" s="14">
        <v>106.0</v>
      </c>
      <c r="D107" s="14" t="s">
        <v>331</v>
      </c>
      <c r="E107" s="14">
        <v>326.0</v>
      </c>
      <c r="F107" s="14">
        <v>2.0</v>
      </c>
      <c r="G107" s="14" t="s">
        <v>31</v>
      </c>
      <c r="H107" s="15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""is_zero"")"),"home_roster_plyr_4_user_defined_1")</f>
        <v>home_roster_plyr_4_user_defined_1</v>
      </c>
      <c r="B108" s="16" t="s">
        <v>8</v>
      </c>
      <c r="C108" s="14">
        <v>107.0</v>
      </c>
      <c r="D108" s="14" t="s">
        <v>1050</v>
      </c>
      <c r="E108" s="14">
        <v>328.0</v>
      </c>
      <c r="F108" s="14">
        <v>2.0</v>
      </c>
      <c r="G108" s="14" t="s">
        <v>31</v>
      </c>
      <c r="H108" s="15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""is_zero"")"),"home_roster_plyr_4_user_defined_2")</f>
        <v>home_roster_plyr_4_user_defined_2</v>
      </c>
      <c r="B109" s="16" t="s">
        <v>8</v>
      </c>
      <c r="C109" s="14">
        <v>108.0</v>
      </c>
      <c r="D109" s="14" t="s">
        <v>1051</v>
      </c>
      <c r="E109" s="14">
        <v>330.0</v>
      </c>
      <c r="F109" s="14">
        <v>2.0</v>
      </c>
      <c r="G109" s="14" t="s">
        <v>31</v>
      </c>
      <c r="H109" s="15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""is_zero"")"),"home_roster_plyr_5_status")</f>
        <v>home_roster_plyr_5_status</v>
      </c>
      <c r="B110" s="16" t="s">
        <v>16</v>
      </c>
      <c r="C110" s="14">
        <v>109.0</v>
      </c>
      <c r="D110" s="14" t="s">
        <v>334</v>
      </c>
      <c r="E110" s="14">
        <v>332.0</v>
      </c>
      <c r="F110" s="14">
        <v>1.0</v>
      </c>
      <c r="G110" s="14" t="s">
        <v>10</v>
      </c>
      <c r="H110" s="15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""is_zero"")"),"home_roster_plyr_5_number")</f>
        <v>home_roster_plyr_5_number</v>
      </c>
      <c r="B111" s="16" t="s">
        <v>29</v>
      </c>
      <c r="C111" s="14">
        <v>110.0</v>
      </c>
      <c r="D111" s="14" t="s">
        <v>335</v>
      </c>
      <c r="E111" s="14">
        <v>333.0</v>
      </c>
      <c r="F111" s="14">
        <v>2.0</v>
      </c>
      <c r="G111" s="14" t="s">
        <v>31</v>
      </c>
      <c r="H111" s="15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""is_zero"")"),"home_roster_plyr_5_user_defined_1")</f>
        <v>home_roster_plyr_5_user_defined_1</v>
      </c>
      <c r="B112" s="16" t="s">
        <v>8</v>
      </c>
      <c r="C112" s="14">
        <v>111.0</v>
      </c>
      <c r="D112" s="14" t="s">
        <v>1052</v>
      </c>
      <c r="E112" s="14">
        <v>335.0</v>
      </c>
      <c r="F112" s="14">
        <v>2.0</v>
      </c>
      <c r="G112" s="14" t="s">
        <v>31</v>
      </c>
      <c r="H112" s="15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""is_zero"")"),"home_roster_plyr_5_user_defined_2")</f>
        <v>home_roster_plyr_5_user_defined_2</v>
      </c>
      <c r="B113" s="16" t="s">
        <v>8</v>
      </c>
      <c r="C113" s="14">
        <v>112.0</v>
      </c>
      <c r="D113" s="14" t="s">
        <v>1053</v>
      </c>
      <c r="E113" s="14">
        <v>337.0</v>
      </c>
      <c r="F113" s="14">
        <v>2.0</v>
      </c>
      <c r="G113" s="14" t="s">
        <v>31</v>
      </c>
      <c r="H113" s="15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""is_zero"")"),"home_roster_plyr_6_status")</f>
        <v>home_roster_plyr_6_status</v>
      </c>
      <c r="B114" s="16" t="s">
        <v>16</v>
      </c>
      <c r="C114" s="14">
        <v>113.0</v>
      </c>
      <c r="D114" s="14" t="s">
        <v>338</v>
      </c>
      <c r="E114" s="14">
        <v>339.0</v>
      </c>
      <c r="F114" s="14">
        <v>1.0</v>
      </c>
      <c r="G114" s="14" t="s">
        <v>10</v>
      </c>
      <c r="H114" s="15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""is_zero"")"),"home_roster_plyr_6_number")</f>
        <v>home_roster_plyr_6_number</v>
      </c>
      <c r="B115" s="16" t="s">
        <v>29</v>
      </c>
      <c r="C115" s="14">
        <v>114.0</v>
      </c>
      <c r="D115" s="14" t="s">
        <v>339</v>
      </c>
      <c r="E115" s="14">
        <v>340.0</v>
      </c>
      <c r="F115" s="14">
        <v>2.0</v>
      </c>
      <c r="G115" s="14" t="s">
        <v>31</v>
      </c>
      <c r="H115" s="15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""is_zero"")"),"home_roster_plyr_6_user_defined_1")</f>
        <v>home_roster_plyr_6_user_defined_1</v>
      </c>
      <c r="B116" s="16" t="s">
        <v>8</v>
      </c>
      <c r="C116" s="14">
        <v>115.0</v>
      </c>
      <c r="D116" s="14" t="s">
        <v>1054</v>
      </c>
      <c r="E116" s="14">
        <v>342.0</v>
      </c>
      <c r="F116" s="14">
        <v>2.0</v>
      </c>
      <c r="G116" s="14" t="s">
        <v>31</v>
      </c>
      <c r="H116" s="15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""is_zero"")"),"home_roster_plyr_6_user_defined_2")</f>
        <v>home_roster_plyr_6_user_defined_2</v>
      </c>
      <c r="B117" s="16" t="s">
        <v>8</v>
      </c>
      <c r="C117" s="14">
        <v>116.0</v>
      </c>
      <c r="D117" s="14" t="s">
        <v>1055</v>
      </c>
      <c r="E117" s="14">
        <v>344.0</v>
      </c>
      <c r="F117" s="14">
        <v>2.0</v>
      </c>
      <c r="G117" s="14" t="s">
        <v>31</v>
      </c>
      <c r="H117" s="15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""is_zero"")"),"home_roster_plyr_7_status")</f>
        <v>home_roster_plyr_7_status</v>
      </c>
      <c r="B118" s="16" t="s">
        <v>16</v>
      </c>
      <c r="C118" s="14">
        <v>117.0</v>
      </c>
      <c r="D118" s="14" t="s">
        <v>342</v>
      </c>
      <c r="E118" s="14">
        <v>346.0</v>
      </c>
      <c r="F118" s="14">
        <v>1.0</v>
      </c>
      <c r="G118" s="14" t="s">
        <v>10</v>
      </c>
      <c r="H118" s="15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""is_zero"")"),"home_roster_plyr_7_number")</f>
        <v>home_roster_plyr_7_number</v>
      </c>
      <c r="B119" s="16" t="s">
        <v>29</v>
      </c>
      <c r="C119" s="14">
        <v>118.0</v>
      </c>
      <c r="D119" s="14" t="s">
        <v>343</v>
      </c>
      <c r="E119" s="14">
        <v>347.0</v>
      </c>
      <c r="F119" s="14">
        <v>2.0</v>
      </c>
      <c r="G119" s="14" t="s">
        <v>31</v>
      </c>
      <c r="H119" s="15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""is_zero"")"),"home_roster_plyr_7_user_defined_1")</f>
        <v>home_roster_plyr_7_user_defined_1</v>
      </c>
      <c r="B120" s="16" t="s">
        <v>8</v>
      </c>
      <c r="C120" s="14">
        <v>119.0</v>
      </c>
      <c r="D120" s="14" t="s">
        <v>1056</v>
      </c>
      <c r="E120" s="14">
        <v>349.0</v>
      </c>
      <c r="F120" s="14">
        <v>2.0</v>
      </c>
      <c r="G120" s="14" t="s">
        <v>31</v>
      </c>
      <c r="H120" s="15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""is_zero"")"),"home_roster_plyr_7_user_defined_2")</f>
        <v>home_roster_plyr_7_user_defined_2</v>
      </c>
      <c r="B121" s="16" t="s">
        <v>8</v>
      </c>
      <c r="C121" s="14">
        <v>120.0</v>
      </c>
      <c r="D121" s="14" t="s">
        <v>1057</v>
      </c>
      <c r="E121" s="14">
        <v>351.0</v>
      </c>
      <c r="F121" s="14">
        <v>2.0</v>
      </c>
      <c r="G121" s="14" t="s">
        <v>31</v>
      </c>
      <c r="H121" s="15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""is_zero"")"),"home_roster_plyr_8_status")</f>
        <v>home_roster_plyr_8_status</v>
      </c>
      <c r="B122" s="16" t="s">
        <v>16</v>
      </c>
      <c r="C122" s="14">
        <v>121.0</v>
      </c>
      <c r="D122" s="14" t="s">
        <v>346</v>
      </c>
      <c r="E122" s="14">
        <v>353.0</v>
      </c>
      <c r="F122" s="14">
        <v>1.0</v>
      </c>
      <c r="G122" s="14" t="s">
        <v>10</v>
      </c>
      <c r="H122" s="15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""is_zero"")"),"home_roster_plyr_8_number")</f>
        <v>home_roster_plyr_8_number</v>
      </c>
      <c r="B123" s="16" t="s">
        <v>29</v>
      </c>
      <c r="C123" s="14">
        <v>122.0</v>
      </c>
      <c r="D123" s="14" t="s">
        <v>347</v>
      </c>
      <c r="E123" s="14">
        <v>354.0</v>
      </c>
      <c r="F123" s="14">
        <v>2.0</v>
      </c>
      <c r="G123" s="14" t="s">
        <v>31</v>
      </c>
      <c r="H123" s="15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""is_zero"")"),"home_roster_plyr_8_user_defined_1")</f>
        <v>home_roster_plyr_8_user_defined_1</v>
      </c>
      <c r="B124" s="16" t="s">
        <v>8</v>
      </c>
      <c r="C124" s="14">
        <v>123.0</v>
      </c>
      <c r="D124" s="14" t="s">
        <v>1058</v>
      </c>
      <c r="E124" s="14">
        <v>356.0</v>
      </c>
      <c r="F124" s="14">
        <v>2.0</v>
      </c>
      <c r="G124" s="14" t="s">
        <v>31</v>
      </c>
      <c r="H124" s="15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""is_zero"")"),"home_roster_plyr_8_user_defined_2")</f>
        <v>home_roster_plyr_8_user_defined_2</v>
      </c>
      <c r="B125" s="16" t="s">
        <v>8</v>
      </c>
      <c r="C125" s="14">
        <v>124.0</v>
      </c>
      <c r="D125" s="14" t="s">
        <v>1059</v>
      </c>
      <c r="E125" s="14">
        <v>358.0</v>
      </c>
      <c r="F125" s="14">
        <v>2.0</v>
      </c>
      <c r="G125" s="14" t="s">
        <v>31</v>
      </c>
      <c r="H125" s="15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""is_zero"")"),"home_roster_plyr_9_status")</f>
        <v>home_roster_plyr_9_status</v>
      </c>
      <c r="B126" s="16" t="s">
        <v>16</v>
      </c>
      <c r="C126" s="14">
        <v>125.0</v>
      </c>
      <c r="D126" s="14" t="s">
        <v>350</v>
      </c>
      <c r="E126" s="14">
        <v>360.0</v>
      </c>
      <c r="F126" s="14">
        <v>1.0</v>
      </c>
      <c r="G126" s="14" t="s">
        <v>10</v>
      </c>
      <c r="H126" s="15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""is_zero"")"),"home_roster_plyr_9_number")</f>
        <v>home_roster_plyr_9_number</v>
      </c>
      <c r="B127" s="16" t="s">
        <v>29</v>
      </c>
      <c r="C127" s="14">
        <v>126.0</v>
      </c>
      <c r="D127" s="14" t="s">
        <v>351</v>
      </c>
      <c r="E127" s="14">
        <v>361.0</v>
      </c>
      <c r="F127" s="14">
        <v>2.0</v>
      </c>
      <c r="G127" s="14" t="s">
        <v>31</v>
      </c>
      <c r="H127" s="15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""is_zero"")"),"home_roster_plyr_9_user_defined_1")</f>
        <v>home_roster_plyr_9_user_defined_1</v>
      </c>
      <c r="B128" s="16" t="s">
        <v>8</v>
      </c>
      <c r="C128" s="14">
        <v>127.0</v>
      </c>
      <c r="D128" s="14" t="s">
        <v>1060</v>
      </c>
      <c r="E128" s="14">
        <v>363.0</v>
      </c>
      <c r="F128" s="14">
        <v>2.0</v>
      </c>
      <c r="G128" s="14" t="s">
        <v>31</v>
      </c>
      <c r="H128" s="15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""is_zero"")"),"home_roster_plyr_9_user_defined_2")</f>
        <v>home_roster_plyr_9_user_defined_2</v>
      </c>
      <c r="B129" s="16" t="s">
        <v>8</v>
      </c>
      <c r="C129" s="14">
        <v>128.0</v>
      </c>
      <c r="D129" s="14" t="s">
        <v>1061</v>
      </c>
      <c r="E129" s="14">
        <v>365.0</v>
      </c>
      <c r="F129" s="14">
        <v>2.0</v>
      </c>
      <c r="G129" s="14" t="s">
        <v>31</v>
      </c>
      <c r="H129" s="15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""is_zero"")"),"home_roster_plyr_10_status")</f>
        <v>home_roster_plyr_10_status</v>
      </c>
      <c r="B130" s="16" t="s">
        <v>16</v>
      </c>
      <c r="C130" s="14">
        <v>129.0</v>
      </c>
      <c r="D130" s="14" t="s">
        <v>354</v>
      </c>
      <c r="E130" s="14">
        <v>367.0</v>
      </c>
      <c r="F130" s="14">
        <v>1.0</v>
      </c>
      <c r="G130" s="14" t="s">
        <v>10</v>
      </c>
      <c r="H130" s="15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""is_zero"")"),"home_roster_plyr_10_number")</f>
        <v>home_roster_plyr_10_number</v>
      </c>
      <c r="B131" s="16" t="s">
        <v>29</v>
      </c>
      <c r="C131" s="14">
        <v>130.0</v>
      </c>
      <c r="D131" s="14" t="s">
        <v>355</v>
      </c>
      <c r="E131" s="14">
        <v>368.0</v>
      </c>
      <c r="F131" s="14">
        <v>2.0</v>
      </c>
      <c r="G131" s="14" t="s">
        <v>31</v>
      </c>
      <c r="H131" s="15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""is_zero"")"),"home_roster_plyr_10_user_defined_1")</f>
        <v>home_roster_plyr_10_user_defined_1</v>
      </c>
      <c r="B132" s="16" t="s">
        <v>8</v>
      </c>
      <c r="C132" s="14">
        <v>131.0</v>
      </c>
      <c r="D132" s="14" t="s">
        <v>1062</v>
      </c>
      <c r="E132" s="14">
        <v>370.0</v>
      </c>
      <c r="F132" s="14">
        <v>2.0</v>
      </c>
      <c r="G132" s="14" t="s">
        <v>31</v>
      </c>
      <c r="H132" s="15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""is_zero"")"),"home_roster_plyr_10_user_defined_2")</f>
        <v>home_roster_plyr_10_user_defined_2</v>
      </c>
      <c r="B133" s="16" t="s">
        <v>8</v>
      </c>
      <c r="C133" s="14">
        <v>132.0</v>
      </c>
      <c r="D133" s="14" t="s">
        <v>1063</v>
      </c>
      <c r="E133" s="14">
        <v>372.0</v>
      </c>
      <c r="F133" s="14">
        <v>2.0</v>
      </c>
      <c r="G133" s="14" t="s">
        <v>31</v>
      </c>
      <c r="H133" s="15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""is_zero"")"),"home_roster_plyr_11_status")</f>
        <v>home_roster_plyr_11_status</v>
      </c>
      <c r="B134" s="16" t="s">
        <v>16</v>
      </c>
      <c r="C134" s="14">
        <v>133.0</v>
      </c>
      <c r="D134" s="14" t="s">
        <v>358</v>
      </c>
      <c r="E134" s="14">
        <v>374.0</v>
      </c>
      <c r="F134" s="14">
        <v>1.0</v>
      </c>
      <c r="G134" s="14" t="s">
        <v>10</v>
      </c>
      <c r="H134" s="15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""is_zero"")"),"home_roster_plyr_11_number")</f>
        <v>home_roster_plyr_11_number</v>
      </c>
      <c r="B135" s="16" t="s">
        <v>29</v>
      </c>
      <c r="C135" s="14">
        <v>134.0</v>
      </c>
      <c r="D135" s="14" t="s">
        <v>359</v>
      </c>
      <c r="E135" s="14">
        <v>375.0</v>
      </c>
      <c r="F135" s="14">
        <v>2.0</v>
      </c>
      <c r="G135" s="14" t="s">
        <v>31</v>
      </c>
      <c r="H135" s="15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""is_zero"")"),"home_roster_plyr_11_user_defined_1")</f>
        <v>home_roster_plyr_11_user_defined_1</v>
      </c>
      <c r="B136" s="16" t="s">
        <v>8</v>
      </c>
      <c r="C136" s="14">
        <v>135.0</v>
      </c>
      <c r="D136" s="14" t="s">
        <v>1064</v>
      </c>
      <c r="E136" s="14">
        <v>377.0</v>
      </c>
      <c r="F136" s="14">
        <v>2.0</v>
      </c>
      <c r="G136" s="14" t="s">
        <v>31</v>
      </c>
      <c r="H136" s="15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""is_zero"")"),"home_roster_plyr_11_user_defined_2")</f>
        <v>home_roster_plyr_11_user_defined_2</v>
      </c>
      <c r="B137" s="16" t="s">
        <v>8</v>
      </c>
      <c r="C137" s="14">
        <v>136.0</v>
      </c>
      <c r="D137" s="14" t="s">
        <v>1065</v>
      </c>
      <c r="E137" s="14">
        <v>379.0</v>
      </c>
      <c r="F137" s="14">
        <v>2.0</v>
      </c>
      <c r="G137" s="14" t="s">
        <v>31</v>
      </c>
      <c r="H137" s="15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""is_zero"")"),"home_roster_plyr_12_status")</f>
        <v>home_roster_plyr_12_status</v>
      </c>
      <c r="B138" s="16" t="s">
        <v>16</v>
      </c>
      <c r="C138" s="14">
        <v>137.0</v>
      </c>
      <c r="D138" s="14" t="s">
        <v>362</v>
      </c>
      <c r="E138" s="14">
        <v>381.0</v>
      </c>
      <c r="F138" s="14">
        <v>1.0</v>
      </c>
      <c r="G138" s="14" t="s">
        <v>10</v>
      </c>
      <c r="H138" s="15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""is_zero"")"),"home_roster_plyr_12_number")</f>
        <v>home_roster_plyr_12_number</v>
      </c>
      <c r="B139" s="16" t="s">
        <v>29</v>
      </c>
      <c r="C139" s="14">
        <v>138.0</v>
      </c>
      <c r="D139" s="14" t="s">
        <v>363</v>
      </c>
      <c r="E139" s="14">
        <v>382.0</v>
      </c>
      <c r="F139" s="14">
        <v>2.0</v>
      </c>
      <c r="G139" s="14" t="s">
        <v>31</v>
      </c>
      <c r="H139" s="15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""is_zero"")"),"home_roster_plyr_12_user_defined_1")</f>
        <v>home_roster_plyr_12_user_defined_1</v>
      </c>
      <c r="B140" s="16" t="s">
        <v>8</v>
      </c>
      <c r="C140" s="14">
        <v>139.0</v>
      </c>
      <c r="D140" s="14" t="s">
        <v>1066</v>
      </c>
      <c r="E140" s="14">
        <v>384.0</v>
      </c>
      <c r="F140" s="14">
        <v>2.0</v>
      </c>
      <c r="G140" s="14" t="s">
        <v>31</v>
      </c>
      <c r="H140" s="15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""is_zero"")"),"home_roster_plyr_12_user_defined_2")</f>
        <v>home_roster_plyr_12_user_defined_2</v>
      </c>
      <c r="B141" s="16" t="s">
        <v>8</v>
      </c>
      <c r="C141" s="14">
        <v>140.0</v>
      </c>
      <c r="D141" s="14" t="s">
        <v>1067</v>
      </c>
      <c r="E141" s="14">
        <v>386.0</v>
      </c>
      <c r="F141" s="14">
        <v>2.0</v>
      </c>
      <c r="G141" s="14" t="s">
        <v>31</v>
      </c>
      <c r="H141" s="15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""is_zero"")"),"home_roster_plyr_13_status")</f>
        <v>home_roster_plyr_13_status</v>
      </c>
      <c r="B142" s="16" t="s">
        <v>16</v>
      </c>
      <c r="C142" s="14">
        <v>141.0</v>
      </c>
      <c r="D142" s="14" t="s">
        <v>366</v>
      </c>
      <c r="E142" s="14">
        <v>388.0</v>
      </c>
      <c r="F142" s="14">
        <v>1.0</v>
      </c>
      <c r="G142" s="14" t="s">
        <v>10</v>
      </c>
      <c r="H142" s="15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""is_zero"")"),"home_roster_plyr_13_number")</f>
        <v>home_roster_plyr_13_number</v>
      </c>
      <c r="B143" s="16" t="s">
        <v>29</v>
      </c>
      <c r="C143" s="14">
        <v>142.0</v>
      </c>
      <c r="D143" s="14" t="s">
        <v>367</v>
      </c>
      <c r="E143" s="14">
        <v>389.0</v>
      </c>
      <c r="F143" s="14">
        <v>2.0</v>
      </c>
      <c r="G143" s="14" t="s">
        <v>31</v>
      </c>
      <c r="H143" s="15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""is_zero"")"),"home_roster_plyr_13_user_defined_1")</f>
        <v>home_roster_plyr_13_user_defined_1</v>
      </c>
      <c r="B144" s="16" t="s">
        <v>8</v>
      </c>
      <c r="C144" s="14">
        <v>143.0</v>
      </c>
      <c r="D144" s="14" t="s">
        <v>1068</v>
      </c>
      <c r="E144" s="14">
        <v>391.0</v>
      </c>
      <c r="F144" s="14">
        <v>2.0</v>
      </c>
      <c r="G144" s="14" t="s">
        <v>31</v>
      </c>
      <c r="H144" s="15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""is_zero"")"),"home_roster_plyr_13_user_defined_2")</f>
        <v>home_roster_plyr_13_user_defined_2</v>
      </c>
      <c r="B145" s="16" t="s">
        <v>8</v>
      </c>
      <c r="C145" s="14">
        <v>144.0</v>
      </c>
      <c r="D145" s="14" t="s">
        <v>1069</v>
      </c>
      <c r="E145" s="14">
        <v>393.0</v>
      </c>
      <c r="F145" s="14">
        <v>2.0</v>
      </c>
      <c r="G145" s="14" t="s">
        <v>31</v>
      </c>
      <c r="H145" s="15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""is_zero"")"),"home_roster_plyr_14_status")</f>
        <v>home_roster_plyr_14_status</v>
      </c>
      <c r="B146" s="16" t="s">
        <v>16</v>
      </c>
      <c r="C146" s="14">
        <v>145.0</v>
      </c>
      <c r="D146" s="14" t="s">
        <v>370</v>
      </c>
      <c r="E146" s="14">
        <v>395.0</v>
      </c>
      <c r="F146" s="14">
        <v>1.0</v>
      </c>
      <c r="G146" s="14" t="s">
        <v>10</v>
      </c>
      <c r="H146" s="15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""is_zero"")"),"home_roster_plyr_14_number")</f>
        <v>home_roster_plyr_14_number</v>
      </c>
      <c r="B147" s="16" t="s">
        <v>29</v>
      </c>
      <c r="C147" s="14">
        <v>146.0</v>
      </c>
      <c r="D147" s="14" t="s">
        <v>371</v>
      </c>
      <c r="E147" s="14">
        <v>396.0</v>
      </c>
      <c r="F147" s="14">
        <v>2.0</v>
      </c>
      <c r="G147" s="14" t="s">
        <v>31</v>
      </c>
      <c r="H147" s="15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""is_zero"")"),"home_roster_plyr_14_user_defined_1")</f>
        <v>home_roster_plyr_14_user_defined_1</v>
      </c>
      <c r="B148" s="16" t="s">
        <v>8</v>
      </c>
      <c r="C148" s="14">
        <v>147.0</v>
      </c>
      <c r="D148" s="14" t="s">
        <v>1070</v>
      </c>
      <c r="E148" s="14">
        <v>398.0</v>
      </c>
      <c r="F148" s="14">
        <v>2.0</v>
      </c>
      <c r="G148" s="14" t="s">
        <v>31</v>
      </c>
      <c r="H148" s="15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""is_zero"")"),"home_roster_plyr_14_user_defined_2")</f>
        <v>home_roster_plyr_14_user_defined_2</v>
      </c>
      <c r="B149" s="16" t="s">
        <v>8</v>
      </c>
      <c r="C149" s="14">
        <v>148.0</v>
      </c>
      <c r="D149" s="14" t="s">
        <v>1071</v>
      </c>
      <c r="E149" s="14">
        <v>400.0</v>
      </c>
      <c r="F149" s="14">
        <v>2.0</v>
      </c>
      <c r="G149" s="14" t="s">
        <v>31</v>
      </c>
      <c r="H149" s="15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""is_zero"")"),"home_roster_plyr_15_status")</f>
        <v>home_roster_plyr_15_status</v>
      </c>
      <c r="B150" s="16" t="s">
        <v>16</v>
      </c>
      <c r="C150" s="14">
        <v>149.0</v>
      </c>
      <c r="D150" s="14" t="s">
        <v>374</v>
      </c>
      <c r="E150" s="14">
        <v>402.0</v>
      </c>
      <c r="F150" s="14">
        <v>1.0</v>
      </c>
      <c r="G150" s="14" t="s">
        <v>10</v>
      </c>
      <c r="H150" s="15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""is_zero"")"),"home_roster_plyr_15_number")</f>
        <v>home_roster_plyr_15_number</v>
      </c>
      <c r="B151" s="16" t="s">
        <v>29</v>
      </c>
      <c r="C151" s="14">
        <v>150.0</v>
      </c>
      <c r="D151" s="14" t="s">
        <v>375</v>
      </c>
      <c r="E151" s="14">
        <v>403.0</v>
      </c>
      <c r="F151" s="14">
        <v>2.0</v>
      </c>
      <c r="G151" s="14" t="s">
        <v>31</v>
      </c>
      <c r="H151" s="15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""is_zero"")"),"home_roster_plyr_15_user_defined_1")</f>
        <v>home_roster_plyr_15_user_defined_1</v>
      </c>
      <c r="B152" s="16" t="s">
        <v>8</v>
      </c>
      <c r="C152" s="14">
        <v>151.0</v>
      </c>
      <c r="D152" s="14" t="s">
        <v>1072</v>
      </c>
      <c r="E152" s="14">
        <v>405.0</v>
      </c>
      <c r="F152" s="14">
        <v>2.0</v>
      </c>
      <c r="G152" s="14" t="s">
        <v>31</v>
      </c>
      <c r="H152" s="15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""is_zero"")"),"home_roster_plyr_15_user_defined_2")</f>
        <v>home_roster_plyr_15_user_defined_2</v>
      </c>
      <c r="B153" s="16" t="s">
        <v>8</v>
      </c>
      <c r="C153" s="14">
        <v>152.0</v>
      </c>
      <c r="D153" s="14" t="s">
        <v>1073</v>
      </c>
      <c r="E153" s="14">
        <v>407.0</v>
      </c>
      <c r="F153" s="14">
        <v>2.0</v>
      </c>
      <c r="G153" s="14" t="s">
        <v>31</v>
      </c>
      <c r="H153" s="15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""is_zero"")"),"home_aces")</f>
        <v>home_aces</v>
      </c>
      <c r="B154" s="16" t="s">
        <v>29</v>
      </c>
      <c r="C154" s="14">
        <v>153.0</v>
      </c>
      <c r="D154" s="14" t="s">
        <v>1074</v>
      </c>
      <c r="E154" s="14">
        <v>409.0</v>
      </c>
      <c r="F154" s="14">
        <v>4.0</v>
      </c>
      <c r="G154" s="14" t="s">
        <v>31</v>
      </c>
      <c r="H154" s="15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""is_zero"")"),"home_kills")</f>
        <v>home_kills</v>
      </c>
      <c r="B155" s="16" t="s">
        <v>29</v>
      </c>
      <c r="C155" s="14">
        <v>154.0</v>
      </c>
      <c r="D155" s="14" t="s">
        <v>1075</v>
      </c>
      <c r="E155" s="14">
        <v>413.0</v>
      </c>
      <c r="F155" s="14">
        <v>4.0</v>
      </c>
      <c r="G155" s="14" t="s">
        <v>31</v>
      </c>
      <c r="H155" s="15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""is_zero"")"),"home_blocks")</f>
        <v>home_blocks</v>
      </c>
      <c r="B156" s="16" t="s">
        <v>29</v>
      </c>
      <c r="C156" s="14">
        <v>155.0</v>
      </c>
      <c r="D156" s="14" t="s">
        <v>1076</v>
      </c>
      <c r="E156" s="14">
        <v>417.0</v>
      </c>
      <c r="F156" s="14">
        <v>4.0</v>
      </c>
      <c r="G156" s="14" t="s">
        <v>31</v>
      </c>
      <c r="H156" s="15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""is_zero"")"),"home_digs")</f>
        <v>home_digs</v>
      </c>
      <c r="B157" s="16" t="s">
        <v>29</v>
      </c>
      <c r="C157" s="14">
        <v>156.0</v>
      </c>
      <c r="D157" s="14" t="s">
        <v>1077</v>
      </c>
      <c r="E157" s="14">
        <v>421.0</v>
      </c>
      <c r="F157" s="14">
        <v>4.0</v>
      </c>
      <c r="G157" s="14" t="s">
        <v>31</v>
      </c>
      <c r="H157" s="15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""is_zero"")"),"home_total_hustle")</f>
        <v>home_total_hustle</v>
      </c>
      <c r="B158" s="16" t="s">
        <v>29</v>
      </c>
      <c r="C158" s="14">
        <v>157.0</v>
      </c>
      <c r="D158" s="14" t="s">
        <v>1078</v>
      </c>
      <c r="E158" s="14">
        <v>425.0</v>
      </c>
      <c r="F158" s="14">
        <v>4.0</v>
      </c>
      <c r="G158" s="14" t="s">
        <v>31</v>
      </c>
      <c r="H158" s="15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""is_zero"")"),"guest_in_game_plyr_1_status")</f>
        <v>guest_in_game_plyr_1_status</v>
      </c>
      <c r="B159" s="16" t="s">
        <v>16</v>
      </c>
      <c r="C159" s="14">
        <v>158.0</v>
      </c>
      <c r="D159" s="14" t="s">
        <v>387</v>
      </c>
      <c r="E159" s="14">
        <v>429.0</v>
      </c>
      <c r="F159" s="14">
        <v>1.0</v>
      </c>
      <c r="G159" s="14" t="s">
        <v>10</v>
      </c>
      <c r="H159" s="15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""is_zero"")"),"guest_in_game_plyr_1_number")</f>
        <v>guest_in_game_plyr_1_number</v>
      </c>
      <c r="B160" s="16" t="s">
        <v>29</v>
      </c>
      <c r="C160" s="14">
        <v>159.0</v>
      </c>
      <c r="D160" s="14" t="s">
        <v>388</v>
      </c>
      <c r="E160" s="14">
        <v>430.0</v>
      </c>
      <c r="F160" s="14">
        <v>2.0</v>
      </c>
      <c r="G160" s="14" t="s">
        <v>31</v>
      </c>
      <c r="H160" s="15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""is_zero"")"),"guest_in_game_plyr_1_user_defined_1")</f>
        <v>guest_in_game_plyr_1_user_defined_1</v>
      </c>
      <c r="B161" s="16" t="s">
        <v>8</v>
      </c>
      <c r="C161" s="14">
        <v>160.0</v>
      </c>
      <c r="D161" s="14" t="s">
        <v>1079</v>
      </c>
      <c r="E161" s="14">
        <v>432.0</v>
      </c>
      <c r="F161" s="14">
        <v>2.0</v>
      </c>
      <c r="G161" s="14" t="s">
        <v>31</v>
      </c>
      <c r="H161" s="15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""is_zero"")"),"guest_in_game_plyr_1_user_defined_2")</f>
        <v>guest_in_game_plyr_1_user_defined_2</v>
      </c>
      <c r="B162" s="16" t="s">
        <v>8</v>
      </c>
      <c r="C162" s="14">
        <v>161.0</v>
      </c>
      <c r="D162" s="14" t="s">
        <v>1080</v>
      </c>
      <c r="E162" s="14">
        <v>434.0</v>
      </c>
      <c r="F162" s="14">
        <v>2.0</v>
      </c>
      <c r="G162" s="14" t="s">
        <v>31</v>
      </c>
      <c r="H162" s="15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""is_zero"")"),"guest_in_game_plyr_2_status")</f>
        <v>guest_in_game_plyr_2_status</v>
      </c>
      <c r="B163" s="16" t="s">
        <v>16</v>
      </c>
      <c r="C163" s="14">
        <v>162.0</v>
      </c>
      <c r="D163" s="14" t="s">
        <v>391</v>
      </c>
      <c r="E163" s="14">
        <v>436.0</v>
      </c>
      <c r="F163" s="14">
        <v>1.0</v>
      </c>
      <c r="G163" s="14" t="s">
        <v>10</v>
      </c>
      <c r="H163" s="15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""is_zero"")"),"guest_in_game_plyr_2_number")</f>
        <v>guest_in_game_plyr_2_number</v>
      </c>
      <c r="B164" s="16" t="s">
        <v>29</v>
      </c>
      <c r="C164" s="14">
        <v>163.0</v>
      </c>
      <c r="D164" s="14" t="s">
        <v>392</v>
      </c>
      <c r="E164" s="14">
        <v>437.0</v>
      </c>
      <c r="F164" s="14">
        <v>2.0</v>
      </c>
      <c r="G164" s="14" t="s">
        <v>31</v>
      </c>
      <c r="H164" s="15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""is_zero"")"),"guest_in_game_plyr_2_user_defined_1")</f>
        <v>guest_in_game_plyr_2_user_defined_1</v>
      </c>
      <c r="B165" s="16" t="s">
        <v>8</v>
      </c>
      <c r="C165" s="14">
        <v>164.0</v>
      </c>
      <c r="D165" s="14" t="s">
        <v>1081</v>
      </c>
      <c r="E165" s="14">
        <v>439.0</v>
      </c>
      <c r="F165" s="14">
        <v>2.0</v>
      </c>
      <c r="G165" s="14" t="s">
        <v>31</v>
      </c>
      <c r="H165" s="15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""is_zero"")"),"guest_in_game_plyr_2_user_defined_2")</f>
        <v>guest_in_game_plyr_2_user_defined_2</v>
      </c>
      <c r="B166" s="16" t="s">
        <v>8</v>
      </c>
      <c r="C166" s="14">
        <v>165.0</v>
      </c>
      <c r="D166" s="14" t="s">
        <v>1082</v>
      </c>
      <c r="E166" s="14">
        <v>441.0</v>
      </c>
      <c r="F166" s="14">
        <v>2.0</v>
      </c>
      <c r="G166" s="14" t="s">
        <v>31</v>
      </c>
      <c r="H166" s="15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""is_zero"")"),"guest_in_game_plyr_3_status")</f>
        <v>guest_in_game_plyr_3_status</v>
      </c>
      <c r="B167" s="16" t="s">
        <v>16</v>
      </c>
      <c r="C167" s="14">
        <v>166.0</v>
      </c>
      <c r="D167" s="14" t="s">
        <v>395</v>
      </c>
      <c r="E167" s="14">
        <v>443.0</v>
      </c>
      <c r="F167" s="14">
        <v>1.0</v>
      </c>
      <c r="G167" s="14" t="s">
        <v>10</v>
      </c>
      <c r="H167" s="15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""is_zero"")"),"guest_in_game_plyr_3_number")</f>
        <v>guest_in_game_plyr_3_number</v>
      </c>
      <c r="B168" s="16" t="s">
        <v>29</v>
      </c>
      <c r="C168" s="14">
        <v>167.0</v>
      </c>
      <c r="D168" s="14" t="s">
        <v>396</v>
      </c>
      <c r="E168" s="14">
        <v>444.0</v>
      </c>
      <c r="F168" s="14">
        <v>2.0</v>
      </c>
      <c r="G168" s="14" t="s">
        <v>31</v>
      </c>
      <c r="H168" s="15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""is_zero"")"),"guest_in_game_plyr_3_user_defined_1")</f>
        <v>guest_in_game_plyr_3_user_defined_1</v>
      </c>
      <c r="B169" s="16" t="s">
        <v>8</v>
      </c>
      <c r="C169" s="14">
        <v>168.0</v>
      </c>
      <c r="D169" s="14" t="s">
        <v>1083</v>
      </c>
      <c r="E169" s="14">
        <v>446.0</v>
      </c>
      <c r="F169" s="14">
        <v>2.0</v>
      </c>
      <c r="G169" s="14" t="s">
        <v>31</v>
      </c>
      <c r="H169" s="15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""is_zero"")"),"guest_in_game_plyr_3_user_defined_2")</f>
        <v>guest_in_game_plyr_3_user_defined_2</v>
      </c>
      <c r="B170" s="16" t="s">
        <v>8</v>
      </c>
      <c r="C170" s="14">
        <v>169.0</v>
      </c>
      <c r="D170" s="14" t="s">
        <v>1084</v>
      </c>
      <c r="E170" s="14">
        <v>448.0</v>
      </c>
      <c r="F170" s="14">
        <v>2.0</v>
      </c>
      <c r="G170" s="14" t="s">
        <v>31</v>
      </c>
      <c r="H170" s="15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""is_zero"")"),"guest_in_game_plyr_4_status")</f>
        <v>guest_in_game_plyr_4_status</v>
      </c>
      <c r="B171" s="16" t="s">
        <v>16</v>
      </c>
      <c r="C171" s="14">
        <v>170.0</v>
      </c>
      <c r="D171" s="14" t="s">
        <v>399</v>
      </c>
      <c r="E171" s="14">
        <v>450.0</v>
      </c>
      <c r="F171" s="14">
        <v>1.0</v>
      </c>
      <c r="G171" s="14" t="s">
        <v>10</v>
      </c>
      <c r="H171" s="15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""is_zero"")"),"guest_in_game_plyr_4_number")</f>
        <v>guest_in_game_plyr_4_number</v>
      </c>
      <c r="B172" s="16" t="s">
        <v>29</v>
      </c>
      <c r="C172" s="14">
        <v>171.0</v>
      </c>
      <c r="D172" s="14" t="s">
        <v>400</v>
      </c>
      <c r="E172" s="14">
        <v>451.0</v>
      </c>
      <c r="F172" s="14">
        <v>2.0</v>
      </c>
      <c r="G172" s="14" t="s">
        <v>31</v>
      </c>
      <c r="H172" s="15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""is_zero"")"),"guest_in_game_plyr_4_user_defined_1")</f>
        <v>guest_in_game_plyr_4_user_defined_1</v>
      </c>
      <c r="B173" s="16" t="s">
        <v>8</v>
      </c>
      <c r="C173" s="14">
        <v>172.0</v>
      </c>
      <c r="D173" s="14" t="s">
        <v>1085</v>
      </c>
      <c r="E173" s="14">
        <v>453.0</v>
      </c>
      <c r="F173" s="14">
        <v>2.0</v>
      </c>
      <c r="G173" s="14" t="s">
        <v>31</v>
      </c>
      <c r="H173" s="15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""is_zero"")"),"guest_in_game_plyr_4_user_defined_2")</f>
        <v>guest_in_game_plyr_4_user_defined_2</v>
      </c>
      <c r="B174" s="16" t="s">
        <v>8</v>
      </c>
      <c r="C174" s="14">
        <v>173.0</v>
      </c>
      <c r="D174" s="14" t="s">
        <v>1086</v>
      </c>
      <c r="E174" s="14">
        <v>455.0</v>
      </c>
      <c r="F174" s="14">
        <v>2.0</v>
      </c>
      <c r="G174" s="14" t="s">
        <v>31</v>
      </c>
      <c r="H174" s="15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""is_zero"")"),"guest_in_game_plyr_5_status")</f>
        <v>guest_in_game_plyr_5_status</v>
      </c>
      <c r="B175" s="16" t="s">
        <v>16</v>
      </c>
      <c r="C175" s="14">
        <v>174.0</v>
      </c>
      <c r="D175" s="14" t="s">
        <v>403</v>
      </c>
      <c r="E175" s="14">
        <v>457.0</v>
      </c>
      <c r="F175" s="14">
        <v>1.0</v>
      </c>
      <c r="G175" s="14" t="s">
        <v>10</v>
      </c>
      <c r="H175" s="15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""is_zero"")"),"guest_in_game_plyr_5_number")</f>
        <v>guest_in_game_plyr_5_number</v>
      </c>
      <c r="B176" s="16" t="s">
        <v>29</v>
      </c>
      <c r="C176" s="14">
        <v>175.0</v>
      </c>
      <c r="D176" s="14" t="s">
        <v>404</v>
      </c>
      <c r="E176" s="14">
        <v>458.0</v>
      </c>
      <c r="F176" s="14">
        <v>2.0</v>
      </c>
      <c r="G176" s="14" t="s">
        <v>31</v>
      </c>
      <c r="H176" s="15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""is_zero"")"),"guest_in_game_plyr_5_user_defined_1")</f>
        <v>guest_in_game_plyr_5_user_defined_1</v>
      </c>
      <c r="B177" s="16" t="s">
        <v>8</v>
      </c>
      <c r="C177" s="14">
        <v>176.0</v>
      </c>
      <c r="D177" s="14" t="s">
        <v>1087</v>
      </c>
      <c r="E177" s="14">
        <v>460.0</v>
      </c>
      <c r="F177" s="14">
        <v>2.0</v>
      </c>
      <c r="G177" s="14" t="s">
        <v>31</v>
      </c>
      <c r="H177" s="15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""is_zero"")"),"guest_in_game_plyr_5_user_defined_2")</f>
        <v>guest_in_game_plyr_5_user_defined_2</v>
      </c>
      <c r="B178" s="16" t="s">
        <v>8</v>
      </c>
      <c r="C178" s="14">
        <v>177.0</v>
      </c>
      <c r="D178" s="14" t="s">
        <v>1088</v>
      </c>
      <c r="E178" s="14">
        <v>462.0</v>
      </c>
      <c r="F178" s="14">
        <v>2.0</v>
      </c>
      <c r="G178" s="14" t="s">
        <v>31</v>
      </c>
      <c r="H178" s="15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""is_zero"")"),"guest_in_game_plyr_6_status")</f>
        <v>guest_in_game_plyr_6_status</v>
      </c>
      <c r="B179" s="16" t="s">
        <v>16</v>
      </c>
      <c r="C179" s="14">
        <v>178.0</v>
      </c>
      <c r="D179" s="14" t="s">
        <v>1089</v>
      </c>
      <c r="E179" s="14">
        <v>464.0</v>
      </c>
      <c r="F179" s="14">
        <v>1.0</v>
      </c>
      <c r="G179" s="14" t="s">
        <v>10</v>
      </c>
      <c r="H179" s="15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""is_zero"")"),"guest_in_game_plyr_6_number")</f>
        <v>guest_in_game_plyr_6_number</v>
      </c>
      <c r="B180" s="16" t="s">
        <v>29</v>
      </c>
      <c r="C180" s="14">
        <v>179.0</v>
      </c>
      <c r="D180" s="14" t="s">
        <v>1090</v>
      </c>
      <c r="E180" s="14">
        <v>465.0</v>
      </c>
      <c r="F180" s="14">
        <v>2.0</v>
      </c>
      <c r="G180" s="14" t="s">
        <v>31</v>
      </c>
      <c r="H180" s="15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""is_zero"")"),"guest_in_game_plyr_6_user_defined_1")</f>
        <v>guest_in_game_plyr_6_user_defined_1</v>
      </c>
      <c r="B181" s="16" t="s">
        <v>8</v>
      </c>
      <c r="C181" s="14">
        <v>180.0</v>
      </c>
      <c r="D181" s="14" t="s">
        <v>1091</v>
      </c>
      <c r="E181" s="14">
        <v>467.0</v>
      </c>
      <c r="F181" s="14">
        <v>2.0</v>
      </c>
      <c r="G181" s="14" t="s">
        <v>31</v>
      </c>
      <c r="H181" s="15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""is_zero"")"),"guest_in_game_plyr_6_user_defined_2")</f>
        <v>guest_in_game_plyr_6_user_defined_2</v>
      </c>
      <c r="B182" s="16" t="s">
        <v>8</v>
      </c>
      <c r="C182" s="14">
        <v>181.0</v>
      </c>
      <c r="D182" s="14" t="s">
        <v>1092</v>
      </c>
      <c r="E182" s="14">
        <v>469.0</v>
      </c>
      <c r="F182" s="14">
        <v>2.0</v>
      </c>
      <c r="G182" s="14" t="s">
        <v>31</v>
      </c>
      <c r="H182" s="15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""is_zero"")"),"guest_roster_plyr_1_status")</f>
        <v>guest_roster_plyr_1_status</v>
      </c>
      <c r="B183" s="16" t="s">
        <v>16</v>
      </c>
      <c r="C183" s="14">
        <v>182.0</v>
      </c>
      <c r="D183" s="14" t="s">
        <v>408</v>
      </c>
      <c r="E183" s="14">
        <v>471.0</v>
      </c>
      <c r="F183" s="14">
        <v>1.0</v>
      </c>
      <c r="G183" s="14" t="s">
        <v>10</v>
      </c>
      <c r="H183" s="15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""is_zero"")"),"guest_roster_plyr_1_number")</f>
        <v>guest_roster_plyr_1_number</v>
      </c>
      <c r="B184" s="16" t="s">
        <v>29</v>
      </c>
      <c r="C184" s="14">
        <v>183.0</v>
      </c>
      <c r="D184" s="14" t="s">
        <v>409</v>
      </c>
      <c r="E184" s="14">
        <v>472.0</v>
      </c>
      <c r="F184" s="14">
        <v>2.0</v>
      </c>
      <c r="G184" s="14" t="s">
        <v>31</v>
      </c>
      <c r="H184" s="15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""is_zero"")"),"guest_roster_plyr_1_user_defined_1")</f>
        <v>guest_roster_plyr_1_user_defined_1</v>
      </c>
      <c r="B185" s="16" t="s">
        <v>8</v>
      </c>
      <c r="C185" s="14">
        <v>184.0</v>
      </c>
      <c r="D185" s="14" t="s">
        <v>1093</v>
      </c>
      <c r="E185" s="14">
        <v>474.0</v>
      </c>
      <c r="F185" s="14">
        <v>2.0</v>
      </c>
      <c r="G185" s="14" t="s">
        <v>31</v>
      </c>
      <c r="H185" s="15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""is_zero"")"),"guest_roster_plyr_1_user_defined_2")</f>
        <v>guest_roster_plyr_1_user_defined_2</v>
      </c>
      <c r="B186" s="16" t="s">
        <v>8</v>
      </c>
      <c r="C186" s="14">
        <v>185.0</v>
      </c>
      <c r="D186" s="14" t="s">
        <v>1094</v>
      </c>
      <c r="E186" s="14">
        <v>476.0</v>
      </c>
      <c r="F186" s="14">
        <v>2.0</v>
      </c>
      <c r="G186" s="14" t="s">
        <v>31</v>
      </c>
      <c r="H186" s="15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""is_zero"")"),"guest_roster_plyr_2_status")</f>
        <v>guest_roster_plyr_2_status</v>
      </c>
      <c r="B187" s="16" t="s">
        <v>16</v>
      </c>
      <c r="C187" s="14">
        <v>186.0</v>
      </c>
      <c r="D187" s="14" t="s">
        <v>412</v>
      </c>
      <c r="E187" s="14">
        <v>478.0</v>
      </c>
      <c r="F187" s="14">
        <v>1.0</v>
      </c>
      <c r="G187" s="14" t="s">
        <v>10</v>
      </c>
      <c r="H187" s="15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""is_zero"")"),"guest_roster_plyr_2_number")</f>
        <v>guest_roster_plyr_2_number</v>
      </c>
      <c r="B188" s="16" t="s">
        <v>29</v>
      </c>
      <c r="C188" s="14">
        <v>187.0</v>
      </c>
      <c r="D188" s="14" t="s">
        <v>413</v>
      </c>
      <c r="E188" s="14">
        <v>479.0</v>
      </c>
      <c r="F188" s="14">
        <v>2.0</v>
      </c>
      <c r="G188" s="14" t="s">
        <v>31</v>
      </c>
      <c r="H188" s="15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""is_zero"")"),"guest_roster_plyr_2_user_defined_1")</f>
        <v>guest_roster_plyr_2_user_defined_1</v>
      </c>
      <c r="B189" s="16" t="s">
        <v>8</v>
      </c>
      <c r="C189" s="14">
        <v>188.0</v>
      </c>
      <c r="D189" s="14" t="s">
        <v>1095</v>
      </c>
      <c r="E189" s="14">
        <v>481.0</v>
      </c>
      <c r="F189" s="14">
        <v>2.0</v>
      </c>
      <c r="G189" s="14" t="s">
        <v>31</v>
      </c>
      <c r="H189" s="15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""is_zero"")"),"guest_roster_plyr_2_user_defined_2")</f>
        <v>guest_roster_plyr_2_user_defined_2</v>
      </c>
      <c r="B190" s="16" t="s">
        <v>8</v>
      </c>
      <c r="C190" s="14">
        <v>189.0</v>
      </c>
      <c r="D190" s="14" t="s">
        <v>1096</v>
      </c>
      <c r="E190" s="14">
        <v>483.0</v>
      </c>
      <c r="F190" s="14">
        <v>2.0</v>
      </c>
      <c r="G190" s="14" t="s">
        <v>31</v>
      </c>
      <c r="H190" s="15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""is_zero"")"),"guest_roster_plyr_3_status")</f>
        <v>guest_roster_plyr_3_status</v>
      </c>
      <c r="B191" s="16" t="s">
        <v>16</v>
      </c>
      <c r="C191" s="14">
        <v>190.0</v>
      </c>
      <c r="D191" s="14" t="s">
        <v>416</v>
      </c>
      <c r="E191" s="14">
        <v>485.0</v>
      </c>
      <c r="F191" s="14">
        <v>1.0</v>
      </c>
      <c r="G191" s="14" t="s">
        <v>10</v>
      </c>
      <c r="H191" s="15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""is_zero"")"),"guest_roster_plyr_3_number")</f>
        <v>guest_roster_plyr_3_number</v>
      </c>
      <c r="B192" s="16" t="s">
        <v>29</v>
      </c>
      <c r="C192" s="14">
        <v>191.0</v>
      </c>
      <c r="D192" s="14" t="s">
        <v>417</v>
      </c>
      <c r="E192" s="14">
        <v>486.0</v>
      </c>
      <c r="F192" s="14">
        <v>2.0</v>
      </c>
      <c r="G192" s="14" t="s">
        <v>31</v>
      </c>
      <c r="H192" s="15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""is_zero"")"),"guest_roster_plyr_3_user_defined_1")</f>
        <v>guest_roster_plyr_3_user_defined_1</v>
      </c>
      <c r="B193" s="16" t="s">
        <v>8</v>
      </c>
      <c r="C193" s="14">
        <v>192.0</v>
      </c>
      <c r="D193" s="14" t="s">
        <v>1097</v>
      </c>
      <c r="E193" s="14">
        <v>488.0</v>
      </c>
      <c r="F193" s="14">
        <v>2.0</v>
      </c>
      <c r="G193" s="14" t="s">
        <v>31</v>
      </c>
      <c r="H193" s="15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""is_zero"")"),"guest_roster_plyr_3_user_defined_2")</f>
        <v>guest_roster_plyr_3_user_defined_2</v>
      </c>
      <c r="B194" s="16" t="s">
        <v>8</v>
      </c>
      <c r="C194" s="14">
        <v>193.0</v>
      </c>
      <c r="D194" s="14" t="s">
        <v>1098</v>
      </c>
      <c r="E194" s="14">
        <v>490.0</v>
      </c>
      <c r="F194" s="14">
        <v>2.0</v>
      </c>
      <c r="G194" s="14" t="s">
        <v>31</v>
      </c>
      <c r="H194" s="15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""is_zero"")"),"guest_roster_plyr_4_status")</f>
        <v>guest_roster_plyr_4_status</v>
      </c>
      <c r="B195" s="16" t="s">
        <v>16</v>
      </c>
      <c r="C195" s="14">
        <v>194.0</v>
      </c>
      <c r="D195" s="14" t="s">
        <v>420</v>
      </c>
      <c r="E195" s="14">
        <v>492.0</v>
      </c>
      <c r="F195" s="14">
        <v>1.0</v>
      </c>
      <c r="G195" s="14" t="s">
        <v>10</v>
      </c>
      <c r="H195" s="15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""is_zero"")"),"guest_roster_plyr_4_number")</f>
        <v>guest_roster_plyr_4_number</v>
      </c>
      <c r="B196" s="16" t="s">
        <v>29</v>
      </c>
      <c r="C196" s="14">
        <v>195.0</v>
      </c>
      <c r="D196" s="14" t="s">
        <v>421</v>
      </c>
      <c r="E196" s="14">
        <v>493.0</v>
      </c>
      <c r="F196" s="14">
        <v>2.0</v>
      </c>
      <c r="G196" s="14" t="s">
        <v>31</v>
      </c>
      <c r="H196" s="15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""is_zero"")"),"guest_roster_plyr_4_user_defined_1")</f>
        <v>guest_roster_plyr_4_user_defined_1</v>
      </c>
      <c r="B197" s="16" t="s">
        <v>8</v>
      </c>
      <c r="C197" s="14">
        <v>196.0</v>
      </c>
      <c r="D197" s="14" t="s">
        <v>1099</v>
      </c>
      <c r="E197" s="14">
        <v>495.0</v>
      </c>
      <c r="F197" s="14">
        <v>2.0</v>
      </c>
      <c r="G197" s="14" t="s">
        <v>31</v>
      </c>
      <c r="H197" s="15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""is_zero"")"),"guest_roster_plyr_4_user_defined_2")</f>
        <v>guest_roster_plyr_4_user_defined_2</v>
      </c>
      <c r="B198" s="16" t="s">
        <v>8</v>
      </c>
      <c r="C198" s="14">
        <v>197.0</v>
      </c>
      <c r="D198" s="14" t="s">
        <v>1100</v>
      </c>
      <c r="E198" s="14">
        <v>497.0</v>
      </c>
      <c r="F198" s="14">
        <v>2.0</v>
      </c>
      <c r="G198" s="14" t="s">
        <v>31</v>
      </c>
      <c r="H198" s="15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""is_zero"")"),"guest_roster_plyr_5_status")</f>
        <v>guest_roster_plyr_5_status</v>
      </c>
      <c r="B199" s="16" t="s">
        <v>16</v>
      </c>
      <c r="C199" s="14">
        <v>198.0</v>
      </c>
      <c r="D199" s="14" t="s">
        <v>424</v>
      </c>
      <c r="E199" s="14">
        <v>499.0</v>
      </c>
      <c r="F199" s="14">
        <v>1.0</v>
      </c>
      <c r="G199" s="14" t="s">
        <v>10</v>
      </c>
      <c r="H199" s="15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""is_zero"")"),"guest_roster_plyr_5_number")</f>
        <v>guest_roster_plyr_5_number</v>
      </c>
      <c r="B200" s="16" t="s">
        <v>29</v>
      </c>
      <c r="C200" s="14">
        <v>199.0</v>
      </c>
      <c r="D200" s="14" t="s">
        <v>425</v>
      </c>
      <c r="E200" s="14">
        <v>500.0</v>
      </c>
      <c r="F200" s="14">
        <v>2.0</v>
      </c>
      <c r="G200" s="14" t="s">
        <v>31</v>
      </c>
      <c r="H200" s="15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""is_zero"")"),"guest_roster_plyr_5_user_defined_1")</f>
        <v>guest_roster_plyr_5_user_defined_1</v>
      </c>
      <c r="B201" s="16" t="s">
        <v>8</v>
      </c>
      <c r="C201" s="14">
        <v>200.0</v>
      </c>
      <c r="D201" s="14" t="s">
        <v>1101</v>
      </c>
      <c r="E201" s="14">
        <v>502.0</v>
      </c>
      <c r="F201" s="14">
        <v>2.0</v>
      </c>
      <c r="G201" s="14" t="s">
        <v>31</v>
      </c>
      <c r="H201" s="15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""is_zero"")"),"guest_roster_plyr_5_user_defined_2")</f>
        <v>guest_roster_plyr_5_user_defined_2</v>
      </c>
      <c r="B202" s="16" t="s">
        <v>8</v>
      </c>
      <c r="C202" s="14">
        <v>201.0</v>
      </c>
      <c r="D202" s="14" t="s">
        <v>1102</v>
      </c>
      <c r="E202" s="14">
        <v>504.0</v>
      </c>
      <c r="F202" s="14">
        <v>2.0</v>
      </c>
      <c r="G202" s="14" t="s">
        <v>31</v>
      </c>
      <c r="H202" s="15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""is_zero"")"),"guest_roster_plyr_6_status")</f>
        <v>guest_roster_plyr_6_status</v>
      </c>
      <c r="B203" s="16" t="s">
        <v>16</v>
      </c>
      <c r="C203" s="14">
        <v>202.0</v>
      </c>
      <c r="D203" s="14" t="s">
        <v>428</v>
      </c>
      <c r="E203" s="14">
        <v>506.0</v>
      </c>
      <c r="F203" s="14">
        <v>1.0</v>
      </c>
      <c r="G203" s="14" t="s">
        <v>10</v>
      </c>
      <c r="H203" s="15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""is_zero"")"),"guest_roster_plyr_6_number")</f>
        <v>guest_roster_plyr_6_number</v>
      </c>
      <c r="B204" s="16" t="s">
        <v>29</v>
      </c>
      <c r="C204" s="14">
        <v>203.0</v>
      </c>
      <c r="D204" s="14" t="s">
        <v>429</v>
      </c>
      <c r="E204" s="14">
        <v>507.0</v>
      </c>
      <c r="F204" s="14">
        <v>2.0</v>
      </c>
      <c r="G204" s="14" t="s">
        <v>31</v>
      </c>
      <c r="H204" s="15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""is_zero"")"),"guest_roster_plyr_6_user_defined_1")</f>
        <v>guest_roster_plyr_6_user_defined_1</v>
      </c>
      <c r="B205" s="16" t="s">
        <v>8</v>
      </c>
      <c r="C205" s="14">
        <v>204.0</v>
      </c>
      <c r="D205" s="14" t="s">
        <v>1103</v>
      </c>
      <c r="E205" s="14">
        <v>509.0</v>
      </c>
      <c r="F205" s="14">
        <v>2.0</v>
      </c>
      <c r="G205" s="14" t="s">
        <v>31</v>
      </c>
      <c r="H205" s="15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""is_zero"")"),"guest_roster_plyr_6_user_defined_2")</f>
        <v>guest_roster_plyr_6_user_defined_2</v>
      </c>
      <c r="B206" s="16" t="s">
        <v>8</v>
      </c>
      <c r="C206" s="14">
        <v>205.0</v>
      </c>
      <c r="D206" s="14" t="s">
        <v>1104</v>
      </c>
      <c r="E206" s="14">
        <v>511.0</v>
      </c>
      <c r="F206" s="14">
        <v>2.0</v>
      </c>
      <c r="G206" s="14" t="s">
        <v>31</v>
      </c>
      <c r="H206" s="15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""is_zero"")"),"guest_roster_plyr_7_status")</f>
        <v>guest_roster_plyr_7_status</v>
      </c>
      <c r="B207" s="16" t="s">
        <v>16</v>
      </c>
      <c r="C207" s="14">
        <v>206.0</v>
      </c>
      <c r="D207" s="14" t="s">
        <v>432</v>
      </c>
      <c r="E207" s="14">
        <v>513.0</v>
      </c>
      <c r="F207" s="14">
        <v>1.0</v>
      </c>
      <c r="G207" s="14" t="s">
        <v>10</v>
      </c>
      <c r="H207" s="15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""is_zero"")"),"guest_roster_plyr_7_number")</f>
        <v>guest_roster_plyr_7_number</v>
      </c>
      <c r="B208" s="16" t="s">
        <v>29</v>
      </c>
      <c r="C208" s="14">
        <v>207.0</v>
      </c>
      <c r="D208" s="14" t="s">
        <v>433</v>
      </c>
      <c r="E208" s="14">
        <v>514.0</v>
      </c>
      <c r="F208" s="14">
        <v>2.0</v>
      </c>
      <c r="G208" s="14" t="s">
        <v>31</v>
      </c>
      <c r="H208" s="15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""is_zero"")"),"guest_roster_plyr_7_user_defined_1")</f>
        <v>guest_roster_plyr_7_user_defined_1</v>
      </c>
      <c r="B209" s="16" t="s">
        <v>8</v>
      </c>
      <c r="C209" s="14">
        <v>208.0</v>
      </c>
      <c r="D209" s="14" t="s">
        <v>1105</v>
      </c>
      <c r="E209" s="14">
        <v>516.0</v>
      </c>
      <c r="F209" s="14">
        <v>2.0</v>
      </c>
      <c r="G209" s="14" t="s">
        <v>31</v>
      </c>
      <c r="H209" s="15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""is_zero"")"),"guest_roster_plyr_7_user_defined_2")</f>
        <v>guest_roster_plyr_7_user_defined_2</v>
      </c>
      <c r="B210" s="16" t="s">
        <v>8</v>
      </c>
      <c r="C210" s="14">
        <v>209.0</v>
      </c>
      <c r="D210" s="14" t="s">
        <v>1106</v>
      </c>
      <c r="E210" s="14">
        <v>518.0</v>
      </c>
      <c r="F210" s="14">
        <v>2.0</v>
      </c>
      <c r="G210" s="14" t="s">
        <v>31</v>
      </c>
      <c r="H210" s="15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""is_zero"")"),"guest_roster_plyr_8_status")</f>
        <v>guest_roster_plyr_8_status</v>
      </c>
      <c r="B211" s="16" t="s">
        <v>16</v>
      </c>
      <c r="C211" s="14">
        <v>210.0</v>
      </c>
      <c r="D211" s="14" t="s">
        <v>436</v>
      </c>
      <c r="E211" s="14">
        <v>520.0</v>
      </c>
      <c r="F211" s="14">
        <v>1.0</v>
      </c>
      <c r="G211" s="14" t="s">
        <v>10</v>
      </c>
      <c r="H211" s="15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""is_zero"")"),"guest_roster_plyr_8_number")</f>
        <v>guest_roster_plyr_8_number</v>
      </c>
      <c r="B212" s="16" t="s">
        <v>29</v>
      </c>
      <c r="C212" s="14">
        <v>211.0</v>
      </c>
      <c r="D212" s="14" t="s">
        <v>437</v>
      </c>
      <c r="E212" s="14">
        <v>521.0</v>
      </c>
      <c r="F212" s="14">
        <v>2.0</v>
      </c>
      <c r="G212" s="14" t="s">
        <v>31</v>
      </c>
      <c r="H212" s="15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""is_zero"")"),"guest_roster_plyr_8_user_defined_1")</f>
        <v>guest_roster_plyr_8_user_defined_1</v>
      </c>
      <c r="B213" s="16" t="s">
        <v>8</v>
      </c>
      <c r="C213" s="14">
        <v>212.0</v>
      </c>
      <c r="D213" s="14" t="s">
        <v>1107</v>
      </c>
      <c r="E213" s="14">
        <v>523.0</v>
      </c>
      <c r="F213" s="14">
        <v>2.0</v>
      </c>
      <c r="G213" s="14" t="s">
        <v>31</v>
      </c>
      <c r="H213" s="15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""is_zero"")"),"guest_roster_plyr_8_user_defined_2")</f>
        <v>guest_roster_plyr_8_user_defined_2</v>
      </c>
      <c r="B214" s="16" t="s">
        <v>8</v>
      </c>
      <c r="C214" s="14">
        <v>213.0</v>
      </c>
      <c r="D214" s="14" t="s">
        <v>1108</v>
      </c>
      <c r="E214" s="14">
        <v>525.0</v>
      </c>
      <c r="F214" s="14">
        <v>2.0</v>
      </c>
      <c r="G214" s="14" t="s">
        <v>31</v>
      </c>
      <c r="H214" s="15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""is_zero"")"),"guest_roster_plyr_9_status")</f>
        <v>guest_roster_plyr_9_status</v>
      </c>
      <c r="B215" s="16" t="s">
        <v>16</v>
      </c>
      <c r="C215" s="14">
        <v>214.0</v>
      </c>
      <c r="D215" s="14" t="s">
        <v>440</v>
      </c>
      <c r="E215" s="14">
        <v>527.0</v>
      </c>
      <c r="F215" s="14">
        <v>1.0</v>
      </c>
      <c r="G215" s="14" t="s">
        <v>10</v>
      </c>
      <c r="H215" s="15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""is_zero"")"),"guest_roster_plyr_9_number")</f>
        <v>guest_roster_plyr_9_number</v>
      </c>
      <c r="B216" s="16" t="s">
        <v>29</v>
      </c>
      <c r="C216" s="14">
        <v>215.0</v>
      </c>
      <c r="D216" s="14" t="s">
        <v>441</v>
      </c>
      <c r="E216" s="14">
        <v>528.0</v>
      </c>
      <c r="F216" s="14">
        <v>2.0</v>
      </c>
      <c r="G216" s="14" t="s">
        <v>31</v>
      </c>
      <c r="H216" s="15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""is_zero"")"),"guest_roster_plyr_9_user_defined_1")</f>
        <v>guest_roster_plyr_9_user_defined_1</v>
      </c>
      <c r="B217" s="16" t="s">
        <v>8</v>
      </c>
      <c r="C217" s="14">
        <v>216.0</v>
      </c>
      <c r="D217" s="14" t="s">
        <v>1109</v>
      </c>
      <c r="E217" s="14">
        <v>530.0</v>
      </c>
      <c r="F217" s="14">
        <v>2.0</v>
      </c>
      <c r="G217" s="14" t="s">
        <v>31</v>
      </c>
      <c r="H217" s="15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""is_zero"")"),"guest_roster_plyr_9_user_defined_2")</f>
        <v>guest_roster_plyr_9_user_defined_2</v>
      </c>
      <c r="B218" s="16" t="s">
        <v>8</v>
      </c>
      <c r="C218" s="14">
        <v>217.0</v>
      </c>
      <c r="D218" s="14" t="s">
        <v>1110</v>
      </c>
      <c r="E218" s="14">
        <v>532.0</v>
      </c>
      <c r="F218" s="14">
        <v>2.0</v>
      </c>
      <c r="G218" s="14" t="s">
        <v>31</v>
      </c>
      <c r="H218" s="15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""is_zero"")"),"guest_roster_plyr_10_status")</f>
        <v>guest_roster_plyr_10_status</v>
      </c>
      <c r="B219" s="16" t="s">
        <v>16</v>
      </c>
      <c r="C219" s="14">
        <v>218.0</v>
      </c>
      <c r="D219" s="14" t="s">
        <v>444</v>
      </c>
      <c r="E219" s="14">
        <v>534.0</v>
      </c>
      <c r="F219" s="14">
        <v>1.0</v>
      </c>
      <c r="G219" s="14" t="s">
        <v>10</v>
      </c>
      <c r="H219" s="15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""is_zero"")"),"guest_roster_plyr_10_number")</f>
        <v>guest_roster_plyr_10_number</v>
      </c>
      <c r="B220" s="16" t="s">
        <v>29</v>
      </c>
      <c r="C220" s="14">
        <v>219.0</v>
      </c>
      <c r="D220" s="14" t="s">
        <v>445</v>
      </c>
      <c r="E220" s="14">
        <v>535.0</v>
      </c>
      <c r="F220" s="14">
        <v>2.0</v>
      </c>
      <c r="G220" s="14" t="s">
        <v>31</v>
      </c>
      <c r="H220" s="15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""is_zero"")"),"guest_roster_plyr_10_user_defined_1")</f>
        <v>guest_roster_plyr_10_user_defined_1</v>
      </c>
      <c r="B221" s="16" t="s">
        <v>8</v>
      </c>
      <c r="C221" s="14">
        <v>220.0</v>
      </c>
      <c r="D221" s="14" t="s">
        <v>1111</v>
      </c>
      <c r="E221" s="14">
        <v>537.0</v>
      </c>
      <c r="F221" s="14">
        <v>2.0</v>
      </c>
      <c r="G221" s="14" t="s">
        <v>31</v>
      </c>
      <c r="H221" s="15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""is_zero"")"),"guest_roster_plyr_10_user_defined_2")</f>
        <v>guest_roster_plyr_10_user_defined_2</v>
      </c>
      <c r="B222" s="16" t="s">
        <v>8</v>
      </c>
      <c r="C222" s="14">
        <v>221.0</v>
      </c>
      <c r="D222" s="14" t="s">
        <v>1112</v>
      </c>
      <c r="E222" s="14">
        <v>539.0</v>
      </c>
      <c r="F222" s="14">
        <v>2.0</v>
      </c>
      <c r="G222" s="14" t="s">
        <v>31</v>
      </c>
      <c r="H222" s="15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""is_zero"")"),"guest_roster_plyr_11_status")</f>
        <v>guest_roster_plyr_11_status</v>
      </c>
      <c r="B223" s="16" t="s">
        <v>16</v>
      </c>
      <c r="C223" s="14">
        <v>222.0</v>
      </c>
      <c r="D223" s="14" t="s">
        <v>448</v>
      </c>
      <c r="E223" s="14">
        <v>541.0</v>
      </c>
      <c r="F223" s="14">
        <v>1.0</v>
      </c>
      <c r="G223" s="14" t="s">
        <v>10</v>
      </c>
      <c r="H223" s="15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""is_zero"")"),"guest_roster_plyr_11_number")</f>
        <v>guest_roster_plyr_11_number</v>
      </c>
      <c r="B224" s="16" t="s">
        <v>29</v>
      </c>
      <c r="C224" s="14">
        <v>223.0</v>
      </c>
      <c r="D224" s="14" t="s">
        <v>449</v>
      </c>
      <c r="E224" s="14">
        <v>542.0</v>
      </c>
      <c r="F224" s="14">
        <v>2.0</v>
      </c>
      <c r="G224" s="14" t="s">
        <v>31</v>
      </c>
      <c r="H224" s="15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""is_zero"")"),"guest_roster_plyr_11_user_defined_1")</f>
        <v>guest_roster_plyr_11_user_defined_1</v>
      </c>
      <c r="B225" s="16" t="s">
        <v>8</v>
      </c>
      <c r="C225" s="14">
        <v>224.0</v>
      </c>
      <c r="D225" s="14" t="s">
        <v>1113</v>
      </c>
      <c r="E225" s="14">
        <v>544.0</v>
      </c>
      <c r="F225" s="14">
        <v>2.0</v>
      </c>
      <c r="G225" s="14" t="s">
        <v>31</v>
      </c>
      <c r="H225" s="15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""is_zero"")"),"guest_roster_plyr_11_user_defined_2")</f>
        <v>guest_roster_plyr_11_user_defined_2</v>
      </c>
      <c r="B226" s="16" t="s">
        <v>8</v>
      </c>
      <c r="C226" s="14">
        <v>225.0</v>
      </c>
      <c r="D226" s="14" t="s">
        <v>1114</v>
      </c>
      <c r="E226" s="14">
        <v>546.0</v>
      </c>
      <c r="F226" s="14">
        <v>2.0</v>
      </c>
      <c r="G226" s="14" t="s">
        <v>31</v>
      </c>
      <c r="H226" s="15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""is_zero"")"),"guest_roster_plyr_12_status")</f>
        <v>guest_roster_plyr_12_status</v>
      </c>
      <c r="B227" s="16" t="s">
        <v>16</v>
      </c>
      <c r="C227" s="14">
        <v>226.0</v>
      </c>
      <c r="D227" s="14" t="s">
        <v>452</v>
      </c>
      <c r="E227" s="14">
        <v>548.0</v>
      </c>
      <c r="F227" s="14">
        <v>1.0</v>
      </c>
      <c r="G227" s="14" t="s">
        <v>10</v>
      </c>
      <c r="H227" s="15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""is_zero"")"),"guest_roster_plyr_12_number")</f>
        <v>guest_roster_plyr_12_number</v>
      </c>
      <c r="B228" s="16" t="s">
        <v>29</v>
      </c>
      <c r="C228" s="14">
        <v>227.0</v>
      </c>
      <c r="D228" s="14" t="s">
        <v>453</v>
      </c>
      <c r="E228" s="14">
        <v>549.0</v>
      </c>
      <c r="F228" s="14">
        <v>2.0</v>
      </c>
      <c r="G228" s="14" t="s">
        <v>31</v>
      </c>
      <c r="H228" s="15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""is_zero"")"),"guest_roster_plyr_12_user_defined_1")</f>
        <v>guest_roster_plyr_12_user_defined_1</v>
      </c>
      <c r="B229" s="16" t="s">
        <v>8</v>
      </c>
      <c r="C229" s="14">
        <v>228.0</v>
      </c>
      <c r="D229" s="14" t="s">
        <v>1115</v>
      </c>
      <c r="E229" s="14">
        <v>551.0</v>
      </c>
      <c r="F229" s="14">
        <v>2.0</v>
      </c>
      <c r="G229" s="14" t="s">
        <v>31</v>
      </c>
      <c r="H229" s="15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""is_zero"")"),"guest_roster_plyr_12_user_defined_2")</f>
        <v>guest_roster_plyr_12_user_defined_2</v>
      </c>
      <c r="B230" s="16" t="s">
        <v>8</v>
      </c>
      <c r="C230" s="14">
        <v>229.0</v>
      </c>
      <c r="D230" s="14" t="s">
        <v>1116</v>
      </c>
      <c r="E230" s="14">
        <v>553.0</v>
      </c>
      <c r="F230" s="14">
        <v>2.0</v>
      </c>
      <c r="G230" s="14" t="s">
        <v>31</v>
      </c>
      <c r="H230" s="15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""is_zero"")"),"guest_roster_plyr_13_status")</f>
        <v>guest_roster_plyr_13_status</v>
      </c>
      <c r="B231" s="16" t="s">
        <v>16</v>
      </c>
      <c r="C231" s="14">
        <v>230.0</v>
      </c>
      <c r="D231" s="14" t="s">
        <v>456</v>
      </c>
      <c r="E231" s="14">
        <v>555.0</v>
      </c>
      <c r="F231" s="14">
        <v>1.0</v>
      </c>
      <c r="G231" s="14" t="s">
        <v>10</v>
      </c>
      <c r="H231" s="15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""is_zero"")"),"guest_roster_plyr_13_number")</f>
        <v>guest_roster_plyr_13_number</v>
      </c>
      <c r="B232" s="16" t="s">
        <v>29</v>
      </c>
      <c r="C232" s="14">
        <v>231.0</v>
      </c>
      <c r="D232" s="14" t="s">
        <v>457</v>
      </c>
      <c r="E232" s="14">
        <v>556.0</v>
      </c>
      <c r="F232" s="14">
        <v>2.0</v>
      </c>
      <c r="G232" s="14" t="s">
        <v>31</v>
      </c>
      <c r="H232" s="15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""is_zero"")"),"guest_roster_plyr_13_user_defined_1")</f>
        <v>guest_roster_plyr_13_user_defined_1</v>
      </c>
      <c r="B233" s="16" t="s">
        <v>8</v>
      </c>
      <c r="C233" s="14">
        <v>232.0</v>
      </c>
      <c r="D233" s="14" t="s">
        <v>1117</v>
      </c>
      <c r="E233" s="14">
        <v>558.0</v>
      </c>
      <c r="F233" s="14">
        <v>2.0</v>
      </c>
      <c r="G233" s="14" t="s">
        <v>31</v>
      </c>
      <c r="H233" s="15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""is_zero"")"),"guest_roster_plyr_13_user_defined_2")</f>
        <v>guest_roster_plyr_13_user_defined_2</v>
      </c>
      <c r="B234" s="16" t="s">
        <v>8</v>
      </c>
      <c r="C234" s="14">
        <v>233.0</v>
      </c>
      <c r="D234" s="14" t="s">
        <v>1118</v>
      </c>
      <c r="E234" s="14">
        <v>560.0</v>
      </c>
      <c r="F234" s="14">
        <v>2.0</v>
      </c>
      <c r="G234" s="14" t="s">
        <v>31</v>
      </c>
      <c r="H234" s="15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""is_zero"")"),"guest_roster_plyr_14_status")</f>
        <v>guest_roster_plyr_14_status</v>
      </c>
      <c r="B235" s="16" t="s">
        <v>16</v>
      </c>
      <c r="C235" s="14">
        <v>234.0</v>
      </c>
      <c r="D235" s="14" t="s">
        <v>460</v>
      </c>
      <c r="E235" s="14">
        <v>562.0</v>
      </c>
      <c r="F235" s="14">
        <v>1.0</v>
      </c>
      <c r="G235" s="14" t="s">
        <v>10</v>
      </c>
      <c r="H235" s="15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""is_zero"")"),"guest_roster_plyr_14_number")</f>
        <v>guest_roster_plyr_14_number</v>
      </c>
      <c r="B236" s="16" t="s">
        <v>29</v>
      </c>
      <c r="C236" s="14">
        <v>235.0</v>
      </c>
      <c r="D236" s="14" t="s">
        <v>461</v>
      </c>
      <c r="E236" s="14">
        <v>563.0</v>
      </c>
      <c r="F236" s="14">
        <v>2.0</v>
      </c>
      <c r="G236" s="14" t="s">
        <v>31</v>
      </c>
      <c r="H236" s="15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""is_zero"")"),"guest_roster_plyr_14_user_defined_1")</f>
        <v>guest_roster_plyr_14_user_defined_1</v>
      </c>
      <c r="B237" s="16" t="s">
        <v>8</v>
      </c>
      <c r="C237" s="14">
        <v>236.0</v>
      </c>
      <c r="D237" s="14" t="s">
        <v>1119</v>
      </c>
      <c r="E237" s="14">
        <v>565.0</v>
      </c>
      <c r="F237" s="14">
        <v>2.0</v>
      </c>
      <c r="G237" s="14" t="s">
        <v>31</v>
      </c>
      <c r="H237" s="15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""is_zero"")"),"guest_roster_plyr_14_user_defined_2")</f>
        <v>guest_roster_plyr_14_user_defined_2</v>
      </c>
      <c r="B238" s="16" t="s">
        <v>8</v>
      </c>
      <c r="C238" s="14">
        <v>237.0</v>
      </c>
      <c r="D238" s="14" t="s">
        <v>1120</v>
      </c>
      <c r="E238" s="14">
        <v>567.0</v>
      </c>
      <c r="F238" s="14">
        <v>2.0</v>
      </c>
      <c r="G238" s="14" t="s">
        <v>31</v>
      </c>
      <c r="H238" s="15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""is_zero"")"),"guest_roster_plyr_15_status")</f>
        <v>guest_roster_plyr_15_status</v>
      </c>
      <c r="B239" s="16" t="s">
        <v>16</v>
      </c>
      <c r="C239" s="14">
        <v>238.0</v>
      </c>
      <c r="D239" s="14" t="s">
        <v>464</v>
      </c>
      <c r="E239" s="14">
        <v>569.0</v>
      </c>
      <c r="F239" s="14">
        <v>1.0</v>
      </c>
      <c r="G239" s="14" t="s">
        <v>10</v>
      </c>
      <c r="H239" s="15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""is_zero"")"),"guest_roster_plyr_15_number")</f>
        <v>guest_roster_plyr_15_number</v>
      </c>
      <c r="B240" s="16" t="s">
        <v>29</v>
      </c>
      <c r="C240" s="14">
        <v>239.0</v>
      </c>
      <c r="D240" s="14" t="s">
        <v>465</v>
      </c>
      <c r="E240" s="14">
        <v>570.0</v>
      </c>
      <c r="F240" s="14">
        <v>2.0</v>
      </c>
      <c r="G240" s="14" t="s">
        <v>31</v>
      </c>
      <c r="H240" s="15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""is_zero"")"),"guest_roster_plyr_15_user_defined_1")</f>
        <v>guest_roster_plyr_15_user_defined_1</v>
      </c>
      <c r="B241" s="16" t="s">
        <v>8</v>
      </c>
      <c r="C241" s="14">
        <v>240.0</v>
      </c>
      <c r="D241" s="14" t="s">
        <v>1121</v>
      </c>
      <c r="E241" s="14">
        <v>572.0</v>
      </c>
      <c r="F241" s="14">
        <v>2.0</v>
      </c>
      <c r="G241" s="14" t="s">
        <v>31</v>
      </c>
      <c r="H241" s="15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""is_zero"")"),"guest_roster_plyr_15_user_defined_2")</f>
        <v>guest_roster_plyr_15_user_defined_2</v>
      </c>
      <c r="B242" s="16" t="s">
        <v>8</v>
      </c>
      <c r="C242" s="14">
        <v>241.0</v>
      </c>
      <c r="D242" s="14" t="s">
        <v>1122</v>
      </c>
      <c r="E242" s="14">
        <v>574.0</v>
      </c>
      <c r="F242" s="14">
        <v>2.0</v>
      </c>
      <c r="G242" s="14" t="s">
        <v>31</v>
      </c>
      <c r="H242" s="15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""is_zero"")"),"guest_aces")</f>
        <v>guest_aces</v>
      </c>
      <c r="B243" s="16" t="s">
        <v>29</v>
      </c>
      <c r="C243" s="14">
        <v>242.0</v>
      </c>
      <c r="D243" s="14" t="s">
        <v>1123</v>
      </c>
      <c r="E243" s="14">
        <v>576.0</v>
      </c>
      <c r="F243" s="14">
        <v>4.0</v>
      </c>
      <c r="G243" s="14" t="s">
        <v>31</v>
      </c>
      <c r="H243" s="15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""is_zero"")"),"guest_kills")</f>
        <v>guest_kills</v>
      </c>
      <c r="B244" s="16" t="s">
        <v>29</v>
      </c>
      <c r="C244" s="14">
        <v>243.0</v>
      </c>
      <c r="D244" s="14" t="s">
        <v>1124</v>
      </c>
      <c r="E244" s="14">
        <v>580.0</v>
      </c>
      <c r="F244" s="14">
        <v>4.0</v>
      </c>
      <c r="G244" s="14" t="s">
        <v>31</v>
      </c>
      <c r="H244" s="15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""is_zero"")"),"guest_blocks")</f>
        <v>guest_blocks</v>
      </c>
      <c r="B245" s="16" t="s">
        <v>29</v>
      </c>
      <c r="C245" s="14">
        <v>244.0</v>
      </c>
      <c r="D245" s="14" t="s">
        <v>1125</v>
      </c>
      <c r="E245" s="14">
        <v>584.0</v>
      </c>
      <c r="F245" s="14">
        <v>4.0</v>
      </c>
      <c r="G245" s="14" t="s">
        <v>31</v>
      </c>
      <c r="H245" s="15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""is_zero"")"),"guest_digs")</f>
        <v>guest_digs</v>
      </c>
      <c r="B246" s="16" t="s">
        <v>29</v>
      </c>
      <c r="C246" s="14">
        <v>245.0</v>
      </c>
      <c r="D246" s="14" t="s">
        <v>1126</v>
      </c>
      <c r="E246" s="14">
        <v>588.0</v>
      </c>
      <c r="F246" s="14">
        <v>4.0</v>
      </c>
      <c r="G246" s="14" t="s">
        <v>31</v>
      </c>
      <c r="H246" s="15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""is_zero"")"),"guest_total_hustle")</f>
        <v>guest_total_hustle</v>
      </c>
      <c r="B247" s="16" t="s">
        <v>29</v>
      </c>
      <c r="C247" s="14">
        <v>246.0</v>
      </c>
      <c r="D247" s="14" t="s">
        <v>1127</v>
      </c>
      <c r="E247" s="14">
        <v>592.0</v>
      </c>
      <c r="F247" s="14">
        <v>4.0</v>
      </c>
      <c r="G247" s="14" t="s">
        <v>31</v>
      </c>
      <c r="H247" s="15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24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23" t="s">
        <v>11</v>
      </c>
      <c r="B3" s="23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23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23" t="s">
        <v>8</v>
      </c>
      <c r="C4" s="14">
        <v>3.0</v>
      </c>
      <c r="D4" s="14" t="s">
        <v>13</v>
      </c>
      <c r="E4" s="14">
        <v>14.0</v>
      </c>
      <c r="F4" s="14">
        <v>5.0</v>
      </c>
      <c r="G4" s="14" t="s">
        <v>10</v>
      </c>
      <c r="H4" s="15"/>
    </row>
    <row r="5">
      <c r="A5" s="25" t="s">
        <v>14</v>
      </c>
      <c r="B5" s="23" t="s">
        <v>8</v>
      </c>
      <c r="C5" s="14">
        <v>4.0</v>
      </c>
      <c r="D5" s="14" t="s">
        <v>15</v>
      </c>
      <c r="E5" s="14">
        <v>19.0</v>
      </c>
      <c r="F5" s="14">
        <v>8.0</v>
      </c>
      <c r="G5" s="14" t="s">
        <v>10</v>
      </c>
      <c r="H5" s="15"/>
    </row>
    <row r="6">
      <c r="A6" s="23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23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23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23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23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23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23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23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23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23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23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23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23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23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23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23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23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23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23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23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23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23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23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23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23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23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666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667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7"/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7"/>
      <c r="C32" s="14">
        <v>31.0</v>
      </c>
      <c r="D32" s="14" t="s">
        <v>267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7"/>
      <c r="C33" s="14">
        <v>32.0</v>
      </c>
      <c r="D33" s="14" t="s">
        <v>47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7"/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7"/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7"/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7"/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7"/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7"/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""is_zero"")"),"shot_clock_time")</f>
        <v>shot_clock_time</v>
      </c>
      <c r="B41" s="17"/>
      <c r="C41" s="14">
        <v>40.0</v>
      </c>
      <c r="D41" s="14" t="s">
        <v>269</v>
      </c>
      <c r="E41" s="14">
        <v>201.0</v>
      </c>
      <c r="F41" s="14">
        <v>8.0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""is_zero"")"),"shot_clock_horn")</f>
        <v>shot_clock_horn</v>
      </c>
      <c r="B42" s="17"/>
      <c r="C42" s="14">
        <v>41.0</v>
      </c>
      <c r="D42" s="14" t="s">
        <v>270</v>
      </c>
      <c r="E42" s="14">
        <v>209.0</v>
      </c>
      <c r="F42" s="14">
        <v>1.0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""is_zero"")"),"inverse_time_clock")</f>
        <v>inverse_time_clock</v>
      </c>
      <c r="B43" s="17"/>
      <c r="C43" s="14">
        <v>42.0</v>
      </c>
      <c r="D43" s="14" t="s">
        <v>590</v>
      </c>
      <c r="E43" s="14">
        <v>210.0</v>
      </c>
      <c r="F43" s="14">
        <v>8.0</v>
      </c>
      <c r="G43" s="14" t="s">
        <v>10</v>
      </c>
      <c r="H43" s="14" t="s">
        <v>27</v>
      </c>
    </row>
    <row r="44">
      <c r="A44" s="4" t="str">
        <f>IFERROR(__xludf.DUMMYFUNCTION("substitute(regexreplace(substitute(regexreplace(regexreplace(lower($D44), "" \(.+?\)$"", """"), ""[- .()/]"", ""_""), ""#"", ""num""), ""_+"", ""_""), ""=0"", ""is_zero"")"),"inverse_main_time_out_tod")</f>
        <v>inverse_main_time_out_tod</v>
      </c>
      <c r="B44" s="17"/>
      <c r="C44" s="14">
        <v>43.0</v>
      </c>
      <c r="D44" s="14" t="s">
        <v>591</v>
      </c>
      <c r="E44" s="14">
        <v>218.0</v>
      </c>
      <c r="F44" s="14">
        <v>8.0</v>
      </c>
      <c r="G44" s="14" t="s">
        <v>10</v>
      </c>
      <c r="H44" s="14" t="s">
        <v>27</v>
      </c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""is_zero"")"),"home_player_num1_number")</f>
        <v>home_player_num1_number</v>
      </c>
      <c r="B45" s="17"/>
      <c r="C45" s="14">
        <v>44.0</v>
      </c>
      <c r="D45" s="14" t="s">
        <v>592</v>
      </c>
      <c r="E45" s="14">
        <v>226.0</v>
      </c>
      <c r="F45" s="14">
        <v>2.0</v>
      </c>
      <c r="G45" s="14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""is_zero"")"),"home_player_num1_penalty_time")</f>
        <v>home_player_num1_penalty_time</v>
      </c>
      <c r="B46" s="17"/>
      <c r="C46" s="14">
        <v>45.0</v>
      </c>
      <c r="D46" s="14" t="s">
        <v>593</v>
      </c>
      <c r="E46" s="14">
        <v>228.0</v>
      </c>
      <c r="F46" s="14">
        <v>8.0</v>
      </c>
      <c r="G46" s="14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""is_zero"")"),"home_player_num1_penalty_number")</f>
        <v>home_player_num1_penalty_number</v>
      </c>
      <c r="B47" s="17"/>
      <c r="C47" s="14">
        <v>46.0</v>
      </c>
      <c r="D47" s="14" t="s">
        <v>1128</v>
      </c>
      <c r="E47" s="14">
        <v>236.0</v>
      </c>
      <c r="F47" s="14">
        <v>2.0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""is_zero"")"),"home_player_num2_number")</f>
        <v>home_player_num2_number</v>
      </c>
      <c r="B48" s="17"/>
      <c r="C48" s="14">
        <v>47.0</v>
      </c>
      <c r="D48" s="14" t="s">
        <v>594</v>
      </c>
      <c r="E48" s="14">
        <v>238.0</v>
      </c>
      <c r="F48" s="14">
        <v>2.0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""is_zero"")"),"home_player_num2_penalty_time")</f>
        <v>home_player_num2_penalty_time</v>
      </c>
      <c r="B49" s="17"/>
      <c r="C49" s="14">
        <v>48.0</v>
      </c>
      <c r="D49" s="14" t="s">
        <v>595</v>
      </c>
      <c r="E49" s="14">
        <v>240.0</v>
      </c>
      <c r="F49" s="14">
        <v>8.0</v>
      </c>
      <c r="G49" s="14" t="s">
        <v>10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""is_zero"")"),"home_player_num2_penalty_number")</f>
        <v>home_player_num2_penalty_number</v>
      </c>
      <c r="B50" s="17"/>
      <c r="C50" s="14">
        <v>49.0</v>
      </c>
      <c r="D50" s="14" t="s">
        <v>1129</v>
      </c>
      <c r="E50" s="14">
        <v>248.0</v>
      </c>
      <c r="F50" s="14">
        <v>2.0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""is_zero"")"),"home_player_num3_number")</f>
        <v>home_player_num3_number</v>
      </c>
      <c r="B51" s="17"/>
      <c r="C51" s="14">
        <v>50.0</v>
      </c>
      <c r="D51" s="14" t="s">
        <v>596</v>
      </c>
      <c r="E51" s="14">
        <v>250.0</v>
      </c>
      <c r="F51" s="14">
        <v>2.0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""is_zero"")"),"home_player_num3_penalty_time")</f>
        <v>home_player_num3_penalty_time</v>
      </c>
      <c r="B52" s="17"/>
      <c r="C52" s="14">
        <v>51.0</v>
      </c>
      <c r="D52" s="14" t="s">
        <v>597</v>
      </c>
      <c r="E52" s="14">
        <v>252.0</v>
      </c>
      <c r="F52" s="14">
        <v>8.0</v>
      </c>
      <c r="G52" s="14" t="s">
        <v>10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""is_zero"")"),"home_player_num3_penalty_number")</f>
        <v>home_player_num3_penalty_number</v>
      </c>
      <c r="B53" s="17"/>
      <c r="C53" s="14">
        <v>52.0</v>
      </c>
      <c r="D53" s="14" t="s">
        <v>1130</v>
      </c>
      <c r="E53" s="14">
        <v>260.0</v>
      </c>
      <c r="F53" s="14">
        <v>2.0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""is_zero"")"),"guest_player_num1_number")</f>
        <v>guest_player_num1_number</v>
      </c>
      <c r="B54" s="17"/>
      <c r="C54" s="14">
        <v>53.0</v>
      </c>
      <c r="D54" s="14" t="s">
        <v>604</v>
      </c>
      <c r="E54" s="14">
        <v>262.0</v>
      </c>
      <c r="F54" s="14">
        <v>2.0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""is_zero"")"),"guest_player_num1_penalty_time")</f>
        <v>guest_player_num1_penalty_time</v>
      </c>
      <c r="B55" s="17"/>
      <c r="C55" s="14">
        <v>54.0</v>
      </c>
      <c r="D55" s="14" t="s">
        <v>605</v>
      </c>
      <c r="E55" s="14">
        <v>264.0</v>
      </c>
      <c r="F55" s="14">
        <v>8.0</v>
      </c>
      <c r="G55" s="14" t="s">
        <v>10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""is_zero"")"),"guest_player_num1_penalty_number")</f>
        <v>guest_player_num1_penalty_number</v>
      </c>
      <c r="B56" s="17"/>
      <c r="C56" s="14">
        <v>55.0</v>
      </c>
      <c r="D56" s="14" t="s">
        <v>1131</v>
      </c>
      <c r="E56" s="14">
        <v>272.0</v>
      </c>
      <c r="F56" s="14">
        <v>2.0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""is_zero"")"),"guest_player_num2_number")</f>
        <v>guest_player_num2_number</v>
      </c>
      <c r="B57" s="17"/>
      <c r="C57" s="14">
        <v>56.0</v>
      </c>
      <c r="D57" s="14" t="s">
        <v>606</v>
      </c>
      <c r="E57" s="14">
        <v>274.0</v>
      </c>
      <c r="F57" s="14">
        <v>2.0</v>
      </c>
      <c r="G57" s="14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""is_zero"")"),"guest_player_num2_penalty_time")</f>
        <v>guest_player_num2_penalty_time</v>
      </c>
      <c r="B58" s="17"/>
      <c r="C58" s="14">
        <v>57.0</v>
      </c>
      <c r="D58" s="14" t="s">
        <v>607</v>
      </c>
      <c r="E58" s="14">
        <v>276.0</v>
      </c>
      <c r="F58" s="14">
        <v>8.0</v>
      </c>
      <c r="G58" s="14" t="s">
        <v>10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""is_zero"")"),"guest_player_num2_penalty_number")</f>
        <v>guest_player_num2_penalty_number</v>
      </c>
      <c r="B59" s="17"/>
      <c r="C59" s="14">
        <v>58.0</v>
      </c>
      <c r="D59" s="14" t="s">
        <v>1132</v>
      </c>
      <c r="E59" s="14">
        <v>284.0</v>
      </c>
      <c r="F59" s="14">
        <v>2.0</v>
      </c>
      <c r="G59" s="14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""is_zero"")"),"guest_player_num3_number")</f>
        <v>guest_player_num3_number</v>
      </c>
      <c r="B60" s="17"/>
      <c r="C60" s="14">
        <v>59.0</v>
      </c>
      <c r="D60" s="14" t="s">
        <v>608</v>
      </c>
      <c r="E60" s="14">
        <v>286.0</v>
      </c>
      <c r="F60" s="14">
        <v>2.0</v>
      </c>
      <c r="G60" s="14" t="s">
        <v>31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""is_zero"")"),"guest_player_num3_penalty_time")</f>
        <v>guest_player_num3_penalty_time</v>
      </c>
      <c r="B61" s="17"/>
      <c r="C61" s="14">
        <v>60.0</v>
      </c>
      <c r="D61" s="14" t="s">
        <v>609</v>
      </c>
      <c r="E61" s="14">
        <v>288.0</v>
      </c>
      <c r="F61" s="14">
        <v>8.0</v>
      </c>
      <c r="G61" s="14" t="s">
        <v>10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""is_zero"")"),"guest_player_num3_penalty_number")</f>
        <v>guest_player_num3_penalty_number</v>
      </c>
      <c r="B62" s="17"/>
      <c r="C62" s="14">
        <v>61.0</v>
      </c>
      <c r="D62" s="14" t="s">
        <v>1133</v>
      </c>
      <c r="E62" s="14">
        <v>296.0</v>
      </c>
      <c r="F62" s="14">
        <v>2.0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24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23" t="s">
        <v>11</v>
      </c>
      <c r="B3" s="23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23" t="str">
        <f>IFERROR(__xludf.DUMMYFUNCTION("substitute(regexreplace(substitute(regexreplace(regexreplace(lower($D4), "" \(.+?\)$"", """"), ""[- .()/]"", ""_""), ""#"", ""num""), ""_+"", ""_""), ""=0"", ""is_zero"")"),"main_blood_injury_tod")</f>
        <v>main_blood_injury_tod</v>
      </c>
      <c r="B4" s="23" t="s">
        <v>8</v>
      </c>
      <c r="C4" s="14">
        <v>3.0</v>
      </c>
      <c r="D4" s="14" t="s">
        <v>664</v>
      </c>
      <c r="E4" s="14">
        <v>14.0</v>
      </c>
      <c r="F4" s="14">
        <v>5.0</v>
      </c>
      <c r="G4" s="14" t="s">
        <v>10</v>
      </c>
      <c r="H4" s="15"/>
    </row>
    <row r="5">
      <c r="A5" s="25" t="s">
        <v>14</v>
      </c>
      <c r="B5" s="23" t="s">
        <v>8</v>
      </c>
      <c r="C5" s="14">
        <v>4.0</v>
      </c>
      <c r="D5" s="14" t="s">
        <v>665</v>
      </c>
      <c r="E5" s="14">
        <v>19.0</v>
      </c>
      <c r="F5" s="14">
        <v>8.0</v>
      </c>
      <c r="G5" s="14" t="s">
        <v>10</v>
      </c>
      <c r="H5" s="15"/>
    </row>
    <row r="6">
      <c r="A6" s="23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23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23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23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23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23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23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23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23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23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23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23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23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23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23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23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23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23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23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23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23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23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23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23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23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23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666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667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6" t="s">
        <v>29</v>
      </c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6" t="s">
        <v>8</v>
      </c>
      <c r="C32" s="14">
        <v>31.0</v>
      </c>
      <c r="D32" s="14" t="s">
        <v>46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6" t="s">
        <v>8</v>
      </c>
      <c r="C33" s="14">
        <v>32.0</v>
      </c>
      <c r="D33" s="14" t="s">
        <v>268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""is_zero"")"),"advantage_time")</f>
        <v>advantage_time</v>
      </c>
      <c r="B41" s="16" t="s">
        <v>8</v>
      </c>
      <c r="C41" s="14">
        <v>40.0</v>
      </c>
      <c r="D41" s="14" t="s">
        <v>1134</v>
      </c>
      <c r="E41" s="14">
        <v>201.0</v>
      </c>
      <c r="F41" s="14">
        <v>8.0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""is_zero"")"),"home_advantage_time")</f>
        <v>home_advantage_time</v>
      </c>
      <c r="B42" s="16" t="s">
        <v>8</v>
      </c>
      <c r="C42" s="14">
        <v>41.0</v>
      </c>
      <c r="D42" s="14" t="s">
        <v>1135</v>
      </c>
      <c r="E42" s="14">
        <v>209.0</v>
      </c>
      <c r="F42" s="14">
        <v>8.0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""is_zero"")"),"guest_advantage_time")</f>
        <v>guest_advantage_time</v>
      </c>
      <c r="B43" s="16" t="s">
        <v>8</v>
      </c>
      <c r="C43" s="14">
        <v>42.0</v>
      </c>
      <c r="D43" s="14" t="s">
        <v>1136</v>
      </c>
      <c r="E43" s="14">
        <v>217.0</v>
      </c>
      <c r="F43" s="14">
        <v>8.0</v>
      </c>
      <c r="G43" s="14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""is_zero"")"),"home_blood_time")</f>
        <v>home_blood_time</v>
      </c>
      <c r="B44" s="16" t="s">
        <v>8</v>
      </c>
      <c r="C44" s="14">
        <v>43.0</v>
      </c>
      <c r="D44" s="14" t="s">
        <v>1137</v>
      </c>
      <c r="E44" s="14">
        <v>225.0</v>
      </c>
      <c r="F44" s="14">
        <v>8.0</v>
      </c>
      <c r="G44" s="14" t="s">
        <v>10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""is_zero"")"),"home_injury_time")</f>
        <v>home_injury_time</v>
      </c>
      <c r="B45" s="16" t="s">
        <v>8</v>
      </c>
      <c r="C45" s="14">
        <v>44.0</v>
      </c>
      <c r="D45" s="14" t="s">
        <v>1138</v>
      </c>
      <c r="E45" s="14">
        <v>233.0</v>
      </c>
      <c r="F45" s="14">
        <v>8.0</v>
      </c>
      <c r="G45" s="14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""is_zero"")"),"guest_blood_time")</f>
        <v>guest_blood_time</v>
      </c>
      <c r="B46" s="16" t="s">
        <v>8</v>
      </c>
      <c r="C46" s="14">
        <v>45.0</v>
      </c>
      <c r="D46" s="14" t="s">
        <v>1139</v>
      </c>
      <c r="E46" s="14">
        <v>241.0</v>
      </c>
      <c r="F46" s="14">
        <v>8.0</v>
      </c>
      <c r="G46" s="14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""is_zero"")"),"guest_injury_time")</f>
        <v>guest_injury_time</v>
      </c>
      <c r="B47" s="16" t="s">
        <v>8</v>
      </c>
      <c r="C47" s="14">
        <v>46.0</v>
      </c>
      <c r="D47" s="14" t="s">
        <v>1140</v>
      </c>
      <c r="E47" s="14">
        <v>249.0</v>
      </c>
      <c r="F47" s="14">
        <v>8.0</v>
      </c>
      <c r="G47" s="14" t="s">
        <v>10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""is_zero"")"),"home_advantage_indicator")</f>
        <v>home_advantage_indicator</v>
      </c>
      <c r="B48" s="16" t="s">
        <v>16</v>
      </c>
      <c r="C48" s="14">
        <v>47.0</v>
      </c>
      <c r="D48" s="14" t="s">
        <v>1141</v>
      </c>
      <c r="E48" s="14">
        <v>257.0</v>
      </c>
      <c r="F48" s="14">
        <v>1.0</v>
      </c>
      <c r="G48" s="14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""is_zero"")"),"home_advantage_arrow")</f>
        <v>home_advantage_arrow</v>
      </c>
      <c r="B49" s="16" t="s">
        <v>16</v>
      </c>
      <c r="C49" s="14">
        <v>48.0</v>
      </c>
      <c r="D49" s="14" t="s">
        <v>1142</v>
      </c>
      <c r="E49" s="14">
        <v>258.0</v>
      </c>
      <c r="F49" s="14">
        <v>1.0</v>
      </c>
      <c r="G49" s="14" t="s">
        <v>10</v>
      </c>
      <c r="H49" s="14" t="s">
        <v>27</v>
      </c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""is_zero"")"),"home_advantage_text")</f>
        <v>home_advantage_text</v>
      </c>
      <c r="B50" s="16" t="s">
        <v>8</v>
      </c>
      <c r="C50" s="14">
        <v>49.0</v>
      </c>
      <c r="D50" s="14" t="s">
        <v>1143</v>
      </c>
      <c r="E50" s="14">
        <v>259.0</v>
      </c>
      <c r="F50" s="14">
        <v>9.0</v>
      </c>
      <c r="G50" s="14" t="s">
        <v>10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""is_zero"")"),"guest_advantage_indicator")</f>
        <v>guest_advantage_indicator</v>
      </c>
      <c r="B51" s="16" t="s">
        <v>16</v>
      </c>
      <c r="C51" s="14">
        <v>50.0</v>
      </c>
      <c r="D51" s="14" t="s">
        <v>1144</v>
      </c>
      <c r="E51" s="14">
        <v>268.0</v>
      </c>
      <c r="F51" s="14">
        <v>1.0</v>
      </c>
      <c r="G51" s="14" t="s">
        <v>10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""is_zero"")"),"guest_advantage_arrow")</f>
        <v>guest_advantage_arrow</v>
      </c>
      <c r="B52" s="16" t="s">
        <v>16</v>
      </c>
      <c r="C52" s="14">
        <v>51.0</v>
      </c>
      <c r="D52" s="14" t="s">
        <v>1145</v>
      </c>
      <c r="E52" s="14">
        <v>269.0</v>
      </c>
      <c r="F52" s="14">
        <v>1.0</v>
      </c>
      <c r="G52" s="14" t="s">
        <v>10</v>
      </c>
      <c r="H52" s="14" t="s">
        <v>27</v>
      </c>
    </row>
    <row r="53">
      <c r="A53" s="4" t="str">
        <f>IFERROR(__xludf.DUMMYFUNCTION("substitute(regexreplace(substitute(regexreplace(regexreplace(lower($D53), "" \(.+?\)$"", """"), ""[- .()/]"", ""_""), ""#"", ""num""), ""_+"", ""_""), ""=0"", ""is_zero"")"),"guest_advantage_text")</f>
        <v>guest_advantage_text</v>
      </c>
      <c r="B53" s="16" t="s">
        <v>8</v>
      </c>
      <c r="C53" s="14">
        <v>52.0</v>
      </c>
      <c r="D53" s="14" t="s">
        <v>1146</v>
      </c>
      <c r="E53" s="14">
        <v>270.0</v>
      </c>
      <c r="F53" s="14">
        <v>9.0</v>
      </c>
      <c r="G53" s="14" t="s">
        <v>10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""is_zero"")"),"home_match_score")</f>
        <v>home_match_score</v>
      </c>
      <c r="B54" s="16" t="s">
        <v>29</v>
      </c>
      <c r="C54" s="14">
        <v>53.0</v>
      </c>
      <c r="D54" s="14" t="s">
        <v>1147</v>
      </c>
      <c r="E54" s="14">
        <v>279.0</v>
      </c>
      <c r="F54" s="14">
        <v>2.0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""is_zero"")"),"guest_match_score")</f>
        <v>guest_match_score</v>
      </c>
      <c r="B55" s="16" t="s">
        <v>29</v>
      </c>
      <c r="C55" s="14">
        <v>54.0</v>
      </c>
      <c r="D55" s="14" t="s">
        <v>1148</v>
      </c>
      <c r="E55" s="14">
        <v>281.0</v>
      </c>
      <c r="F55" s="14">
        <v>2.0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""is_zero"")"),"match_number")</f>
        <v>match_number</v>
      </c>
      <c r="B56" s="16" t="s">
        <v>29</v>
      </c>
      <c r="C56" s="14">
        <v>55.0</v>
      </c>
      <c r="D56" s="14" t="s">
        <v>883</v>
      </c>
      <c r="E56" s="14">
        <v>283.0</v>
      </c>
      <c r="F56" s="14">
        <v>3.0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""is_zero"")"),"team_score_advan_time")</f>
        <v>team_score_advan_time</v>
      </c>
      <c r="B57" s="16" t="s">
        <v>8</v>
      </c>
      <c r="C57" s="14">
        <v>56.0</v>
      </c>
      <c r="D57" s="14" t="s">
        <v>1149</v>
      </c>
      <c r="E57" s="14">
        <v>286.0</v>
      </c>
      <c r="F57" s="14">
        <v>8.0</v>
      </c>
      <c r="G57" s="14" t="s">
        <v>10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""is_zero"")"),"home_bonus_indicator")</f>
        <v>home_bonus_indicator</v>
      </c>
      <c r="B58" s="16" t="s">
        <v>16</v>
      </c>
      <c r="C58" s="14">
        <v>57.0</v>
      </c>
      <c r="D58" s="14" t="s">
        <v>1150</v>
      </c>
      <c r="E58" s="14">
        <v>294.0</v>
      </c>
      <c r="F58" s="14">
        <v>1.0</v>
      </c>
      <c r="G58" s="14" t="s">
        <v>10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""is_zero"")"),"guest_bonus_indicator")</f>
        <v>guest_bonus_indicator</v>
      </c>
      <c r="B59" s="16" t="s">
        <v>16</v>
      </c>
      <c r="C59" s="14">
        <v>58.0</v>
      </c>
      <c r="D59" s="14" t="s">
        <v>1151</v>
      </c>
      <c r="E59" s="14">
        <v>295.0</v>
      </c>
      <c r="F59" s="14">
        <v>1.0</v>
      </c>
      <c r="G59" s="14" t="s">
        <v>10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""is_zero"")"),"class_1_home_points")</f>
        <v>class_1_home_points</v>
      </c>
      <c r="B60" s="16" t="s">
        <v>29</v>
      </c>
      <c r="C60" s="14">
        <v>59.0</v>
      </c>
      <c r="D60" s="14" t="s">
        <v>1152</v>
      </c>
      <c r="E60" s="14">
        <v>296.0</v>
      </c>
      <c r="F60" s="14">
        <v>1.0</v>
      </c>
      <c r="G60" s="14" t="s">
        <v>10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""is_zero"")"),"class_1_guest_points")</f>
        <v>class_1_guest_points</v>
      </c>
      <c r="B61" s="16" t="s">
        <v>29</v>
      </c>
      <c r="C61" s="14">
        <v>60.0</v>
      </c>
      <c r="D61" s="14" t="s">
        <v>1153</v>
      </c>
      <c r="E61" s="14">
        <v>297.0</v>
      </c>
      <c r="F61" s="14">
        <v>1.0</v>
      </c>
      <c r="G61" s="14" t="s">
        <v>10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""is_zero"")"),"class_1_weight_class")</f>
        <v>class_1_weight_class</v>
      </c>
      <c r="B62" s="16" t="s">
        <v>29</v>
      </c>
      <c r="C62" s="14">
        <v>61.0</v>
      </c>
      <c r="D62" s="14" t="s">
        <v>1154</v>
      </c>
      <c r="E62" s="14">
        <v>298.0</v>
      </c>
      <c r="F62" s="14">
        <v>3.0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""is_zero"")"),"class_2_home_points")</f>
        <v>class_2_home_points</v>
      </c>
      <c r="B63" s="16" t="s">
        <v>29</v>
      </c>
      <c r="C63" s="14">
        <v>62.0</v>
      </c>
      <c r="D63" s="14" t="s">
        <v>1155</v>
      </c>
      <c r="E63" s="14">
        <v>301.0</v>
      </c>
      <c r="F63" s="14">
        <v>1.0</v>
      </c>
      <c r="G63" s="14" t="s">
        <v>10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""is_zero"")"),"class_2_guest_points")</f>
        <v>class_2_guest_points</v>
      </c>
      <c r="B64" s="16" t="s">
        <v>29</v>
      </c>
      <c r="C64" s="14">
        <v>63.0</v>
      </c>
      <c r="D64" s="14" t="s">
        <v>1156</v>
      </c>
      <c r="E64" s="14">
        <v>302.0</v>
      </c>
      <c r="F64" s="14">
        <v>1.0</v>
      </c>
      <c r="G64" s="14" t="s">
        <v>10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""is_zero"")"),"class_2_weight_class")</f>
        <v>class_2_weight_class</v>
      </c>
      <c r="B65" s="16" t="s">
        <v>29</v>
      </c>
      <c r="C65" s="14">
        <v>64.0</v>
      </c>
      <c r="D65" s="14" t="s">
        <v>1157</v>
      </c>
      <c r="E65" s="14">
        <v>303.0</v>
      </c>
      <c r="F65" s="14">
        <v>3.0</v>
      </c>
      <c r="G65" s="14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""is_zero"")"),"class_3_home_points")</f>
        <v>class_3_home_points</v>
      </c>
      <c r="B66" s="16" t="s">
        <v>29</v>
      </c>
      <c r="C66" s="14">
        <v>65.0</v>
      </c>
      <c r="D66" s="14" t="s">
        <v>1158</v>
      </c>
      <c r="E66" s="14">
        <v>306.0</v>
      </c>
      <c r="F66" s="14">
        <v>1.0</v>
      </c>
      <c r="G66" s="14" t="s">
        <v>10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""is_zero"")"),"class_3_guest_points")</f>
        <v>class_3_guest_points</v>
      </c>
      <c r="B67" s="16" t="s">
        <v>29</v>
      </c>
      <c r="C67" s="14">
        <v>66.0</v>
      </c>
      <c r="D67" s="14" t="s">
        <v>1159</v>
      </c>
      <c r="E67" s="14">
        <v>307.0</v>
      </c>
      <c r="F67" s="14">
        <v>1.0</v>
      </c>
      <c r="G67" s="14" t="s">
        <v>10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""is_zero"")"),"class_3_weight_class")</f>
        <v>class_3_weight_class</v>
      </c>
      <c r="B68" s="16" t="s">
        <v>29</v>
      </c>
      <c r="C68" s="14">
        <v>67.0</v>
      </c>
      <c r="D68" s="14" t="s">
        <v>1160</v>
      </c>
      <c r="E68" s="14">
        <v>308.0</v>
      </c>
      <c r="F68" s="14">
        <v>3.0</v>
      </c>
      <c r="G68" s="14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""is_zero"")"),"class_4_home_points")</f>
        <v>class_4_home_points</v>
      </c>
      <c r="B69" s="16" t="s">
        <v>29</v>
      </c>
      <c r="C69" s="14">
        <v>68.0</v>
      </c>
      <c r="D69" s="14" t="s">
        <v>1161</v>
      </c>
      <c r="E69" s="14">
        <v>311.0</v>
      </c>
      <c r="F69" s="14">
        <v>1.0</v>
      </c>
      <c r="G69" s="14" t="s">
        <v>10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""is_zero"")"),"class_4_guest_points")</f>
        <v>class_4_guest_points</v>
      </c>
      <c r="B70" s="16" t="s">
        <v>29</v>
      </c>
      <c r="C70" s="14">
        <v>69.0</v>
      </c>
      <c r="D70" s="14" t="s">
        <v>1162</v>
      </c>
      <c r="E70" s="14">
        <v>312.0</v>
      </c>
      <c r="F70" s="14">
        <v>1.0</v>
      </c>
      <c r="G70" s="14" t="s">
        <v>10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""is_zero"")"),"class_4_weight_class")</f>
        <v>class_4_weight_class</v>
      </c>
      <c r="B71" s="16" t="s">
        <v>29</v>
      </c>
      <c r="C71" s="14">
        <v>70.0</v>
      </c>
      <c r="D71" s="14" t="s">
        <v>1163</v>
      </c>
      <c r="E71" s="14">
        <v>313.0</v>
      </c>
      <c r="F71" s="14">
        <v>3.0</v>
      </c>
      <c r="G71" s="14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""is_zero"")"),"class_5_home_points")</f>
        <v>class_5_home_points</v>
      </c>
      <c r="B72" s="16" t="s">
        <v>29</v>
      </c>
      <c r="C72" s="14">
        <v>71.0</v>
      </c>
      <c r="D72" s="14" t="s">
        <v>1164</v>
      </c>
      <c r="E72" s="14">
        <v>316.0</v>
      </c>
      <c r="F72" s="14">
        <v>1.0</v>
      </c>
      <c r="G72" s="14" t="s">
        <v>10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""is_zero"")"),"class_5_guest_points")</f>
        <v>class_5_guest_points</v>
      </c>
      <c r="B73" s="16" t="s">
        <v>29</v>
      </c>
      <c r="C73" s="14">
        <v>72.0</v>
      </c>
      <c r="D73" s="14" t="s">
        <v>1165</v>
      </c>
      <c r="E73" s="14">
        <v>317.0</v>
      </c>
      <c r="F73" s="14">
        <v>1.0</v>
      </c>
      <c r="G73" s="14" t="s">
        <v>10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""is_zero"")"),"class_5_weight_class")</f>
        <v>class_5_weight_class</v>
      </c>
      <c r="B74" s="16" t="s">
        <v>29</v>
      </c>
      <c r="C74" s="14">
        <v>73.0</v>
      </c>
      <c r="D74" s="14" t="s">
        <v>1166</v>
      </c>
      <c r="E74" s="14">
        <v>318.0</v>
      </c>
      <c r="F74" s="14">
        <v>3.0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""is_zero"")"),"class_6_home_points")</f>
        <v>class_6_home_points</v>
      </c>
      <c r="B75" s="16" t="s">
        <v>29</v>
      </c>
      <c r="C75" s="14">
        <v>74.0</v>
      </c>
      <c r="D75" s="14" t="s">
        <v>1167</v>
      </c>
      <c r="E75" s="14">
        <v>321.0</v>
      </c>
      <c r="F75" s="14">
        <v>1.0</v>
      </c>
      <c r="G75" s="14" t="s">
        <v>10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""is_zero"")"),"class_6_guest_points")</f>
        <v>class_6_guest_points</v>
      </c>
      <c r="B76" s="16" t="s">
        <v>29</v>
      </c>
      <c r="C76" s="14">
        <v>75.0</v>
      </c>
      <c r="D76" s="14" t="s">
        <v>1168</v>
      </c>
      <c r="E76" s="14">
        <v>322.0</v>
      </c>
      <c r="F76" s="14">
        <v>1.0</v>
      </c>
      <c r="G76" s="14" t="s">
        <v>10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""is_zero"")"),"class_6_weight_class")</f>
        <v>class_6_weight_class</v>
      </c>
      <c r="B77" s="16" t="s">
        <v>29</v>
      </c>
      <c r="C77" s="14">
        <v>76.0</v>
      </c>
      <c r="D77" s="14" t="s">
        <v>1169</v>
      </c>
      <c r="E77" s="14">
        <v>323.0</v>
      </c>
      <c r="F77" s="14">
        <v>3.0</v>
      </c>
      <c r="G77" s="14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""is_zero"")"),"class_7_home_points")</f>
        <v>class_7_home_points</v>
      </c>
      <c r="B78" s="16" t="s">
        <v>29</v>
      </c>
      <c r="C78" s="14">
        <v>77.0</v>
      </c>
      <c r="D78" s="14" t="s">
        <v>1170</v>
      </c>
      <c r="E78" s="14">
        <v>326.0</v>
      </c>
      <c r="F78" s="14">
        <v>1.0</v>
      </c>
      <c r="G78" s="14" t="s">
        <v>10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""is_zero"")"),"class_7_guest_points")</f>
        <v>class_7_guest_points</v>
      </c>
      <c r="B79" s="16" t="s">
        <v>29</v>
      </c>
      <c r="C79" s="14">
        <v>78.0</v>
      </c>
      <c r="D79" s="14" t="s">
        <v>1171</v>
      </c>
      <c r="E79" s="14">
        <v>327.0</v>
      </c>
      <c r="F79" s="14">
        <v>1.0</v>
      </c>
      <c r="G79" s="14" t="s">
        <v>10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""is_zero"")"),"class_7_weight_class")</f>
        <v>class_7_weight_class</v>
      </c>
      <c r="B80" s="16" t="s">
        <v>29</v>
      </c>
      <c r="C80" s="14">
        <v>79.0</v>
      </c>
      <c r="D80" s="14" t="s">
        <v>1172</v>
      </c>
      <c r="E80" s="14">
        <v>328.0</v>
      </c>
      <c r="F80" s="14">
        <v>3.0</v>
      </c>
      <c r="G80" s="14" t="s">
        <v>31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""is_zero"")"),"class_8_home_points")</f>
        <v>class_8_home_points</v>
      </c>
      <c r="B81" s="16" t="s">
        <v>29</v>
      </c>
      <c r="C81" s="14">
        <v>80.0</v>
      </c>
      <c r="D81" s="14" t="s">
        <v>1173</v>
      </c>
      <c r="E81" s="14">
        <v>331.0</v>
      </c>
      <c r="F81" s="14">
        <v>1.0</v>
      </c>
      <c r="G81" s="14" t="s">
        <v>10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""is_zero"")"),"class_8_guest_points")</f>
        <v>class_8_guest_points</v>
      </c>
      <c r="B82" s="16" t="s">
        <v>29</v>
      </c>
      <c r="C82" s="14">
        <v>81.0</v>
      </c>
      <c r="D82" s="14" t="s">
        <v>1174</v>
      </c>
      <c r="E82" s="14">
        <v>332.0</v>
      </c>
      <c r="F82" s="14">
        <v>1.0</v>
      </c>
      <c r="G82" s="14" t="s">
        <v>10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""is_zero"")"),"class_8_weight_class")</f>
        <v>class_8_weight_class</v>
      </c>
      <c r="B83" s="16" t="s">
        <v>29</v>
      </c>
      <c r="C83" s="14">
        <v>82.0</v>
      </c>
      <c r="D83" s="14" t="s">
        <v>1175</v>
      </c>
      <c r="E83" s="14">
        <v>333.0</v>
      </c>
      <c r="F83" s="14">
        <v>3.0</v>
      </c>
      <c r="G83" s="14" t="s">
        <v>31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""is_zero"")"),"class_9_home_points")</f>
        <v>class_9_home_points</v>
      </c>
      <c r="B84" s="16" t="s">
        <v>29</v>
      </c>
      <c r="C84" s="14">
        <v>83.0</v>
      </c>
      <c r="D84" s="14" t="s">
        <v>1176</v>
      </c>
      <c r="E84" s="14">
        <v>336.0</v>
      </c>
      <c r="F84" s="14">
        <v>1.0</v>
      </c>
      <c r="G84" s="14" t="s">
        <v>10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""is_zero"")"),"class_9_guest_points")</f>
        <v>class_9_guest_points</v>
      </c>
      <c r="B85" s="16" t="s">
        <v>29</v>
      </c>
      <c r="C85" s="14">
        <v>84.0</v>
      </c>
      <c r="D85" s="14" t="s">
        <v>1177</v>
      </c>
      <c r="E85" s="14">
        <v>337.0</v>
      </c>
      <c r="F85" s="14">
        <v>1.0</v>
      </c>
      <c r="G85" s="14" t="s">
        <v>10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""is_zero"")"),"class_9_weight_class")</f>
        <v>class_9_weight_class</v>
      </c>
      <c r="B86" s="16" t="s">
        <v>29</v>
      </c>
      <c r="C86" s="14">
        <v>85.0</v>
      </c>
      <c r="D86" s="14" t="s">
        <v>1178</v>
      </c>
      <c r="E86" s="14">
        <v>338.0</v>
      </c>
      <c r="F86" s="14">
        <v>3.0</v>
      </c>
      <c r="G86" s="14" t="s">
        <v>31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""is_zero"")"),"class_10_home_points")</f>
        <v>class_10_home_points</v>
      </c>
      <c r="B87" s="16" t="s">
        <v>29</v>
      </c>
      <c r="C87" s="14">
        <v>86.0</v>
      </c>
      <c r="D87" s="14" t="s">
        <v>1179</v>
      </c>
      <c r="E87" s="14">
        <v>341.0</v>
      </c>
      <c r="F87" s="14">
        <v>1.0</v>
      </c>
      <c r="G87" s="14" t="s">
        <v>10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""is_zero"")"),"class_10_guest_points")</f>
        <v>class_10_guest_points</v>
      </c>
      <c r="B88" s="16" t="s">
        <v>29</v>
      </c>
      <c r="C88" s="14">
        <v>87.0</v>
      </c>
      <c r="D88" s="14" t="s">
        <v>1180</v>
      </c>
      <c r="E88" s="14">
        <v>342.0</v>
      </c>
      <c r="F88" s="14">
        <v>1.0</v>
      </c>
      <c r="G88" s="14" t="s">
        <v>10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""is_zero"")"),"class_10_weight_class")</f>
        <v>class_10_weight_class</v>
      </c>
      <c r="B89" s="16" t="s">
        <v>29</v>
      </c>
      <c r="C89" s="14">
        <v>88.0</v>
      </c>
      <c r="D89" s="14" t="s">
        <v>1181</v>
      </c>
      <c r="E89" s="14">
        <v>343.0</v>
      </c>
      <c r="F89" s="14">
        <v>3.0</v>
      </c>
      <c r="G89" s="14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""is_zero"")"),"class_11_home_points")</f>
        <v>class_11_home_points</v>
      </c>
      <c r="B90" s="16" t="s">
        <v>29</v>
      </c>
      <c r="C90" s="14">
        <v>89.0</v>
      </c>
      <c r="D90" s="14" t="s">
        <v>1182</v>
      </c>
      <c r="E90" s="14">
        <v>346.0</v>
      </c>
      <c r="F90" s="14">
        <v>1.0</v>
      </c>
      <c r="G90" s="14" t="s">
        <v>10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""is_zero"")"),"class_11_guest_points")</f>
        <v>class_11_guest_points</v>
      </c>
      <c r="B91" s="16" t="s">
        <v>29</v>
      </c>
      <c r="C91" s="14">
        <v>90.0</v>
      </c>
      <c r="D91" s="14" t="s">
        <v>1183</v>
      </c>
      <c r="E91" s="14">
        <v>347.0</v>
      </c>
      <c r="F91" s="14">
        <v>1.0</v>
      </c>
      <c r="G91" s="14" t="s">
        <v>10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""is_zero"")"),"class_11_weight_class")</f>
        <v>class_11_weight_class</v>
      </c>
      <c r="B92" s="16" t="s">
        <v>29</v>
      </c>
      <c r="C92" s="14">
        <v>91.0</v>
      </c>
      <c r="D92" s="14" t="s">
        <v>1184</v>
      </c>
      <c r="E92" s="14">
        <v>348.0</v>
      </c>
      <c r="F92" s="14">
        <v>3.0</v>
      </c>
      <c r="G92" s="14" t="s">
        <v>31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""is_zero"")"),"class_12_home_points")</f>
        <v>class_12_home_points</v>
      </c>
      <c r="B93" s="16" t="s">
        <v>29</v>
      </c>
      <c r="C93" s="14">
        <v>92.0</v>
      </c>
      <c r="D93" s="14" t="s">
        <v>1185</v>
      </c>
      <c r="E93" s="14">
        <v>351.0</v>
      </c>
      <c r="F93" s="14">
        <v>1.0</v>
      </c>
      <c r="G93" s="14" t="s">
        <v>10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""is_zero"")"),"class_12_guest_points")</f>
        <v>class_12_guest_points</v>
      </c>
      <c r="B94" s="16" t="s">
        <v>29</v>
      </c>
      <c r="C94" s="14">
        <v>93.0</v>
      </c>
      <c r="D94" s="14" t="s">
        <v>1186</v>
      </c>
      <c r="E94" s="14">
        <v>352.0</v>
      </c>
      <c r="F94" s="14">
        <v>1.0</v>
      </c>
      <c r="G94" s="14" t="s">
        <v>10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""is_zero"")"),"class_12_weight_class")</f>
        <v>class_12_weight_class</v>
      </c>
      <c r="B95" s="16" t="s">
        <v>29</v>
      </c>
      <c r="C95" s="14">
        <v>94.0</v>
      </c>
      <c r="D95" s="14" t="s">
        <v>1187</v>
      </c>
      <c r="E95" s="14">
        <v>353.0</v>
      </c>
      <c r="F95" s="14">
        <v>3.0</v>
      </c>
      <c r="G95" s="14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190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191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""is_zero"")"),"main_time_out_tod")</f>
        <v>main_time_out_tod</v>
      </c>
      <c r="B4" s="16" t="s">
        <v>8</v>
      </c>
      <c r="C4" s="14">
        <v>3.0</v>
      </c>
      <c r="D4" s="14" t="s">
        <v>192</v>
      </c>
      <c r="E4" s="14">
        <v>14.0</v>
      </c>
      <c r="F4" s="14">
        <v>5.0</v>
      </c>
      <c r="G4" s="14" t="s">
        <v>10</v>
      </c>
      <c r="H4" s="15"/>
    </row>
    <row r="5">
      <c r="A5" s="5" t="s">
        <v>193</v>
      </c>
      <c r="B5" s="16" t="s">
        <v>8</v>
      </c>
      <c r="C5" s="14">
        <v>4.0</v>
      </c>
      <c r="D5" s="14" t="s">
        <v>194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8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8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8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8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42</v>
      </c>
      <c r="E28" s="14">
        <v>133.0</v>
      </c>
      <c r="F28" s="14">
        <v>4.0</v>
      </c>
      <c r="G28" s="14" t="s">
        <v>10</v>
      </c>
      <c r="H28" s="9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44</v>
      </c>
      <c r="E30" s="14">
        <v>138.0</v>
      </c>
      <c r="F30" s="14">
        <v>4.0</v>
      </c>
      <c r="G30" s="14" t="s">
        <v>10</v>
      </c>
      <c r="H30" s="9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""is_zero"")"),"inning")</f>
        <v>inning</v>
      </c>
      <c r="B31" s="16" t="s">
        <v>29</v>
      </c>
      <c r="C31" s="14">
        <v>30.0</v>
      </c>
      <c r="D31" s="14" t="s">
        <v>195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""is_zero"")"),"inning_text")</f>
        <v>inning_text</v>
      </c>
      <c r="B32" s="16" t="s">
        <v>8</v>
      </c>
      <c r="C32" s="14">
        <v>31.0</v>
      </c>
      <c r="D32" s="14" t="s">
        <v>196</v>
      </c>
      <c r="E32" s="14">
        <v>144.0</v>
      </c>
      <c r="F32" s="14">
        <v>4.0</v>
      </c>
      <c r="G32" s="14" t="s">
        <v>10</v>
      </c>
      <c r="H32" s="8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""is_zero"")"),"inning_description")</f>
        <v>inning_description</v>
      </c>
      <c r="B33" s="16" t="s">
        <v>8</v>
      </c>
      <c r="C33" s="14">
        <v>32.0</v>
      </c>
      <c r="D33" s="14" t="s">
        <v>197</v>
      </c>
      <c r="E33" s="14">
        <v>148.0</v>
      </c>
      <c r="F33" s="14">
        <v>12.0</v>
      </c>
      <c r="G33" s="14" t="s">
        <v>10</v>
      </c>
      <c r="H33" s="8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8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8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""is_zero"")"),"home_at_bat_indicator")</f>
        <v>home_at_bat_indicator</v>
      </c>
      <c r="B41" s="16" t="s">
        <v>16</v>
      </c>
      <c r="C41" s="14">
        <v>40.0</v>
      </c>
      <c r="D41" s="14" t="s">
        <v>198</v>
      </c>
      <c r="E41" s="14">
        <v>201.0</v>
      </c>
      <c r="F41" s="14">
        <v>1.0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""is_zero"")"),"guest_at_bat_indicator")</f>
        <v>guest_at_bat_indicator</v>
      </c>
      <c r="B42" s="16" t="s">
        <v>16</v>
      </c>
      <c r="C42" s="14">
        <v>41.0</v>
      </c>
      <c r="D42" s="14" t="s">
        <v>199</v>
      </c>
      <c r="E42" s="14">
        <v>202.0</v>
      </c>
      <c r="F42" s="14">
        <v>1.0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""is_zero"")"),"home_hits")</f>
        <v>home_hits</v>
      </c>
      <c r="B43" s="16" t="s">
        <v>29</v>
      </c>
      <c r="C43" s="14">
        <v>42.0</v>
      </c>
      <c r="D43" s="14" t="s">
        <v>200</v>
      </c>
      <c r="E43" s="14">
        <v>203.0</v>
      </c>
      <c r="F43" s="14">
        <v>2.0</v>
      </c>
      <c r="G43" s="14" t="s">
        <v>31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""is_zero"")"),"home_errors")</f>
        <v>home_errors</v>
      </c>
      <c r="B44" s="16" t="s">
        <v>29</v>
      </c>
      <c r="C44" s="14">
        <v>43.0</v>
      </c>
      <c r="D44" s="14" t="s">
        <v>201</v>
      </c>
      <c r="E44" s="14">
        <v>205.0</v>
      </c>
      <c r="F44" s="14">
        <v>2.0</v>
      </c>
      <c r="G44" s="14" t="s">
        <v>31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""is_zero"")"),"home_left_on_base")</f>
        <v>home_left_on_base</v>
      </c>
      <c r="B45" s="16" t="s">
        <v>29</v>
      </c>
      <c r="C45" s="14">
        <v>44.0</v>
      </c>
      <c r="D45" s="14" t="s">
        <v>202</v>
      </c>
      <c r="E45" s="14">
        <v>207.0</v>
      </c>
      <c r="F45" s="14">
        <v>2.0</v>
      </c>
      <c r="G45" s="14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""is_zero"")"),"guest_hits")</f>
        <v>guest_hits</v>
      </c>
      <c r="B46" s="16" t="s">
        <v>29</v>
      </c>
      <c r="C46" s="14">
        <v>45.0</v>
      </c>
      <c r="D46" s="14" t="s">
        <v>203</v>
      </c>
      <c r="E46" s="14">
        <v>209.0</v>
      </c>
      <c r="F46" s="14">
        <v>2.0</v>
      </c>
      <c r="G46" s="14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""is_zero"")"),"guest_errors")</f>
        <v>guest_errors</v>
      </c>
      <c r="B47" s="16" t="s">
        <v>29</v>
      </c>
      <c r="C47" s="14">
        <v>46.0</v>
      </c>
      <c r="D47" s="14" t="s">
        <v>204</v>
      </c>
      <c r="E47" s="14">
        <v>211.0</v>
      </c>
      <c r="F47" s="14">
        <v>2.0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""is_zero"")"),"guest_left_on_base")</f>
        <v>guest_left_on_base</v>
      </c>
      <c r="B48" s="16" t="s">
        <v>29</v>
      </c>
      <c r="C48" s="14">
        <v>47.0</v>
      </c>
      <c r="D48" s="14" t="s">
        <v>205</v>
      </c>
      <c r="E48" s="14">
        <v>213.0</v>
      </c>
      <c r="F48" s="14">
        <v>2.0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""is_zero"")"),"batter_number")</f>
        <v>batter_number</v>
      </c>
      <c r="B49" s="16" t="s">
        <v>29</v>
      </c>
      <c r="C49" s="14">
        <v>48.0</v>
      </c>
      <c r="D49" s="14" t="s">
        <v>206</v>
      </c>
      <c r="E49" s="14">
        <v>215.0</v>
      </c>
      <c r="F49" s="14">
        <v>2.0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""is_zero"")"),"batter_average")</f>
        <v>batter_average</v>
      </c>
      <c r="B50" s="16" t="s">
        <v>8</v>
      </c>
      <c r="C50" s="14">
        <v>49.0</v>
      </c>
      <c r="D50" s="14" t="s">
        <v>207</v>
      </c>
      <c r="E50" s="14">
        <v>217.0</v>
      </c>
      <c r="F50" s="14">
        <v>5.0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""is_zero"")"),"ball")</f>
        <v>ball</v>
      </c>
      <c r="B51" s="16" t="s">
        <v>29</v>
      </c>
      <c r="C51" s="14">
        <v>50.0</v>
      </c>
      <c r="D51" s="14" t="s">
        <v>208</v>
      </c>
      <c r="E51" s="14">
        <v>222.0</v>
      </c>
      <c r="F51" s="14">
        <v>1.0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""is_zero"")"),"strike")</f>
        <v>strike</v>
      </c>
      <c r="B52" s="16" t="s">
        <v>29</v>
      </c>
      <c r="C52" s="14">
        <v>51.0</v>
      </c>
      <c r="D52" s="14" t="s">
        <v>209</v>
      </c>
      <c r="E52" s="14">
        <v>223.0</v>
      </c>
      <c r="F52" s="14">
        <v>1.0</v>
      </c>
      <c r="G52" s="14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""is_zero"")"),"out")</f>
        <v>out</v>
      </c>
      <c r="B53" s="16" t="s">
        <v>29</v>
      </c>
      <c r="C53" s="14">
        <v>52.0</v>
      </c>
      <c r="D53" s="14" t="s">
        <v>210</v>
      </c>
      <c r="E53" s="14">
        <v>224.0</v>
      </c>
      <c r="F53" s="14">
        <v>1.0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""is_zero"")"),"hit_indicator")</f>
        <v>hit_indicator</v>
      </c>
      <c r="B54" s="16" t="s">
        <v>29</v>
      </c>
      <c r="C54" s="14">
        <v>53.0</v>
      </c>
      <c r="D54" s="14" t="s">
        <v>211</v>
      </c>
      <c r="E54" s="14">
        <v>225.0</v>
      </c>
      <c r="F54" s="14">
        <v>1.0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""is_zero"")"),"error_indicator")</f>
        <v>error_indicator</v>
      </c>
      <c r="B55" s="16" t="s">
        <v>29</v>
      </c>
      <c r="C55" s="14">
        <v>54.0</v>
      </c>
      <c r="D55" s="14" t="s">
        <v>212</v>
      </c>
      <c r="E55" s="14">
        <v>226.0</v>
      </c>
      <c r="F55" s="14">
        <v>1.0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""is_zero"")"),"hit_error_text")</f>
        <v>hit_error_text</v>
      </c>
      <c r="B56" s="16" t="s">
        <v>8</v>
      </c>
      <c r="C56" s="14">
        <v>55.0</v>
      </c>
      <c r="D56" s="14" t="s">
        <v>213</v>
      </c>
      <c r="E56" s="14">
        <v>227.0</v>
      </c>
      <c r="F56" s="14">
        <v>5.0</v>
      </c>
      <c r="G56" s="14" t="s">
        <v>10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""is_zero"")"),"error_position")</f>
        <v>error_position</v>
      </c>
      <c r="B57" s="16" t="s">
        <v>8</v>
      </c>
      <c r="C57" s="14">
        <v>56.0</v>
      </c>
      <c r="D57" s="14" t="s">
        <v>214</v>
      </c>
      <c r="E57" s="14">
        <v>232.0</v>
      </c>
      <c r="F57" s="14">
        <v>2.0</v>
      </c>
      <c r="G57" s="14" t="s">
        <v>10</v>
      </c>
      <c r="H57" s="9" t="s">
        <v>215</v>
      </c>
    </row>
    <row r="58">
      <c r="A58" s="4" t="str">
        <f>IFERROR(__xludf.DUMMYFUNCTION("substitute(regexreplace(substitute(regexreplace(regexreplace(lower($D58), "" \(.+?\)$"", """"), ""[- .()/]"", ""_""), ""#"", ""num""), ""_+"", ""_""), ""=0"", ""is_zero"")"),"inning_label_num1")</f>
        <v>inning_label_num1</v>
      </c>
      <c r="B58" s="16" t="s">
        <v>8</v>
      </c>
      <c r="C58" s="14">
        <v>57.0</v>
      </c>
      <c r="D58" s="14" t="s">
        <v>216</v>
      </c>
      <c r="E58" s="14">
        <v>234.0</v>
      </c>
      <c r="F58" s="14">
        <v>2.0</v>
      </c>
      <c r="G58" s="14" t="s">
        <v>31</v>
      </c>
      <c r="H58" s="9" t="s">
        <v>215</v>
      </c>
    </row>
    <row r="59">
      <c r="A59" s="4" t="str">
        <f>IFERROR(__xludf.DUMMYFUNCTION("substitute(regexreplace(substitute(regexreplace(regexreplace(lower($D59), "" \(.+?\)$"", """"), ""[- .()/]"", ""_""), ""#"", ""num""), ""_+"", ""_""), ""=0"", ""is_zero"")"),"inning_label_num2")</f>
        <v>inning_label_num2</v>
      </c>
      <c r="B59" s="16" t="s">
        <v>8</v>
      </c>
      <c r="C59" s="14">
        <v>58.0</v>
      </c>
      <c r="D59" s="14" t="s">
        <v>217</v>
      </c>
      <c r="E59" s="14">
        <v>236.0</v>
      </c>
      <c r="F59" s="14">
        <v>2.0</v>
      </c>
      <c r="G59" s="14" t="s">
        <v>31</v>
      </c>
      <c r="H59" s="9" t="s">
        <v>215</v>
      </c>
    </row>
    <row r="60">
      <c r="A60" s="4" t="str">
        <f>IFERROR(__xludf.DUMMYFUNCTION("substitute(regexreplace(substitute(regexreplace(regexreplace(lower($D60), "" \(.+?\)$"", """"), ""[- .()/]"", ""_""), ""#"", ""num""), ""_+"", ""_""), ""=0"", ""is_zero"")"),"inning_label_num3")</f>
        <v>inning_label_num3</v>
      </c>
      <c r="B60" s="16" t="s">
        <v>8</v>
      </c>
      <c r="C60" s="14">
        <v>59.0</v>
      </c>
      <c r="D60" s="14" t="s">
        <v>218</v>
      </c>
      <c r="E60" s="14">
        <v>238.0</v>
      </c>
      <c r="F60" s="14">
        <v>2.0</v>
      </c>
      <c r="G60" s="14" t="s">
        <v>31</v>
      </c>
      <c r="H60" s="9" t="s">
        <v>215</v>
      </c>
    </row>
    <row r="61">
      <c r="A61" s="4" t="str">
        <f>IFERROR(__xludf.DUMMYFUNCTION("substitute(regexreplace(substitute(regexreplace(regexreplace(lower($D61), "" \(.+?\)$"", """"), ""[- .()/]"", ""_""), ""#"", ""num""), ""_+"", ""_""), ""=0"", ""is_zero"")"),"inning_label_num4")</f>
        <v>inning_label_num4</v>
      </c>
      <c r="B61" s="16" t="s">
        <v>8</v>
      </c>
      <c r="C61" s="14">
        <v>60.0</v>
      </c>
      <c r="D61" s="14" t="s">
        <v>219</v>
      </c>
      <c r="E61" s="14">
        <v>240.0</v>
      </c>
      <c r="F61" s="14">
        <v>2.0</v>
      </c>
      <c r="G61" s="14" t="s">
        <v>31</v>
      </c>
      <c r="H61" s="9" t="s">
        <v>215</v>
      </c>
    </row>
    <row r="62">
      <c r="A62" s="4" t="str">
        <f>IFERROR(__xludf.DUMMYFUNCTION("substitute(regexreplace(substitute(regexreplace(regexreplace(lower($D62), "" \(.+?\)$"", """"), ""[- .()/]"", ""_""), ""#"", ""num""), ""_+"", ""_""), ""=0"", ""is_zero"")"),"inning_label_num5")</f>
        <v>inning_label_num5</v>
      </c>
      <c r="B62" s="16" t="s">
        <v>8</v>
      </c>
      <c r="C62" s="14">
        <v>61.0</v>
      </c>
      <c r="D62" s="14" t="s">
        <v>220</v>
      </c>
      <c r="E62" s="14">
        <v>242.0</v>
      </c>
      <c r="F62" s="14">
        <v>2.0</v>
      </c>
      <c r="G62" s="14" t="s">
        <v>31</v>
      </c>
      <c r="H62" s="9" t="s">
        <v>215</v>
      </c>
    </row>
    <row r="63">
      <c r="A63" s="4" t="str">
        <f>IFERROR(__xludf.DUMMYFUNCTION("substitute(regexreplace(substitute(regexreplace(regexreplace(lower($D63), "" \(.+?\)$"", """"), ""[- .()/]"", ""_""), ""#"", ""num""), ""_+"", ""_""), ""=0"", ""is_zero"")"),"inning_label_num6")</f>
        <v>inning_label_num6</v>
      </c>
      <c r="B63" s="16" t="s">
        <v>8</v>
      </c>
      <c r="C63" s="14">
        <v>62.0</v>
      </c>
      <c r="D63" s="14" t="s">
        <v>221</v>
      </c>
      <c r="E63" s="14">
        <v>244.0</v>
      </c>
      <c r="F63" s="14">
        <v>2.0</v>
      </c>
      <c r="G63" s="14" t="s">
        <v>31</v>
      </c>
      <c r="H63" s="9" t="s">
        <v>215</v>
      </c>
    </row>
    <row r="64">
      <c r="A64" s="4" t="str">
        <f>IFERROR(__xludf.DUMMYFUNCTION("substitute(regexreplace(substitute(regexreplace(regexreplace(lower($D64), "" \(.+?\)$"", """"), ""[- .()/]"", ""_""), ""#"", ""num""), ""_+"", ""_""), ""=0"", ""is_zero"")"),"inning_label_num7")</f>
        <v>inning_label_num7</v>
      </c>
      <c r="B64" s="16" t="s">
        <v>8</v>
      </c>
      <c r="C64" s="14">
        <v>63.0</v>
      </c>
      <c r="D64" s="14" t="s">
        <v>222</v>
      </c>
      <c r="E64" s="14">
        <v>246.0</v>
      </c>
      <c r="F64" s="14">
        <v>2.0</v>
      </c>
      <c r="G64" s="14" t="s">
        <v>31</v>
      </c>
      <c r="H64" s="9" t="s">
        <v>215</v>
      </c>
    </row>
    <row r="65">
      <c r="A65" s="4" t="str">
        <f>IFERROR(__xludf.DUMMYFUNCTION("substitute(regexreplace(substitute(regexreplace(regexreplace(lower($D65), "" \(.+?\)$"", """"), ""[- .()/]"", ""_""), ""#"", ""num""), ""_+"", ""_""), ""=0"", ""is_zero"")"),"inning_label_num8")</f>
        <v>inning_label_num8</v>
      </c>
      <c r="B65" s="16" t="s">
        <v>8</v>
      </c>
      <c r="C65" s="14">
        <v>64.0</v>
      </c>
      <c r="D65" s="14" t="s">
        <v>223</v>
      </c>
      <c r="E65" s="14">
        <v>248.0</v>
      </c>
      <c r="F65" s="14">
        <v>2.0</v>
      </c>
      <c r="G65" s="14" t="s">
        <v>31</v>
      </c>
      <c r="H65" s="9" t="s">
        <v>215</v>
      </c>
    </row>
    <row r="66">
      <c r="A66" s="4" t="str">
        <f>IFERROR(__xludf.DUMMYFUNCTION("substitute(regexreplace(substitute(regexreplace(regexreplace(lower($D66), "" \(.+?\)$"", """"), ""[- .()/]"", ""_""), ""#"", ""num""), ""_+"", ""_""), ""=0"", ""is_zero"")"),"inning_label_num9")</f>
        <v>inning_label_num9</v>
      </c>
      <c r="B66" s="16" t="s">
        <v>8</v>
      </c>
      <c r="C66" s="14">
        <v>65.0</v>
      </c>
      <c r="D66" s="14" t="s">
        <v>224</v>
      </c>
      <c r="E66" s="14">
        <v>250.0</v>
      </c>
      <c r="F66" s="14">
        <v>2.0</v>
      </c>
      <c r="G66" s="14" t="s">
        <v>31</v>
      </c>
      <c r="H66" s="9" t="s">
        <v>215</v>
      </c>
    </row>
    <row r="67">
      <c r="A67" s="4" t="str">
        <f>IFERROR(__xludf.DUMMYFUNCTION("substitute(regexreplace(substitute(regexreplace(regexreplace(lower($D67), "" \(.+?\)$"", """"), ""[- .()/]"", ""_""), ""#"", ""num""), ""_+"", ""_""), ""=0"", ""is_zero"")"),"inning_label_num10")</f>
        <v>inning_label_num10</v>
      </c>
      <c r="B67" s="16" t="s">
        <v>8</v>
      </c>
      <c r="C67" s="14">
        <v>66.0</v>
      </c>
      <c r="D67" s="14" t="s">
        <v>225</v>
      </c>
      <c r="E67" s="14">
        <v>252.0</v>
      </c>
      <c r="F67" s="14">
        <v>2.0</v>
      </c>
      <c r="G67" s="14" t="s">
        <v>31</v>
      </c>
      <c r="H67" s="9" t="s">
        <v>215</v>
      </c>
    </row>
    <row r="68">
      <c r="A68" s="4" t="str">
        <f>IFERROR(__xludf.DUMMYFUNCTION("substitute(regexreplace(substitute(regexreplace(regexreplace(lower($D68), "" \(.+?\)$"", """"), ""[- .()/]"", ""_""), ""#"", ""num""), ""_+"", ""_""), ""=0"", ""is_zero"")"),"inning_label_num11")</f>
        <v>inning_label_num11</v>
      </c>
      <c r="B68" s="16" t="s">
        <v>8</v>
      </c>
      <c r="C68" s="14">
        <v>67.0</v>
      </c>
      <c r="D68" s="14" t="s">
        <v>226</v>
      </c>
      <c r="E68" s="14">
        <v>254.0</v>
      </c>
      <c r="F68" s="14">
        <v>2.0</v>
      </c>
      <c r="G68" s="14" t="s">
        <v>31</v>
      </c>
      <c r="H68" s="9" t="s">
        <v>215</v>
      </c>
    </row>
    <row r="69">
      <c r="A69" s="4" t="str">
        <f>IFERROR(__xludf.DUMMYFUNCTION("substitute(regexreplace(substitute(regexreplace(regexreplace(lower($D69), "" \(.+?\)$"", """"), ""[- .()/]"", ""_""), ""#"", ""num""), ""_+"", ""_""), ""=0"", ""is_zero"")"),"inning_label_num12")</f>
        <v>inning_label_num12</v>
      </c>
      <c r="B69" s="16" t="s">
        <v>8</v>
      </c>
      <c r="C69" s="14">
        <v>68.0</v>
      </c>
      <c r="D69" s="14" t="s">
        <v>227</v>
      </c>
      <c r="E69" s="14">
        <v>256.0</v>
      </c>
      <c r="F69" s="14">
        <v>2.0</v>
      </c>
      <c r="G69" s="14" t="s">
        <v>31</v>
      </c>
      <c r="H69" s="9" t="s">
        <v>215</v>
      </c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""is_zero"")"),"home_inning_score_num1")</f>
        <v>home_inning_score_num1</v>
      </c>
      <c r="B70" s="16" t="s">
        <v>29</v>
      </c>
      <c r="C70" s="14">
        <v>69.0</v>
      </c>
      <c r="D70" s="14" t="s">
        <v>228</v>
      </c>
      <c r="E70" s="14">
        <v>258.0</v>
      </c>
      <c r="F70" s="14">
        <v>2.0</v>
      </c>
      <c r="G70" s="14" t="s">
        <v>31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""is_zero"")"),"home_inning_score_num2")</f>
        <v>home_inning_score_num2</v>
      </c>
      <c r="B71" s="16" t="s">
        <v>29</v>
      </c>
      <c r="C71" s="14">
        <v>70.0</v>
      </c>
      <c r="D71" s="14" t="s">
        <v>229</v>
      </c>
      <c r="E71" s="14">
        <v>260.0</v>
      </c>
      <c r="F71" s="14">
        <v>2.0</v>
      </c>
      <c r="G71" s="14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""is_zero"")"),"home_inning_score_num3")</f>
        <v>home_inning_score_num3</v>
      </c>
      <c r="B72" s="16" t="s">
        <v>29</v>
      </c>
      <c r="C72" s="14">
        <v>71.0</v>
      </c>
      <c r="D72" s="14" t="s">
        <v>230</v>
      </c>
      <c r="E72" s="14">
        <v>262.0</v>
      </c>
      <c r="F72" s="14">
        <v>2.0</v>
      </c>
      <c r="G72" s="14" t="s">
        <v>31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""is_zero"")"),"home_inning_score_num4")</f>
        <v>home_inning_score_num4</v>
      </c>
      <c r="B73" s="16" t="s">
        <v>29</v>
      </c>
      <c r="C73" s="14">
        <v>72.0</v>
      </c>
      <c r="D73" s="14" t="s">
        <v>231</v>
      </c>
      <c r="E73" s="14">
        <v>264.0</v>
      </c>
      <c r="F73" s="14">
        <v>2.0</v>
      </c>
      <c r="G73" s="14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""is_zero"")"),"home_inning_score_num5")</f>
        <v>home_inning_score_num5</v>
      </c>
      <c r="B74" s="16" t="s">
        <v>29</v>
      </c>
      <c r="C74" s="14">
        <v>73.0</v>
      </c>
      <c r="D74" s="14" t="s">
        <v>232</v>
      </c>
      <c r="E74" s="14">
        <v>266.0</v>
      </c>
      <c r="F74" s="14">
        <v>2.0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""is_zero"")"),"home_inning_score_num6")</f>
        <v>home_inning_score_num6</v>
      </c>
      <c r="B75" s="16" t="s">
        <v>29</v>
      </c>
      <c r="C75" s="14">
        <v>74.0</v>
      </c>
      <c r="D75" s="14" t="s">
        <v>233</v>
      </c>
      <c r="E75" s="14">
        <v>268.0</v>
      </c>
      <c r="F75" s="14">
        <v>2.0</v>
      </c>
      <c r="G75" s="14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""is_zero"")"),"home_inning_score_num7")</f>
        <v>home_inning_score_num7</v>
      </c>
      <c r="B76" s="16" t="s">
        <v>29</v>
      </c>
      <c r="C76" s="14">
        <v>75.0</v>
      </c>
      <c r="D76" s="14" t="s">
        <v>234</v>
      </c>
      <c r="E76" s="14">
        <v>270.0</v>
      </c>
      <c r="F76" s="14">
        <v>2.0</v>
      </c>
      <c r="G76" s="14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""is_zero"")"),"home_inning_score_num8")</f>
        <v>home_inning_score_num8</v>
      </c>
      <c r="B77" s="16" t="s">
        <v>29</v>
      </c>
      <c r="C77" s="14">
        <v>76.0</v>
      </c>
      <c r="D77" s="14" t="s">
        <v>235</v>
      </c>
      <c r="E77" s="14">
        <v>272.0</v>
      </c>
      <c r="F77" s="14">
        <v>2.0</v>
      </c>
      <c r="G77" s="14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""is_zero"")"),"home_inning_score_num9")</f>
        <v>home_inning_score_num9</v>
      </c>
      <c r="B78" s="16" t="s">
        <v>29</v>
      </c>
      <c r="C78" s="14">
        <v>77.0</v>
      </c>
      <c r="D78" s="14" t="s">
        <v>236</v>
      </c>
      <c r="E78" s="14">
        <v>274.0</v>
      </c>
      <c r="F78" s="14">
        <v>2.0</v>
      </c>
      <c r="G78" s="14" t="s">
        <v>31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""is_zero"")"),"home_inning_score_num10")</f>
        <v>home_inning_score_num10</v>
      </c>
      <c r="B79" s="16" t="s">
        <v>29</v>
      </c>
      <c r="C79" s="14">
        <v>78.0</v>
      </c>
      <c r="D79" s="14" t="s">
        <v>237</v>
      </c>
      <c r="E79" s="14">
        <v>276.0</v>
      </c>
      <c r="F79" s="14">
        <v>2.0</v>
      </c>
      <c r="G79" s="14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""is_zero"")"),"home_inning_score_num11")</f>
        <v>home_inning_score_num11</v>
      </c>
      <c r="B80" s="16" t="s">
        <v>29</v>
      </c>
      <c r="C80" s="14">
        <v>79.0</v>
      </c>
      <c r="D80" s="14" t="s">
        <v>238</v>
      </c>
      <c r="E80" s="14">
        <v>278.0</v>
      </c>
      <c r="F80" s="14">
        <v>2.0</v>
      </c>
      <c r="G80" s="14" t="s">
        <v>31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""is_zero"")"),"home_inning_score_num12")</f>
        <v>home_inning_score_num12</v>
      </c>
      <c r="B81" s="16" t="s">
        <v>29</v>
      </c>
      <c r="C81" s="14">
        <v>80.0</v>
      </c>
      <c r="D81" s="14" t="s">
        <v>239</v>
      </c>
      <c r="E81" s="14">
        <v>280.0</v>
      </c>
      <c r="F81" s="14">
        <v>2.0</v>
      </c>
      <c r="G81" s="14" t="s">
        <v>31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""is_zero"")"),"guest_inning_score_num1")</f>
        <v>guest_inning_score_num1</v>
      </c>
      <c r="B82" s="16" t="s">
        <v>29</v>
      </c>
      <c r="C82" s="14">
        <v>81.0</v>
      </c>
      <c r="D82" s="14" t="s">
        <v>240</v>
      </c>
      <c r="E82" s="14">
        <v>282.0</v>
      </c>
      <c r="F82" s="14">
        <v>2.0</v>
      </c>
      <c r="G82" s="14" t="s">
        <v>31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""is_zero"")"),"guest_inning_score_num2")</f>
        <v>guest_inning_score_num2</v>
      </c>
      <c r="B83" s="16" t="s">
        <v>29</v>
      </c>
      <c r="C83" s="14">
        <v>82.0</v>
      </c>
      <c r="D83" s="14" t="s">
        <v>241</v>
      </c>
      <c r="E83" s="14">
        <v>284.0</v>
      </c>
      <c r="F83" s="14">
        <v>2.0</v>
      </c>
      <c r="G83" s="14" t="s">
        <v>31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""is_zero"")"),"guest_inning_score_num3")</f>
        <v>guest_inning_score_num3</v>
      </c>
      <c r="B84" s="16" t="s">
        <v>29</v>
      </c>
      <c r="C84" s="14">
        <v>83.0</v>
      </c>
      <c r="D84" s="14" t="s">
        <v>242</v>
      </c>
      <c r="E84" s="14">
        <v>286.0</v>
      </c>
      <c r="F84" s="14">
        <v>2.0</v>
      </c>
      <c r="G84" s="14" t="s">
        <v>31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""is_zero"")"),"guest_inning_score_num4")</f>
        <v>guest_inning_score_num4</v>
      </c>
      <c r="B85" s="16" t="s">
        <v>29</v>
      </c>
      <c r="C85" s="14">
        <v>84.0</v>
      </c>
      <c r="D85" s="14" t="s">
        <v>243</v>
      </c>
      <c r="E85" s="14">
        <v>288.0</v>
      </c>
      <c r="F85" s="14">
        <v>2.0</v>
      </c>
      <c r="G85" s="14" t="s">
        <v>31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""is_zero"")"),"guest_inning_score_num5")</f>
        <v>guest_inning_score_num5</v>
      </c>
      <c r="B86" s="16" t="s">
        <v>29</v>
      </c>
      <c r="C86" s="14">
        <v>85.0</v>
      </c>
      <c r="D86" s="14" t="s">
        <v>244</v>
      </c>
      <c r="E86" s="14">
        <v>290.0</v>
      </c>
      <c r="F86" s="14">
        <v>2.0</v>
      </c>
      <c r="G86" s="14" t="s">
        <v>31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""is_zero"")"),"guest_inning_score_num6")</f>
        <v>guest_inning_score_num6</v>
      </c>
      <c r="B87" s="16" t="s">
        <v>29</v>
      </c>
      <c r="C87" s="14">
        <v>86.0</v>
      </c>
      <c r="D87" s="14" t="s">
        <v>245</v>
      </c>
      <c r="E87" s="14">
        <v>292.0</v>
      </c>
      <c r="F87" s="14">
        <v>2.0</v>
      </c>
      <c r="G87" s="14" t="s">
        <v>31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""is_zero"")"),"guest_inning_score_num7")</f>
        <v>guest_inning_score_num7</v>
      </c>
      <c r="B88" s="16" t="s">
        <v>29</v>
      </c>
      <c r="C88" s="14">
        <v>87.0</v>
      </c>
      <c r="D88" s="14" t="s">
        <v>246</v>
      </c>
      <c r="E88" s="14">
        <v>294.0</v>
      </c>
      <c r="F88" s="14">
        <v>2.0</v>
      </c>
      <c r="G88" s="14" t="s">
        <v>31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""is_zero"")"),"guest_inning_score_num8")</f>
        <v>guest_inning_score_num8</v>
      </c>
      <c r="B89" s="16" t="s">
        <v>29</v>
      </c>
      <c r="C89" s="14">
        <v>88.0</v>
      </c>
      <c r="D89" s="14" t="s">
        <v>247</v>
      </c>
      <c r="E89" s="14">
        <v>296.0</v>
      </c>
      <c r="F89" s="14">
        <v>2.0</v>
      </c>
      <c r="G89" s="14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""is_zero"")"),"guest_inning_score_num9")</f>
        <v>guest_inning_score_num9</v>
      </c>
      <c r="B90" s="16" t="s">
        <v>29</v>
      </c>
      <c r="C90" s="14">
        <v>89.0</v>
      </c>
      <c r="D90" s="14" t="s">
        <v>248</v>
      </c>
      <c r="E90" s="14">
        <v>298.0</v>
      </c>
      <c r="F90" s="14">
        <v>2.0</v>
      </c>
      <c r="G90" s="14" t="s">
        <v>31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""is_zero"")"),"guest_inning_score_num10")</f>
        <v>guest_inning_score_num10</v>
      </c>
      <c r="B91" s="16" t="s">
        <v>29</v>
      </c>
      <c r="C91" s="14">
        <v>90.0</v>
      </c>
      <c r="D91" s="14" t="s">
        <v>249</v>
      </c>
      <c r="E91" s="14">
        <v>300.0</v>
      </c>
      <c r="F91" s="14">
        <v>2.0</v>
      </c>
      <c r="G91" s="14" t="s">
        <v>31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""is_zero"")"),"guest_inning_score_num11")</f>
        <v>guest_inning_score_num11</v>
      </c>
      <c r="B92" s="16" t="s">
        <v>29</v>
      </c>
      <c r="C92" s="14">
        <v>91.0</v>
      </c>
      <c r="D92" s="14" t="s">
        <v>250</v>
      </c>
      <c r="E92" s="14">
        <v>302.0</v>
      </c>
      <c r="F92" s="14">
        <v>2.0</v>
      </c>
      <c r="G92" s="14" t="s">
        <v>31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""is_zero"")"),"guest_inning_score_num12")</f>
        <v>guest_inning_score_num12</v>
      </c>
      <c r="B93" s="16" t="s">
        <v>29</v>
      </c>
      <c r="C93" s="14">
        <v>92.0</v>
      </c>
      <c r="D93" s="14" t="s">
        <v>251</v>
      </c>
      <c r="E93" s="14">
        <v>304.0</v>
      </c>
      <c r="F93" s="14">
        <v>2.0</v>
      </c>
      <c r="G93" s="14" t="s">
        <v>31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""is_zero"")"),"home_pitcher_number")</f>
        <v>home_pitcher_number</v>
      </c>
      <c r="B94" s="16" t="s">
        <v>29</v>
      </c>
      <c r="C94" s="14">
        <v>93.0</v>
      </c>
      <c r="D94" s="14" t="s">
        <v>252</v>
      </c>
      <c r="E94" s="14">
        <v>306.0</v>
      </c>
      <c r="F94" s="14">
        <v>2.0</v>
      </c>
      <c r="G94" s="14" t="s">
        <v>31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""is_zero"")"),"home_pitches_thrown_balls")</f>
        <v>home_pitches_thrown_balls</v>
      </c>
      <c r="B95" s="16" t="s">
        <v>29</v>
      </c>
      <c r="C95" s="14">
        <v>94.0</v>
      </c>
      <c r="D95" s="14" t="s">
        <v>253</v>
      </c>
      <c r="E95" s="14">
        <v>308.0</v>
      </c>
      <c r="F95" s="14">
        <v>3.0</v>
      </c>
      <c r="G95" s="14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""is_zero"")"),"home_pitches_thrown_strikes")</f>
        <v>home_pitches_thrown_strikes</v>
      </c>
      <c r="B96" s="16" t="s">
        <v>29</v>
      </c>
      <c r="C96" s="14">
        <v>95.0</v>
      </c>
      <c r="D96" s="14" t="s">
        <v>254</v>
      </c>
      <c r="E96" s="14">
        <v>311.0</v>
      </c>
      <c r="F96" s="14">
        <v>3.0</v>
      </c>
      <c r="G96" s="14" t="s">
        <v>31</v>
      </c>
      <c r="H96" s="15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""is_zero"")"),"home_pitches_thrown_foul_ball")</f>
        <v>home_pitches_thrown_foul_ball</v>
      </c>
      <c r="B97" s="16" t="s">
        <v>29</v>
      </c>
      <c r="C97" s="14">
        <v>96.0</v>
      </c>
      <c r="D97" s="14" t="s">
        <v>255</v>
      </c>
      <c r="E97" s="14">
        <v>314.0</v>
      </c>
      <c r="F97" s="14">
        <v>3.0</v>
      </c>
      <c r="G97" s="14" t="s">
        <v>31</v>
      </c>
      <c r="H97" s="15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""is_zero"")"),"home_pitches_thrown_in_play")</f>
        <v>home_pitches_thrown_in_play</v>
      </c>
      <c r="B98" s="16" t="s">
        <v>29</v>
      </c>
      <c r="C98" s="14">
        <v>97.0</v>
      </c>
      <c r="D98" s="14" t="s">
        <v>256</v>
      </c>
      <c r="E98" s="14">
        <v>317.0</v>
      </c>
      <c r="F98" s="14">
        <v>3.0</v>
      </c>
      <c r="G98" s="14" t="s">
        <v>31</v>
      </c>
      <c r="H98" s="15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""is_zero"")"),"home_pitches_thrown_total")</f>
        <v>home_pitches_thrown_total</v>
      </c>
      <c r="B99" s="16" t="s">
        <v>29</v>
      </c>
      <c r="C99" s="14">
        <v>98.0</v>
      </c>
      <c r="D99" s="14" t="s">
        <v>257</v>
      </c>
      <c r="E99" s="14">
        <v>320.0</v>
      </c>
      <c r="F99" s="14">
        <v>3.0</v>
      </c>
      <c r="G99" s="14" t="s">
        <v>31</v>
      </c>
      <c r="H99" s="15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""is_zero"")"),"guest_pitcher_number")</f>
        <v>guest_pitcher_number</v>
      </c>
      <c r="B100" s="16" t="s">
        <v>29</v>
      </c>
      <c r="C100" s="14">
        <v>99.0</v>
      </c>
      <c r="D100" s="14" t="s">
        <v>258</v>
      </c>
      <c r="E100" s="14">
        <v>323.0</v>
      </c>
      <c r="F100" s="14">
        <v>2.0</v>
      </c>
      <c r="G100" s="14" t="s">
        <v>31</v>
      </c>
      <c r="H100" s="15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""is_zero"")"),"guest_pitches_thrown_balls")</f>
        <v>guest_pitches_thrown_balls</v>
      </c>
      <c r="B101" s="16" t="s">
        <v>29</v>
      </c>
      <c r="C101" s="14">
        <v>100.0</v>
      </c>
      <c r="D101" s="14" t="s">
        <v>259</v>
      </c>
      <c r="E101" s="14">
        <v>325.0</v>
      </c>
      <c r="F101" s="14">
        <v>3.0</v>
      </c>
      <c r="G101" s="14" t="s">
        <v>31</v>
      </c>
      <c r="H101" s="15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""is_zero"")"),"guest_pitches_thrown_strikes")</f>
        <v>guest_pitches_thrown_strikes</v>
      </c>
      <c r="B102" s="16" t="s">
        <v>29</v>
      </c>
      <c r="C102" s="14">
        <v>101.0</v>
      </c>
      <c r="D102" s="14" t="s">
        <v>260</v>
      </c>
      <c r="E102" s="14">
        <v>328.0</v>
      </c>
      <c r="F102" s="14">
        <v>3.0</v>
      </c>
      <c r="G102" s="14" t="s">
        <v>31</v>
      </c>
      <c r="H102" s="15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""is_zero"")"),"guest_pitches_thrown_foul_ball")</f>
        <v>guest_pitches_thrown_foul_ball</v>
      </c>
      <c r="B103" s="16" t="s">
        <v>29</v>
      </c>
      <c r="C103" s="14">
        <v>102.0</v>
      </c>
      <c r="D103" s="14" t="s">
        <v>261</v>
      </c>
      <c r="E103" s="14">
        <v>331.0</v>
      </c>
      <c r="F103" s="14">
        <v>3.0</v>
      </c>
      <c r="G103" s="14" t="s">
        <v>31</v>
      </c>
      <c r="H103" s="15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""is_zero"")"),"guest_pitches_thrown_in_play")</f>
        <v>guest_pitches_thrown_in_play</v>
      </c>
      <c r="B104" s="16" t="s">
        <v>29</v>
      </c>
      <c r="C104" s="14">
        <v>103.0</v>
      </c>
      <c r="D104" s="14" t="s">
        <v>262</v>
      </c>
      <c r="E104" s="14">
        <v>334.0</v>
      </c>
      <c r="F104" s="14">
        <v>3.0</v>
      </c>
      <c r="G104" s="14" t="s">
        <v>31</v>
      </c>
      <c r="H104" s="15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""is_zero"")"),"guest_pitches_thrown_total")</f>
        <v>guest_pitches_thrown_total</v>
      </c>
      <c r="B105" s="16" t="s">
        <v>29</v>
      </c>
      <c r="C105" s="14">
        <v>104.0</v>
      </c>
      <c r="D105" s="14" t="s">
        <v>263</v>
      </c>
      <c r="E105" s="14">
        <v>337.0</v>
      </c>
      <c r="F105" s="14">
        <v>3.0</v>
      </c>
      <c r="G105" s="14" t="s">
        <v>31</v>
      </c>
      <c r="H105" s="15"/>
    </row>
    <row r="106">
      <c r="A106" s="5" t="s">
        <v>264</v>
      </c>
      <c r="B106" s="16" t="s">
        <v>8</v>
      </c>
      <c r="C106" s="14">
        <v>105.0</v>
      </c>
      <c r="D106" s="14" t="s">
        <v>265</v>
      </c>
      <c r="E106" s="14">
        <v>340.0</v>
      </c>
      <c r="F106" s="14">
        <v>2.0</v>
      </c>
      <c r="G106" s="14" t="s">
        <v>31</v>
      </c>
      <c r="H106" s="15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""is_zero"")"),"at_bat_or_main_clock_time")</f>
        <v>at_bat_or_main_clock_time</v>
      </c>
      <c r="B107" s="16" t="s">
        <v>8</v>
      </c>
      <c r="C107" s="14">
        <v>106.0</v>
      </c>
      <c r="D107" s="14" t="s">
        <v>266</v>
      </c>
      <c r="E107" s="14">
        <v>342.0</v>
      </c>
      <c r="F107" s="14">
        <v>2.0</v>
      </c>
      <c r="G107" s="14" t="s">
        <v>31</v>
      </c>
      <c r="H107" s="15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""is_zero"")"),"")</f>
        <v/>
      </c>
      <c r="B2" s="5"/>
      <c r="C2" s="14"/>
      <c r="D2" s="14"/>
      <c r="E2" s="14"/>
      <c r="F2" s="14"/>
      <c r="G2" s="14"/>
      <c r="H2" s="15"/>
    </row>
    <row r="3">
      <c r="A3" s="4" t="str">
        <f>IFERROR(__xludf.DUMMYFUNCTION("substitute(regexreplace(substitute(regexreplace(regexreplace(lower($D3), "" \(.+?\)$"", """"), ""[- .()/]"", ""_""), ""#"", ""num""), ""_+"", ""_""), ""=0"", ""is_zero"")"),"")</f>
        <v/>
      </c>
      <c r="B3" s="17"/>
      <c r="C3" s="14"/>
      <c r="D3" s="14"/>
      <c r="E3" s="14"/>
      <c r="F3" s="14"/>
      <c r="G3" s="14"/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""is_zero"")"),"")</f>
        <v/>
      </c>
      <c r="B4" s="17"/>
      <c r="C4" s="14"/>
      <c r="D4" s="14"/>
      <c r="E4" s="14"/>
      <c r="F4" s="14"/>
      <c r="G4" s="14"/>
      <c r="H4" s="15"/>
    </row>
    <row r="5">
      <c r="A5" s="4" t="str">
        <f>IFERROR(__xludf.DUMMYFUNCTION("substitute(regexreplace(substitute(regexreplace(regexreplace(lower($D5), "" \(.+?\)$"", """"), ""[- .()/]"", ""_""), ""#"", ""num""), ""_+"", ""_""), ""=0"", ""is_zero"")"),"")</f>
        <v/>
      </c>
      <c r="B5" s="17"/>
      <c r="C5" s="14"/>
      <c r="D5" s="14"/>
      <c r="E5" s="14"/>
      <c r="F5" s="14"/>
      <c r="G5" s="14"/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""is_zero"")"),"")</f>
        <v/>
      </c>
      <c r="B6" s="17"/>
      <c r="C6" s="14"/>
      <c r="D6" s="14"/>
      <c r="E6" s="14"/>
      <c r="F6" s="14"/>
      <c r="G6" s="14"/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""is_zero"")"),"")</f>
        <v/>
      </c>
      <c r="B7" s="17"/>
      <c r="C7" s="14"/>
      <c r="D7" s="14"/>
      <c r="E7" s="14"/>
      <c r="F7" s="14"/>
      <c r="G7" s="14"/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""is_zero"")"),"")</f>
        <v/>
      </c>
      <c r="B8" s="17"/>
      <c r="C8" s="14"/>
      <c r="D8" s="14"/>
      <c r="E8" s="14"/>
      <c r="F8" s="14"/>
      <c r="G8" s="14"/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""is_zero"")"),"")</f>
        <v/>
      </c>
      <c r="B9" s="17"/>
      <c r="C9" s="14"/>
      <c r="D9" s="14"/>
      <c r="E9" s="14"/>
      <c r="F9" s="14"/>
      <c r="G9" s="14"/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""is_zero"")"),"")</f>
        <v/>
      </c>
      <c r="B10" s="17"/>
      <c r="C10" s="14"/>
      <c r="D10" s="14"/>
      <c r="E10" s="14"/>
      <c r="F10" s="14"/>
      <c r="G10" s="14"/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""is_zero"")"),"")</f>
        <v/>
      </c>
      <c r="B11" s="17"/>
      <c r="C11" s="14"/>
      <c r="D11" s="14"/>
      <c r="E11" s="14"/>
      <c r="F11" s="14"/>
      <c r="G11" s="14"/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""is_zero"")"),"")</f>
        <v/>
      </c>
      <c r="B12" s="17"/>
      <c r="C12" s="14"/>
      <c r="D12" s="14"/>
      <c r="E12" s="14"/>
      <c r="F12" s="14"/>
      <c r="G12" s="14"/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""is_zero"")"),"")</f>
        <v/>
      </c>
      <c r="B13" s="17"/>
      <c r="C13" s="14"/>
      <c r="D13" s="14"/>
      <c r="E13" s="14"/>
      <c r="F13" s="14"/>
      <c r="G13" s="14"/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""is_zero"")"),"")</f>
        <v/>
      </c>
      <c r="B14" s="17"/>
      <c r="C14" s="14"/>
      <c r="D14" s="14"/>
      <c r="E14" s="14"/>
      <c r="F14" s="14"/>
      <c r="G14" s="14"/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""is_zero"")"),"")</f>
        <v/>
      </c>
      <c r="B15" s="17"/>
      <c r="C15" s="14"/>
      <c r="D15" s="14"/>
      <c r="E15" s="14"/>
      <c r="F15" s="14"/>
      <c r="G15" s="14"/>
      <c r="H15" s="14"/>
    </row>
    <row r="16">
      <c r="A16" s="4" t="str">
        <f>IFERROR(__xludf.DUMMYFUNCTION("substitute(regexreplace(substitute(regexreplace(regexreplace(lower($D16), "" \(.+?\)$"", """"), ""[- .()/]"", ""_""), ""#"", ""num""), ""_+"", ""_""), ""=0"", ""is_zero"")"),"")</f>
        <v/>
      </c>
      <c r="B16" s="17"/>
      <c r="C16" s="14"/>
      <c r="D16" s="14"/>
      <c r="E16" s="14"/>
      <c r="F16" s="14"/>
      <c r="G16" s="14"/>
      <c r="H16" s="14"/>
    </row>
    <row r="17">
      <c r="A17" s="4" t="str">
        <f>IFERROR(__xludf.DUMMYFUNCTION("substitute(regexreplace(substitute(regexreplace(regexreplace(lower($D17), "" \(.+?\)$"", """"), ""[- .()/]"", ""_""), ""#"", ""num""), ""_+"", ""_""), ""=0"", ""is_zero"")"),"")</f>
        <v/>
      </c>
      <c r="B17" s="17"/>
      <c r="C17" s="14"/>
      <c r="D17" s="14"/>
      <c r="E17" s="14"/>
      <c r="F17" s="14"/>
      <c r="G17" s="14"/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""is_zero"")"),"")</f>
        <v/>
      </c>
      <c r="B18" s="17"/>
      <c r="C18" s="14"/>
      <c r="D18" s="14"/>
      <c r="E18" s="14"/>
      <c r="F18" s="14"/>
      <c r="G18" s="14"/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""is_zero"")"),"")</f>
        <v/>
      </c>
      <c r="B19" s="17"/>
      <c r="C19" s="14"/>
      <c r="D19" s="14"/>
      <c r="E19" s="14"/>
      <c r="F19" s="14"/>
      <c r="G19" s="14"/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""is_zero"")"),"")</f>
        <v/>
      </c>
      <c r="B20" s="17"/>
      <c r="C20" s="14"/>
      <c r="D20" s="14"/>
      <c r="E20" s="14"/>
      <c r="F20" s="14"/>
      <c r="G20" s="14"/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""is_zero"")"),"")</f>
        <v/>
      </c>
      <c r="B21" s="17"/>
      <c r="C21" s="14"/>
      <c r="D21" s="14"/>
      <c r="E21" s="14"/>
      <c r="F21" s="14"/>
      <c r="G21" s="14"/>
      <c r="H21" s="14"/>
    </row>
    <row r="22">
      <c r="A22" s="4" t="str">
        <f>IFERROR(__xludf.DUMMYFUNCTION("substitute(regexreplace(substitute(regexreplace(regexreplace(lower($D22), "" \(.+?\)$"", """"), ""[- .()/]"", ""_""), ""#"", ""num""), ""_+"", ""_""), ""=0"", ""is_zero"")"),"")</f>
        <v/>
      </c>
      <c r="B22" s="17"/>
      <c r="C22" s="14"/>
      <c r="D22" s="14"/>
      <c r="E22" s="14"/>
      <c r="F22" s="14"/>
      <c r="G22" s="14"/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""is_zero"")"),"")</f>
        <v/>
      </c>
      <c r="B23" s="17"/>
      <c r="C23" s="14"/>
      <c r="D23" s="14"/>
      <c r="E23" s="14"/>
      <c r="F23" s="14"/>
      <c r="G23" s="14"/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""is_zero"")"),"")</f>
        <v/>
      </c>
      <c r="B24" s="17"/>
      <c r="C24" s="14"/>
      <c r="D24" s="14"/>
      <c r="E24" s="14"/>
      <c r="F24" s="14"/>
      <c r="G24" s="14"/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""is_zero"")"),"")</f>
        <v/>
      </c>
      <c r="B25" s="17"/>
      <c r="C25" s="14"/>
      <c r="D25" s="14"/>
      <c r="E25" s="14"/>
      <c r="F25" s="14"/>
      <c r="G25" s="14"/>
      <c r="H25" s="14"/>
    </row>
    <row r="26">
      <c r="A26" s="4" t="str">
        <f>IFERROR(__xludf.DUMMYFUNCTION("substitute(regexreplace(substitute(regexreplace(regexreplace(lower($D26), "" \(.+?\)$"", """"), ""[- .()/]"", ""_""), ""#"", ""num""), ""_+"", ""_""), ""=0"", ""is_zero"")"),"")</f>
        <v/>
      </c>
      <c r="B26" s="17"/>
      <c r="C26" s="14"/>
      <c r="D26" s="14"/>
      <c r="E26" s="14"/>
      <c r="F26" s="14"/>
      <c r="G26" s="14"/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""is_zero"")"),"")</f>
        <v/>
      </c>
      <c r="B27" s="17"/>
      <c r="C27" s="14"/>
      <c r="D27" s="14"/>
      <c r="E27" s="14"/>
      <c r="F27" s="14"/>
      <c r="G27" s="14"/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""is_zero"")"),"")</f>
        <v/>
      </c>
      <c r="B28" s="17"/>
      <c r="C28" s="14"/>
      <c r="D28" s="14"/>
      <c r="E28" s="14"/>
      <c r="F28" s="14"/>
      <c r="G28" s="14"/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""is_zero"")"),"")</f>
        <v/>
      </c>
      <c r="B29" s="17"/>
      <c r="C29" s="14"/>
      <c r="D29" s="14"/>
      <c r="E29" s="14"/>
      <c r="F29" s="14"/>
      <c r="G29" s="14"/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""is_zero"")"),"")</f>
        <v/>
      </c>
      <c r="B30" s="17"/>
      <c r="C30" s="14"/>
      <c r="D30" s="14"/>
      <c r="E30" s="14"/>
      <c r="F30" s="14"/>
      <c r="G30" s="14"/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""is_zero"")"),"")</f>
        <v/>
      </c>
      <c r="B31" s="17"/>
      <c r="C31" s="14"/>
      <c r="D31" s="14"/>
      <c r="E31" s="14"/>
      <c r="F31" s="14"/>
      <c r="G31" s="14"/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""is_zero"")"),"")</f>
        <v/>
      </c>
      <c r="B32" s="17"/>
      <c r="C32" s="14"/>
      <c r="D32" s="14"/>
      <c r="E32" s="14"/>
      <c r="F32" s="14"/>
      <c r="G32" s="14"/>
      <c r="H32" s="14"/>
    </row>
    <row r="33">
      <c r="A33" s="4" t="str">
        <f>IFERROR(__xludf.DUMMYFUNCTION("substitute(regexreplace(substitute(regexreplace(regexreplace(lower($D33), "" \(.+?\)$"", """"), ""[- .()/]"", ""_""), ""#"", ""num""), ""_+"", ""_""), ""=0"", ""is_zero"")"),"")</f>
        <v/>
      </c>
      <c r="B33" s="17"/>
      <c r="C33" s="14"/>
      <c r="D33" s="14"/>
      <c r="E33" s="14"/>
      <c r="F33" s="14"/>
      <c r="G33" s="14"/>
      <c r="H33" s="14"/>
    </row>
    <row r="34">
      <c r="A34" s="4" t="str">
        <f>IFERROR(__xludf.DUMMYFUNCTION("substitute(regexreplace(substitute(regexreplace(regexreplace(lower($D34), "" \(.+?\)$"", """"), ""[- .()/]"", ""_""), ""#"", ""num""), ""_+"", ""_""), ""=0"", ""is_zero"")"),"")</f>
        <v/>
      </c>
      <c r="B34" s="17"/>
      <c r="C34" s="14"/>
      <c r="D34" s="14"/>
      <c r="E34" s="14"/>
      <c r="F34" s="14"/>
      <c r="G34" s="14"/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""is_zero"")"),"")</f>
        <v/>
      </c>
      <c r="B35" s="17"/>
      <c r="C35" s="14"/>
      <c r="D35" s="14"/>
      <c r="E35" s="14"/>
      <c r="F35" s="14"/>
      <c r="G35" s="14"/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""is_zero"")"),"")</f>
        <v/>
      </c>
      <c r="B36" s="17"/>
      <c r="C36" s="14"/>
      <c r="D36" s="14"/>
      <c r="E36" s="14"/>
      <c r="F36" s="14"/>
      <c r="G36" s="14"/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""is_zero"")"),"")</f>
        <v/>
      </c>
      <c r="B37" s="17"/>
      <c r="C37" s="14"/>
      <c r="D37" s="14"/>
      <c r="E37" s="14"/>
      <c r="F37" s="14"/>
      <c r="G37" s="14"/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""is_zero"")"),"")</f>
        <v/>
      </c>
      <c r="B38" s="17"/>
      <c r="C38" s="14"/>
      <c r="D38" s="14"/>
      <c r="E38" s="14"/>
      <c r="F38" s="14"/>
      <c r="G38" s="14"/>
      <c r="H38" s="14"/>
    </row>
    <row r="39">
      <c r="A39" s="4" t="str">
        <f>IFERROR(__xludf.DUMMYFUNCTION("substitute(regexreplace(substitute(regexreplace(regexreplace(lower($D39), "" \(.+?\)$"", """"), ""[- .()/]"", ""_""), ""#"", ""num""), ""_+"", ""_""), ""=0"", ""is_zero"")"),"")</f>
        <v/>
      </c>
      <c r="B39" s="17"/>
      <c r="C39" s="14"/>
      <c r="D39" s="14"/>
      <c r="E39" s="14"/>
      <c r="F39" s="14"/>
      <c r="G39" s="14"/>
      <c r="H39" s="14"/>
    </row>
    <row r="40">
      <c r="A40" s="4" t="str">
        <f>IFERROR(__xludf.DUMMYFUNCTION("substitute(regexreplace(substitute(regexreplace(regexreplace(lower($D40), "" \(.+?\)$"", """"), ""[- .()/]"", ""_""), ""#"", ""num""), ""_+"", ""_""), ""=0"", ""is_zero"")"),"")</f>
        <v/>
      </c>
      <c r="B40" s="17"/>
      <c r="C40" s="14"/>
      <c r="D40" s="14"/>
      <c r="E40" s="14"/>
      <c r="F40" s="14"/>
      <c r="G40" s="14"/>
      <c r="H40" s="15"/>
    </row>
    <row r="41">
      <c r="A41" s="4" t="str">
        <f>IFERROR(__xludf.DUMMYFUNCTION("substitute(regexreplace(substitute(regexreplace(regexreplace(lower($D41), "" \(.+?\)$"", """"), ""[- .()/]"", ""_""), ""#"", ""num""), ""_+"", ""_""), ""=0"", ""is_zero"")"),"")</f>
        <v/>
      </c>
      <c r="B41" s="17"/>
      <c r="C41" s="14"/>
      <c r="D41" s="14"/>
      <c r="E41" s="14"/>
      <c r="F41" s="14"/>
      <c r="G41" s="14"/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""is_zero"")"),"")</f>
        <v/>
      </c>
      <c r="B42" s="17"/>
      <c r="C42" s="14"/>
      <c r="D42" s="14"/>
      <c r="E42" s="14"/>
      <c r="F42" s="14"/>
      <c r="G42" s="14"/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""is_zero"")"),"")</f>
        <v/>
      </c>
      <c r="B43" s="17"/>
      <c r="C43" s="14"/>
      <c r="D43" s="14"/>
      <c r="E43" s="14"/>
      <c r="F43" s="14"/>
      <c r="G43" s="14"/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""is_zero"")"),"")</f>
        <v/>
      </c>
      <c r="B44" s="17"/>
      <c r="C44" s="14"/>
      <c r="D44" s="14"/>
      <c r="E44" s="14"/>
      <c r="F44" s="14"/>
      <c r="G44" s="14"/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""is_zero"")"),"")</f>
        <v/>
      </c>
      <c r="B45" s="17"/>
      <c r="C45" s="14"/>
      <c r="D45" s="14"/>
      <c r="E45" s="14"/>
      <c r="F45" s="14"/>
      <c r="G45" s="14"/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""is_zero"")"),"")</f>
        <v/>
      </c>
      <c r="B46" s="17"/>
      <c r="C46" s="14"/>
      <c r="D46" s="14"/>
      <c r="E46" s="14"/>
      <c r="F46" s="14"/>
      <c r="G46" s="14"/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""is_zero"")"),"")</f>
        <v/>
      </c>
      <c r="B47" s="17"/>
      <c r="C47" s="14"/>
      <c r="D47" s="14"/>
      <c r="E47" s="14"/>
      <c r="F47" s="14"/>
      <c r="G47" s="14"/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""is_zero"")"),"")</f>
        <v/>
      </c>
      <c r="B48" s="17"/>
      <c r="C48" s="14"/>
      <c r="D48" s="14"/>
      <c r="E48" s="14"/>
      <c r="F48" s="14"/>
      <c r="G48" s="14"/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""is_zero"")"),"")</f>
        <v/>
      </c>
      <c r="B49" s="17"/>
      <c r="C49" s="14"/>
      <c r="D49" s="14"/>
      <c r="E49" s="14"/>
      <c r="F49" s="14"/>
      <c r="G49" s="14"/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""is_zero"")"),"")</f>
        <v/>
      </c>
      <c r="B50" s="17"/>
      <c r="C50" s="14"/>
      <c r="D50" s="14"/>
      <c r="E50" s="14"/>
      <c r="F50" s="14"/>
      <c r="G50" s="14"/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""is_zero"")"),"")</f>
        <v/>
      </c>
      <c r="B51" s="17"/>
      <c r="C51" s="14"/>
      <c r="D51" s="14"/>
      <c r="E51" s="14"/>
      <c r="F51" s="14"/>
      <c r="G51" s="14"/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9" t="s">
        <v>7</v>
      </c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9">
        <v>1.0</v>
      </c>
      <c r="D2" s="19" t="s">
        <v>9</v>
      </c>
      <c r="E2" s="19">
        <v>1.0</v>
      </c>
      <c r="F2" s="19">
        <v>5.0</v>
      </c>
      <c r="G2" s="19" t="s">
        <v>10</v>
      </c>
      <c r="H2" s="15"/>
    </row>
    <row r="3">
      <c r="A3" s="5" t="s">
        <v>11</v>
      </c>
      <c r="B3" s="16" t="s">
        <v>8</v>
      </c>
      <c r="C3" s="19">
        <v>2.0</v>
      </c>
      <c r="D3" s="19" t="s">
        <v>12</v>
      </c>
      <c r="E3" s="19">
        <v>6.0</v>
      </c>
      <c r="F3" s="19">
        <v>8.0</v>
      </c>
      <c r="G3" s="19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16" t="s">
        <v>8</v>
      </c>
      <c r="C4" s="19">
        <v>3.0</v>
      </c>
      <c r="D4" s="18" t="s">
        <v>13</v>
      </c>
      <c r="E4" s="19">
        <v>14.0</v>
      </c>
      <c r="F4" s="19">
        <v>5.0</v>
      </c>
      <c r="G4" s="19" t="s">
        <v>10</v>
      </c>
      <c r="H4" s="15"/>
    </row>
    <row r="5">
      <c r="A5" s="5" t="s">
        <v>14</v>
      </c>
      <c r="B5" s="16" t="s">
        <v>8</v>
      </c>
      <c r="C5" s="19">
        <v>4.0</v>
      </c>
      <c r="D5" s="19" t="s">
        <v>15</v>
      </c>
      <c r="E5" s="19">
        <v>19.0</v>
      </c>
      <c r="F5" s="19">
        <v>8.0</v>
      </c>
      <c r="G5" s="19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9">
        <v>5.0</v>
      </c>
      <c r="D6" s="19" t="s">
        <v>17</v>
      </c>
      <c r="E6" s="19">
        <v>27.0</v>
      </c>
      <c r="F6" s="19">
        <v>1.0</v>
      </c>
      <c r="G6" s="19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9">
        <v>6.0</v>
      </c>
      <c r="D7" s="19" t="s">
        <v>18</v>
      </c>
      <c r="E7" s="19">
        <v>28.0</v>
      </c>
      <c r="F7" s="19">
        <v>1.0</v>
      </c>
      <c r="G7" s="19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9">
        <v>7.0</v>
      </c>
      <c r="D8" s="19" t="s">
        <v>19</v>
      </c>
      <c r="E8" s="19">
        <v>29.0</v>
      </c>
      <c r="F8" s="19">
        <v>1.0</v>
      </c>
      <c r="G8" s="19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9">
        <v>8.0</v>
      </c>
      <c r="D9" s="19" t="s">
        <v>20</v>
      </c>
      <c r="E9" s="19">
        <v>30.0</v>
      </c>
      <c r="F9" s="19">
        <v>1.0</v>
      </c>
      <c r="G9" s="19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9">
        <v>9.0</v>
      </c>
      <c r="D10" s="19" t="s">
        <v>21</v>
      </c>
      <c r="E10" s="19">
        <v>31.0</v>
      </c>
      <c r="F10" s="19">
        <v>1.0</v>
      </c>
      <c r="G10" s="19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9">
        <v>10.0</v>
      </c>
      <c r="D11" s="19" t="s">
        <v>22</v>
      </c>
      <c r="E11" s="19">
        <v>32.0</v>
      </c>
      <c r="F11" s="19">
        <v>8.0</v>
      </c>
      <c r="G11" s="19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9">
        <v>11.0</v>
      </c>
      <c r="D12" s="19" t="s">
        <v>23</v>
      </c>
      <c r="E12" s="19">
        <v>40.0</v>
      </c>
      <c r="F12" s="19">
        <v>8.0</v>
      </c>
      <c r="G12" s="19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9">
        <v>12.0</v>
      </c>
      <c r="D13" s="19" t="s">
        <v>24</v>
      </c>
      <c r="E13" s="19">
        <v>48.0</v>
      </c>
      <c r="F13" s="19">
        <v>20.0</v>
      </c>
      <c r="G13" s="19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9">
        <v>13.0</v>
      </c>
      <c r="D14" s="19" t="s">
        <v>25</v>
      </c>
      <c r="E14" s="19">
        <v>68.0</v>
      </c>
      <c r="F14" s="19">
        <v>20.0</v>
      </c>
      <c r="G14" s="19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9">
        <v>14.0</v>
      </c>
      <c r="D15" s="19" t="s">
        <v>26</v>
      </c>
      <c r="E15" s="19">
        <v>88.0</v>
      </c>
      <c r="F15" s="19">
        <v>10.0</v>
      </c>
      <c r="G15" s="19" t="s">
        <v>10</v>
      </c>
      <c r="H15" s="19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9">
        <v>15.0</v>
      </c>
      <c r="D16" s="19" t="s">
        <v>28</v>
      </c>
      <c r="E16" s="19">
        <v>98.0</v>
      </c>
      <c r="F16" s="19">
        <v>10.0</v>
      </c>
      <c r="G16" s="19" t="s">
        <v>10</v>
      </c>
      <c r="H16" s="19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29</v>
      </c>
      <c r="C17" s="19">
        <v>16.0</v>
      </c>
      <c r="D17" s="19" t="s">
        <v>30</v>
      </c>
      <c r="E17" s="19">
        <v>108.0</v>
      </c>
      <c r="F17" s="19">
        <v>4.0</v>
      </c>
      <c r="G17" s="19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29</v>
      </c>
      <c r="C18" s="19">
        <v>17.0</v>
      </c>
      <c r="D18" s="19" t="s">
        <v>32</v>
      </c>
      <c r="E18" s="19">
        <v>112.0</v>
      </c>
      <c r="F18" s="19">
        <v>4.0</v>
      </c>
      <c r="G18" s="19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9">
        <v>18.0</v>
      </c>
      <c r="D19" s="19" t="s">
        <v>33</v>
      </c>
      <c r="E19" s="19">
        <v>116.0</v>
      </c>
      <c r="F19" s="19">
        <v>2.0</v>
      </c>
      <c r="G19" s="19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9">
        <v>19.0</v>
      </c>
      <c r="D20" s="19" t="s">
        <v>34</v>
      </c>
      <c r="E20" s="19">
        <v>118.0</v>
      </c>
      <c r="F20" s="19">
        <v>2.0</v>
      </c>
      <c r="G20" s="19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9">
        <v>20.0</v>
      </c>
      <c r="D21" s="19" t="s">
        <v>35</v>
      </c>
      <c r="E21" s="19">
        <v>120.0</v>
      </c>
      <c r="F21" s="19">
        <v>2.0</v>
      </c>
      <c r="G21" s="19" t="s">
        <v>31</v>
      </c>
      <c r="H21" s="19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9">
        <v>21.0</v>
      </c>
      <c r="D22" s="19" t="s">
        <v>36</v>
      </c>
      <c r="E22" s="19">
        <v>122.0</v>
      </c>
      <c r="F22" s="19">
        <v>2.0</v>
      </c>
      <c r="G22" s="19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9">
        <v>22.0</v>
      </c>
      <c r="D23" s="19" t="s">
        <v>37</v>
      </c>
      <c r="E23" s="19">
        <v>124.0</v>
      </c>
      <c r="F23" s="19">
        <v>2.0</v>
      </c>
      <c r="G23" s="19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9">
        <v>23.0</v>
      </c>
      <c r="D24" s="19" t="s">
        <v>38</v>
      </c>
      <c r="E24" s="19">
        <v>126.0</v>
      </c>
      <c r="F24" s="19">
        <v>2.0</v>
      </c>
      <c r="G24" s="19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9">
        <v>24.0</v>
      </c>
      <c r="D25" s="19" t="s">
        <v>39</v>
      </c>
      <c r="E25" s="19">
        <v>128.0</v>
      </c>
      <c r="F25" s="19">
        <v>2.0</v>
      </c>
      <c r="G25" s="19" t="s">
        <v>31</v>
      </c>
      <c r="H25" s="19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9">
        <v>25.0</v>
      </c>
      <c r="D26" s="19" t="s">
        <v>40</v>
      </c>
      <c r="E26" s="19">
        <v>130.0</v>
      </c>
      <c r="F26" s="19">
        <v>2.0</v>
      </c>
      <c r="G26" s="19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9">
        <v>26.0</v>
      </c>
      <c r="D27" s="19" t="s">
        <v>41</v>
      </c>
      <c r="E27" s="19">
        <v>132.0</v>
      </c>
      <c r="F27" s="19">
        <v>1.0</v>
      </c>
      <c r="G27" s="19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9">
        <v>27.0</v>
      </c>
      <c r="D28" s="19" t="s">
        <v>42</v>
      </c>
      <c r="E28" s="19">
        <v>133.0</v>
      </c>
      <c r="F28" s="19">
        <v>4.0</v>
      </c>
      <c r="G28" s="19" t="s">
        <v>10</v>
      </c>
      <c r="H28" s="9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9">
        <v>28.0</v>
      </c>
      <c r="D29" s="19" t="s">
        <v>43</v>
      </c>
      <c r="E29" s="19">
        <v>137.0</v>
      </c>
      <c r="F29" s="19">
        <v>1.0</v>
      </c>
      <c r="G29" s="19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9">
        <v>29.0</v>
      </c>
      <c r="D30" s="19" t="s">
        <v>44</v>
      </c>
      <c r="E30" s="19">
        <v>138.0</v>
      </c>
      <c r="F30" s="19">
        <v>4.0</v>
      </c>
      <c r="G30" s="19" t="s">
        <v>10</v>
      </c>
      <c r="H30" s="9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6" t="s">
        <v>29</v>
      </c>
      <c r="C31" s="19">
        <v>30.0</v>
      </c>
      <c r="D31" s="19" t="s">
        <v>45</v>
      </c>
      <c r="E31" s="19">
        <v>142.0</v>
      </c>
      <c r="F31" s="19">
        <v>2.0</v>
      </c>
      <c r="G31" s="19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6" t="s">
        <v>8</v>
      </c>
      <c r="C32" s="19">
        <v>31.0</v>
      </c>
      <c r="D32" s="19" t="s">
        <v>267</v>
      </c>
      <c r="E32" s="19">
        <v>144.0</v>
      </c>
      <c r="F32" s="19">
        <v>4.0</v>
      </c>
      <c r="G32" s="19" t="s">
        <v>10</v>
      </c>
      <c r="H32" s="19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6" t="s">
        <v>8</v>
      </c>
      <c r="C33" s="19">
        <v>32.0</v>
      </c>
      <c r="D33" s="19" t="s">
        <v>268</v>
      </c>
      <c r="E33" s="19">
        <v>148.0</v>
      </c>
      <c r="F33" s="19">
        <v>12.0</v>
      </c>
      <c r="G33" s="19" t="s">
        <v>10</v>
      </c>
      <c r="H33" s="19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9">
        <v>33.0</v>
      </c>
      <c r="D34" s="19" t="s">
        <v>48</v>
      </c>
      <c r="E34" s="19">
        <v>160.0</v>
      </c>
      <c r="F34" s="19">
        <v>1.0</v>
      </c>
      <c r="G34" s="19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9">
        <v>34.0</v>
      </c>
      <c r="D35" s="19" t="s">
        <v>49</v>
      </c>
      <c r="E35" s="19">
        <v>161.0</v>
      </c>
      <c r="F35" s="19">
        <v>1.0</v>
      </c>
      <c r="G35" s="19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9">
        <v>35.0</v>
      </c>
      <c r="D36" s="19" t="s">
        <v>50</v>
      </c>
      <c r="E36" s="19">
        <v>162.0</v>
      </c>
      <c r="F36" s="19">
        <v>1.0</v>
      </c>
      <c r="G36" s="19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9">
        <v>36.0</v>
      </c>
      <c r="D37" s="19" t="s">
        <v>51</v>
      </c>
      <c r="E37" s="19">
        <v>163.0</v>
      </c>
      <c r="F37" s="19">
        <v>1.0</v>
      </c>
      <c r="G37" s="19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9">
        <v>37.0</v>
      </c>
      <c r="D38" s="19" t="s">
        <v>52</v>
      </c>
      <c r="E38" s="19">
        <v>164.0</v>
      </c>
      <c r="F38" s="19">
        <v>1.0</v>
      </c>
      <c r="G38" s="19" t="s">
        <v>10</v>
      </c>
      <c r="H38" s="19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9">
        <v>38.0</v>
      </c>
      <c r="D39" s="19" t="s">
        <v>53</v>
      </c>
      <c r="E39" s="19">
        <v>165.0</v>
      </c>
      <c r="F39" s="19">
        <v>1.0</v>
      </c>
      <c r="G39" s="19" t="s">
        <v>10</v>
      </c>
      <c r="H39" s="19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9">
        <v>39.0</v>
      </c>
      <c r="D40" s="19" t="s">
        <v>54</v>
      </c>
      <c r="E40" s="19">
        <v>166.0</v>
      </c>
      <c r="F40" s="19">
        <v>35.0</v>
      </c>
      <c r="G40" s="19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""is_zero"")"),"shot_clock_time")</f>
        <v>shot_clock_time</v>
      </c>
      <c r="B41" s="16" t="s">
        <v>8</v>
      </c>
      <c r="C41" s="19">
        <v>40.0</v>
      </c>
      <c r="D41" s="19" t="s">
        <v>269</v>
      </c>
      <c r="E41" s="19">
        <v>201.0</v>
      </c>
      <c r="F41" s="19">
        <v>8.0</v>
      </c>
      <c r="G41" s="19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""is_zero"")"),"shot_clock_horn")</f>
        <v>shot_clock_horn</v>
      </c>
      <c r="B42" s="16" t="s">
        <v>16</v>
      </c>
      <c r="C42" s="19">
        <v>41.0</v>
      </c>
      <c r="D42" s="19" t="s">
        <v>270</v>
      </c>
      <c r="E42" s="19">
        <v>209.0</v>
      </c>
      <c r="F42" s="19">
        <v>1.0</v>
      </c>
      <c r="G42" s="19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""is_zero"")"),"home_possession_indicator")</f>
        <v>home_possession_indicator</v>
      </c>
      <c r="B43" s="16" t="s">
        <v>16</v>
      </c>
      <c r="C43" s="19">
        <v>42.0</v>
      </c>
      <c r="D43" s="19" t="s">
        <v>271</v>
      </c>
      <c r="E43" s="19">
        <v>210.0</v>
      </c>
      <c r="F43" s="19">
        <v>1.0</v>
      </c>
      <c r="G43" s="19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""is_zero"")"),"home_possession_arrow")</f>
        <v>home_possession_arrow</v>
      </c>
      <c r="B44" s="16" t="s">
        <v>16</v>
      </c>
      <c r="C44" s="19">
        <v>43.0</v>
      </c>
      <c r="D44" s="19" t="s">
        <v>272</v>
      </c>
      <c r="E44" s="19">
        <v>211.0</v>
      </c>
      <c r="F44" s="19">
        <v>1.0</v>
      </c>
      <c r="G44" s="19" t="s">
        <v>10</v>
      </c>
      <c r="H44" s="19" t="s">
        <v>27</v>
      </c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""is_zero"")"),"home_possession_text")</f>
        <v>home_possession_text</v>
      </c>
      <c r="B45" s="16" t="s">
        <v>8</v>
      </c>
      <c r="C45" s="19">
        <v>44.0</v>
      </c>
      <c r="D45" s="19" t="s">
        <v>273</v>
      </c>
      <c r="E45" s="19">
        <v>212.0</v>
      </c>
      <c r="F45" s="19">
        <v>4.0</v>
      </c>
      <c r="G45" s="19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""is_zero"")"),"guest_possession_indicator")</f>
        <v>guest_possession_indicator</v>
      </c>
      <c r="B46" s="16" t="s">
        <v>16</v>
      </c>
      <c r="C46" s="19">
        <v>45.0</v>
      </c>
      <c r="D46" s="19" t="s">
        <v>274</v>
      </c>
      <c r="E46" s="19">
        <v>216.0</v>
      </c>
      <c r="F46" s="19">
        <v>1.0</v>
      </c>
      <c r="G46" s="19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""is_zero"")"),"guest_possession_arrow")</f>
        <v>guest_possession_arrow</v>
      </c>
      <c r="B47" s="16" t="s">
        <v>16</v>
      </c>
      <c r="C47" s="19">
        <v>46.0</v>
      </c>
      <c r="D47" s="19" t="s">
        <v>275</v>
      </c>
      <c r="E47" s="19">
        <v>217.0</v>
      </c>
      <c r="F47" s="19">
        <v>1.0</v>
      </c>
      <c r="G47" s="19" t="s">
        <v>10</v>
      </c>
      <c r="H47" s="19" t="s">
        <v>27</v>
      </c>
    </row>
    <row r="48">
      <c r="A48" s="4" t="str">
        <f>IFERROR(__xludf.DUMMYFUNCTION("substitute(regexreplace(substitute(regexreplace(regexreplace(lower($D48), "" \(.+?\)$"", """"), ""[- .()/]"", ""_""), ""#"", ""num""), ""_+"", ""_""), ""=0"", ""is_zero"")"),"guest_possession_text")</f>
        <v>guest_possession_text</v>
      </c>
      <c r="B48" s="16" t="s">
        <v>8</v>
      </c>
      <c r="C48" s="19">
        <v>47.0</v>
      </c>
      <c r="D48" s="18" t="s">
        <v>276</v>
      </c>
      <c r="E48" s="19">
        <v>218.0</v>
      </c>
      <c r="F48" s="19">
        <v>4.0</v>
      </c>
      <c r="G48" s="19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""is_zero"")"),"home_1_on_1_bonus_indicator")</f>
        <v>home_1_on_1_bonus_indicator</v>
      </c>
      <c r="B49" s="16" t="s">
        <v>16</v>
      </c>
      <c r="C49" s="19">
        <v>48.0</v>
      </c>
      <c r="D49" s="18" t="s">
        <v>277</v>
      </c>
      <c r="E49" s="19">
        <v>222.0</v>
      </c>
      <c r="F49" s="19">
        <v>1.0</v>
      </c>
      <c r="G49" s="19" t="s">
        <v>10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""is_zero"")"),"home_2_shot_bonus_indicator")</f>
        <v>home_2_shot_bonus_indicator</v>
      </c>
      <c r="B50" s="16" t="s">
        <v>16</v>
      </c>
      <c r="C50" s="19">
        <v>49.0</v>
      </c>
      <c r="D50" s="18" t="s">
        <v>278</v>
      </c>
      <c r="E50" s="19">
        <v>223.0</v>
      </c>
      <c r="F50" s="19">
        <v>1.0</v>
      </c>
      <c r="G50" s="19" t="s">
        <v>10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""is_zero"")"),"home_bonus_text")</f>
        <v>home_bonus_text</v>
      </c>
      <c r="B51" s="16" t="s">
        <v>8</v>
      </c>
      <c r="C51" s="19">
        <v>50.0</v>
      </c>
      <c r="D51" s="19" t="s">
        <v>279</v>
      </c>
      <c r="E51" s="19">
        <v>224.0</v>
      </c>
      <c r="F51" s="19">
        <v>5.0</v>
      </c>
      <c r="G51" s="19" t="s">
        <v>10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""is_zero"")"),"guest_1_on_1_bonus_indicator")</f>
        <v>guest_1_on_1_bonus_indicator</v>
      </c>
      <c r="B52" s="16" t="s">
        <v>16</v>
      </c>
      <c r="C52" s="19">
        <v>51.0</v>
      </c>
      <c r="D52" s="18" t="s">
        <v>280</v>
      </c>
      <c r="E52" s="19">
        <v>229.0</v>
      </c>
      <c r="F52" s="19">
        <v>1.0</v>
      </c>
      <c r="G52" s="19" t="s">
        <v>10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""is_zero"")"),"guest_2_shot_bonus_indicator")</f>
        <v>guest_2_shot_bonus_indicator</v>
      </c>
      <c r="B53" s="16" t="s">
        <v>16</v>
      </c>
      <c r="C53" s="19">
        <v>52.0</v>
      </c>
      <c r="D53" s="18" t="s">
        <v>281</v>
      </c>
      <c r="E53" s="19">
        <v>230.0</v>
      </c>
      <c r="F53" s="19">
        <v>1.0</v>
      </c>
      <c r="G53" s="19" t="s">
        <v>10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""is_zero"")"),"guest_bonus_text")</f>
        <v>guest_bonus_text</v>
      </c>
      <c r="B54" s="16" t="s">
        <v>8</v>
      </c>
      <c r="C54" s="19">
        <v>53.0</v>
      </c>
      <c r="D54" s="19" t="s">
        <v>282</v>
      </c>
      <c r="E54" s="19">
        <v>231.0</v>
      </c>
      <c r="F54" s="19">
        <v>5.0</v>
      </c>
      <c r="G54" s="19" t="s">
        <v>10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""is_zero"")"),"home_team_fouls")</f>
        <v>home_team_fouls</v>
      </c>
      <c r="B55" s="16" t="s">
        <v>29</v>
      </c>
      <c r="C55" s="19">
        <v>54.0</v>
      </c>
      <c r="D55" s="19" t="s">
        <v>283</v>
      </c>
      <c r="E55" s="19">
        <v>236.0</v>
      </c>
      <c r="F55" s="19">
        <v>2.0</v>
      </c>
      <c r="G55" s="19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""is_zero"")"),"guest_team_fouls")</f>
        <v>guest_team_fouls</v>
      </c>
      <c r="B56" s="16" t="s">
        <v>29</v>
      </c>
      <c r="C56" s="19">
        <v>55.0</v>
      </c>
      <c r="D56" s="19" t="s">
        <v>284</v>
      </c>
      <c r="E56" s="19">
        <v>238.0</v>
      </c>
      <c r="F56" s="19">
        <v>2.0</v>
      </c>
      <c r="G56" s="19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""is_zero"")"),"home_player_foul_points")</f>
        <v>home_player_foul_points</v>
      </c>
      <c r="B57" s="16" t="s">
        <v>8</v>
      </c>
      <c r="C57" s="19">
        <v>56.0</v>
      </c>
      <c r="D57" s="19" t="s">
        <v>285</v>
      </c>
      <c r="E57" s="19">
        <v>240.0</v>
      </c>
      <c r="F57" s="19">
        <v>8.0</v>
      </c>
      <c r="G57" s="19" t="s">
        <v>10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""is_zero"")"),"guest_player_foul_points")</f>
        <v>guest_player_foul_points</v>
      </c>
      <c r="B58" s="16" t="s">
        <v>8</v>
      </c>
      <c r="C58" s="19">
        <v>57.0</v>
      </c>
      <c r="D58" s="19" t="s">
        <v>286</v>
      </c>
      <c r="E58" s="19">
        <v>248.0</v>
      </c>
      <c r="F58" s="19">
        <v>8.0</v>
      </c>
      <c r="G58" s="19" t="s">
        <v>10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""is_zero"")"),"player_foul")</f>
        <v>player_foul</v>
      </c>
      <c r="B59" s="16" t="s">
        <v>8</v>
      </c>
      <c r="C59" s="19">
        <v>58.0</v>
      </c>
      <c r="D59" s="19" t="s">
        <v>287</v>
      </c>
      <c r="E59" s="19">
        <v>256.0</v>
      </c>
      <c r="F59" s="19">
        <v>3.0</v>
      </c>
      <c r="G59" s="19" t="s">
        <v>10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""is_zero"")"),"player_foul_points")</f>
        <v>player_foul_points</v>
      </c>
      <c r="B60" s="16" t="s">
        <v>8</v>
      </c>
      <c r="C60" s="19">
        <v>59.0</v>
      </c>
      <c r="D60" s="19" t="s">
        <v>288</v>
      </c>
      <c r="E60" s="19">
        <v>259.0</v>
      </c>
      <c r="F60" s="19">
        <v>5.0</v>
      </c>
      <c r="G60" s="19" t="s">
        <v>119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""is_zero"")"),"home_score_period_1")</f>
        <v>home_score_period_1</v>
      </c>
      <c r="B61" s="16" t="s">
        <v>29</v>
      </c>
      <c r="C61" s="19">
        <v>60.0</v>
      </c>
      <c r="D61" s="19" t="s">
        <v>289</v>
      </c>
      <c r="E61" s="19">
        <v>264.0</v>
      </c>
      <c r="F61" s="19">
        <v>2.0</v>
      </c>
      <c r="G61" s="19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""is_zero"")"),"home_score_period_2")</f>
        <v>home_score_period_2</v>
      </c>
      <c r="B62" s="16" t="s">
        <v>29</v>
      </c>
      <c r="C62" s="19">
        <v>61.0</v>
      </c>
      <c r="D62" s="19" t="s">
        <v>290</v>
      </c>
      <c r="E62" s="19">
        <v>266.0</v>
      </c>
      <c r="F62" s="19">
        <v>2.0</v>
      </c>
      <c r="G62" s="19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""is_zero"")"),"home_score_period_3")</f>
        <v>home_score_period_3</v>
      </c>
      <c r="B63" s="16" t="s">
        <v>29</v>
      </c>
      <c r="C63" s="19">
        <v>62.0</v>
      </c>
      <c r="D63" s="19" t="s">
        <v>291</v>
      </c>
      <c r="E63" s="19">
        <v>268.0</v>
      </c>
      <c r="F63" s="19">
        <v>2.0</v>
      </c>
      <c r="G63" s="19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""is_zero"")"),"home_score_period_4")</f>
        <v>home_score_period_4</v>
      </c>
      <c r="B64" s="16" t="s">
        <v>29</v>
      </c>
      <c r="C64" s="19">
        <v>63.0</v>
      </c>
      <c r="D64" s="19" t="s">
        <v>292</v>
      </c>
      <c r="E64" s="19">
        <v>270.0</v>
      </c>
      <c r="F64" s="19">
        <v>2.0</v>
      </c>
      <c r="G64" s="19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""is_zero"")"),"home_score_period_5")</f>
        <v>home_score_period_5</v>
      </c>
      <c r="B65" s="16" t="s">
        <v>29</v>
      </c>
      <c r="C65" s="19">
        <v>64.0</v>
      </c>
      <c r="D65" s="19" t="s">
        <v>293</v>
      </c>
      <c r="E65" s="19">
        <v>272.0</v>
      </c>
      <c r="F65" s="19">
        <v>2.0</v>
      </c>
      <c r="G65" s="19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""is_zero"")"),"home_score_period_7")</f>
        <v>home_score_period_7</v>
      </c>
      <c r="B66" s="16" t="s">
        <v>29</v>
      </c>
      <c r="C66" s="19">
        <v>66.0</v>
      </c>
      <c r="D66" s="19" t="s">
        <v>294</v>
      </c>
      <c r="E66" s="19">
        <v>276.0</v>
      </c>
      <c r="F66" s="19">
        <v>2.0</v>
      </c>
      <c r="G66" s="19" t="s">
        <v>31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""is_zero"")"),"home_score_period_8")</f>
        <v>home_score_period_8</v>
      </c>
      <c r="B67" s="16" t="s">
        <v>29</v>
      </c>
      <c r="C67" s="19">
        <v>67.0</v>
      </c>
      <c r="D67" s="19" t="s">
        <v>295</v>
      </c>
      <c r="E67" s="19">
        <v>278.0</v>
      </c>
      <c r="F67" s="19">
        <v>2.0</v>
      </c>
      <c r="G67" s="19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""is_zero"")"),"home_score_period_9")</f>
        <v>home_score_period_9</v>
      </c>
      <c r="B68" s="16" t="s">
        <v>29</v>
      </c>
      <c r="C68" s="19">
        <v>68.0</v>
      </c>
      <c r="D68" s="19" t="s">
        <v>296</v>
      </c>
      <c r="E68" s="19">
        <v>280.0</v>
      </c>
      <c r="F68" s="19">
        <v>2.0</v>
      </c>
      <c r="G68" s="19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""is_zero"")"),"home_score_current_period")</f>
        <v>home_score_current_period</v>
      </c>
      <c r="B69" s="16" t="s">
        <v>29</v>
      </c>
      <c r="C69" s="19">
        <v>69.0</v>
      </c>
      <c r="D69" s="19" t="s">
        <v>297</v>
      </c>
      <c r="E69" s="19">
        <v>282.0</v>
      </c>
      <c r="F69" s="19">
        <v>2.0</v>
      </c>
      <c r="G69" s="19" t="s">
        <v>31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""is_zero"")"),"guest_score_period_1")</f>
        <v>guest_score_period_1</v>
      </c>
      <c r="B70" s="16" t="s">
        <v>29</v>
      </c>
      <c r="C70" s="19">
        <v>70.0</v>
      </c>
      <c r="D70" s="19" t="s">
        <v>298</v>
      </c>
      <c r="E70" s="19">
        <v>284.0</v>
      </c>
      <c r="F70" s="19">
        <v>2.0</v>
      </c>
      <c r="G70" s="19" t="s">
        <v>31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""is_zero"")"),"guest_score_period_2")</f>
        <v>guest_score_period_2</v>
      </c>
      <c r="B71" s="16" t="s">
        <v>29</v>
      </c>
      <c r="C71" s="19">
        <v>71.0</v>
      </c>
      <c r="D71" s="19" t="s">
        <v>299</v>
      </c>
      <c r="E71" s="19">
        <v>286.0</v>
      </c>
      <c r="F71" s="19">
        <v>2.0</v>
      </c>
      <c r="G71" s="19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""is_zero"")"),"guest_score_period_3")</f>
        <v>guest_score_period_3</v>
      </c>
      <c r="B72" s="16" t="s">
        <v>29</v>
      </c>
      <c r="C72" s="19">
        <v>72.0</v>
      </c>
      <c r="D72" s="19" t="s">
        <v>300</v>
      </c>
      <c r="E72" s="19">
        <v>288.0</v>
      </c>
      <c r="F72" s="19">
        <v>2.0</v>
      </c>
      <c r="G72" s="19" t="s">
        <v>31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""is_zero"")"),"guest_score_period_4")</f>
        <v>guest_score_period_4</v>
      </c>
      <c r="B73" s="16" t="s">
        <v>29</v>
      </c>
      <c r="C73" s="19">
        <v>73.0</v>
      </c>
      <c r="D73" s="19" t="s">
        <v>301</v>
      </c>
      <c r="E73" s="19">
        <v>290.0</v>
      </c>
      <c r="F73" s="19">
        <v>2.0</v>
      </c>
      <c r="G73" s="19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""is_zero"")"),"guest_score_period_5")</f>
        <v>guest_score_period_5</v>
      </c>
      <c r="B74" s="16" t="s">
        <v>29</v>
      </c>
      <c r="C74" s="19">
        <v>74.0</v>
      </c>
      <c r="D74" s="19" t="s">
        <v>302</v>
      </c>
      <c r="E74" s="19">
        <v>292.0</v>
      </c>
      <c r="F74" s="19">
        <v>2.0</v>
      </c>
      <c r="G74" s="19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""is_zero"")"),"guest_score_period_6")</f>
        <v>guest_score_period_6</v>
      </c>
      <c r="B75" s="16" t="s">
        <v>29</v>
      </c>
      <c r="C75" s="19">
        <v>75.0</v>
      </c>
      <c r="D75" s="19" t="s">
        <v>303</v>
      </c>
      <c r="E75" s="19">
        <v>294.0</v>
      </c>
      <c r="F75" s="19">
        <v>2.0</v>
      </c>
      <c r="G75" s="19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""is_zero"")"),"guest_score_period_7")</f>
        <v>guest_score_period_7</v>
      </c>
      <c r="B76" s="16" t="s">
        <v>29</v>
      </c>
      <c r="C76" s="19">
        <v>76.0</v>
      </c>
      <c r="D76" s="19" t="s">
        <v>304</v>
      </c>
      <c r="E76" s="19">
        <v>296.0</v>
      </c>
      <c r="F76" s="19">
        <v>2.0</v>
      </c>
      <c r="G76" s="19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""is_zero"")"),"guest_score_period_8")</f>
        <v>guest_score_period_8</v>
      </c>
      <c r="B77" s="16" t="s">
        <v>29</v>
      </c>
      <c r="C77" s="19">
        <v>77.0</v>
      </c>
      <c r="D77" s="19" t="s">
        <v>305</v>
      </c>
      <c r="E77" s="19">
        <v>298.0</v>
      </c>
      <c r="F77" s="19">
        <v>2.0</v>
      </c>
      <c r="G77" s="19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""is_zero"")"),"guest_score_period_9")</f>
        <v>guest_score_period_9</v>
      </c>
      <c r="B78" s="16" t="s">
        <v>29</v>
      </c>
      <c r="C78" s="19">
        <v>78.0</v>
      </c>
      <c r="D78" s="19" t="s">
        <v>306</v>
      </c>
      <c r="E78" s="19">
        <v>300.0</v>
      </c>
      <c r="F78" s="19">
        <v>2.0</v>
      </c>
      <c r="G78" s="19" t="s">
        <v>31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""is_zero"")"),"guest_score_current_period")</f>
        <v>guest_score_current_period</v>
      </c>
      <c r="B79" s="16" t="s">
        <v>29</v>
      </c>
      <c r="C79" s="19">
        <v>79.0</v>
      </c>
      <c r="D79" s="19" t="s">
        <v>307</v>
      </c>
      <c r="E79" s="19">
        <v>302.0</v>
      </c>
      <c r="F79" s="19">
        <v>2.0</v>
      </c>
      <c r="G79" s="19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""is_zero"")"),"home_in_game_plyr_1_status")</f>
        <v>home_in_game_plyr_1_status</v>
      </c>
      <c r="B80" s="16" t="s">
        <v>16</v>
      </c>
      <c r="C80" s="19">
        <v>80.0</v>
      </c>
      <c r="D80" s="18" t="s">
        <v>308</v>
      </c>
      <c r="E80" s="19">
        <v>304.0</v>
      </c>
      <c r="F80" s="19">
        <v>1.0</v>
      </c>
      <c r="G80" s="19" t="s">
        <v>10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""is_zero"")"),"home_in_game_plyr_1_number")</f>
        <v>home_in_game_plyr_1_number</v>
      </c>
      <c r="B81" s="16" t="s">
        <v>29</v>
      </c>
      <c r="C81" s="19">
        <v>81.0</v>
      </c>
      <c r="D81" s="19" t="s">
        <v>309</v>
      </c>
      <c r="E81" s="19">
        <v>305.0</v>
      </c>
      <c r="F81" s="19">
        <v>2.0</v>
      </c>
      <c r="G81" s="19" t="s">
        <v>31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""is_zero"")"),"home_in_game_plyr_1_fouls")</f>
        <v>home_in_game_plyr_1_fouls</v>
      </c>
      <c r="B82" s="16" t="s">
        <v>29</v>
      </c>
      <c r="C82" s="19">
        <v>82.0</v>
      </c>
      <c r="D82" s="19" t="s">
        <v>310</v>
      </c>
      <c r="E82" s="19">
        <v>307.0</v>
      </c>
      <c r="F82" s="19">
        <v>2.0</v>
      </c>
      <c r="G82" s="19" t="s">
        <v>31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""is_zero"")"),"home_in_game_plyr_1_points")</f>
        <v>home_in_game_plyr_1_points</v>
      </c>
      <c r="B83" s="16" t="s">
        <v>29</v>
      </c>
      <c r="C83" s="19">
        <v>83.0</v>
      </c>
      <c r="D83" s="19" t="s">
        <v>311</v>
      </c>
      <c r="E83" s="19">
        <v>309.0</v>
      </c>
      <c r="F83" s="19">
        <v>2.0</v>
      </c>
      <c r="G83" s="19" t="s">
        <v>31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""is_zero"")"),"home_in_game_plyr_2_status")</f>
        <v>home_in_game_plyr_2_status</v>
      </c>
      <c r="B84" s="16" t="s">
        <v>16</v>
      </c>
      <c r="C84" s="19">
        <v>84.0</v>
      </c>
      <c r="D84" s="18" t="s">
        <v>312</v>
      </c>
      <c r="E84" s="19">
        <v>311.0</v>
      </c>
      <c r="F84" s="19">
        <v>1.0</v>
      </c>
      <c r="G84" s="19" t="s">
        <v>10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""is_zero"")"),"home_in_game_plyr_2_number")</f>
        <v>home_in_game_plyr_2_number</v>
      </c>
      <c r="B85" s="16" t="s">
        <v>29</v>
      </c>
      <c r="C85" s="19">
        <v>85.0</v>
      </c>
      <c r="D85" s="19" t="s">
        <v>313</v>
      </c>
      <c r="E85" s="19">
        <v>312.0</v>
      </c>
      <c r="F85" s="19">
        <v>2.0</v>
      </c>
      <c r="G85" s="19" t="s">
        <v>31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""is_zero"")"),"home_in_game_plyr_2_fouls")</f>
        <v>home_in_game_plyr_2_fouls</v>
      </c>
      <c r="B86" s="16" t="s">
        <v>29</v>
      </c>
      <c r="C86" s="19">
        <v>86.0</v>
      </c>
      <c r="D86" s="19" t="s">
        <v>314</v>
      </c>
      <c r="E86" s="19">
        <v>314.0</v>
      </c>
      <c r="F86" s="19">
        <v>2.0</v>
      </c>
      <c r="G86" s="19" t="s">
        <v>31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""is_zero"")"),"home_in_game_plyr_2_points")</f>
        <v>home_in_game_plyr_2_points</v>
      </c>
      <c r="B87" s="16" t="s">
        <v>29</v>
      </c>
      <c r="C87" s="19">
        <v>87.0</v>
      </c>
      <c r="D87" s="19" t="s">
        <v>315</v>
      </c>
      <c r="E87" s="19">
        <v>316.0</v>
      </c>
      <c r="F87" s="19">
        <v>2.0</v>
      </c>
      <c r="G87" s="19" t="s">
        <v>31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""is_zero"")"),"home_in_game_plyr_3_status")</f>
        <v>home_in_game_plyr_3_status</v>
      </c>
      <c r="B88" s="16" t="s">
        <v>16</v>
      </c>
      <c r="C88" s="19">
        <v>88.0</v>
      </c>
      <c r="D88" s="18" t="s">
        <v>316</v>
      </c>
      <c r="E88" s="19">
        <v>318.0</v>
      </c>
      <c r="F88" s="19">
        <v>1.0</v>
      </c>
      <c r="G88" s="19" t="s">
        <v>10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""is_zero"")"),"home_in_game_plyr_3_number")</f>
        <v>home_in_game_plyr_3_number</v>
      </c>
      <c r="B89" s="16" t="s">
        <v>29</v>
      </c>
      <c r="C89" s="19">
        <v>89.0</v>
      </c>
      <c r="D89" s="19" t="s">
        <v>317</v>
      </c>
      <c r="E89" s="19">
        <v>319.0</v>
      </c>
      <c r="F89" s="19">
        <v>2.0</v>
      </c>
      <c r="G89" s="19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""is_zero"")"),"home_in_game_plyr_3_fouls")</f>
        <v>home_in_game_plyr_3_fouls</v>
      </c>
      <c r="B90" s="16" t="s">
        <v>29</v>
      </c>
      <c r="C90" s="19">
        <v>90.0</v>
      </c>
      <c r="D90" s="19" t="s">
        <v>318</v>
      </c>
      <c r="E90" s="19">
        <v>321.0</v>
      </c>
      <c r="F90" s="19">
        <v>2.0</v>
      </c>
      <c r="G90" s="19" t="s">
        <v>31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""is_zero"")"),"home_in_game_plyr_3_points")</f>
        <v>home_in_game_plyr_3_points</v>
      </c>
      <c r="B91" s="16" t="s">
        <v>29</v>
      </c>
      <c r="C91" s="19">
        <v>91.0</v>
      </c>
      <c r="D91" s="19" t="s">
        <v>319</v>
      </c>
      <c r="E91" s="19">
        <v>323.0</v>
      </c>
      <c r="F91" s="19">
        <v>2.0</v>
      </c>
      <c r="G91" s="19" t="s">
        <v>31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""is_zero"")"),"home_in_game_plyr_4_status")</f>
        <v>home_in_game_plyr_4_status</v>
      </c>
      <c r="B92" s="16" t="s">
        <v>16</v>
      </c>
      <c r="C92" s="19">
        <v>92.0</v>
      </c>
      <c r="D92" s="18" t="s">
        <v>320</v>
      </c>
      <c r="E92" s="19">
        <v>325.0</v>
      </c>
      <c r="F92" s="19">
        <v>1.0</v>
      </c>
      <c r="G92" s="19" t="s">
        <v>10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""is_zero"")"),"home_in_game_plyr_4_number")</f>
        <v>home_in_game_plyr_4_number</v>
      </c>
      <c r="B93" s="16" t="s">
        <v>29</v>
      </c>
      <c r="C93" s="19">
        <v>93.0</v>
      </c>
      <c r="D93" s="19" t="s">
        <v>321</v>
      </c>
      <c r="E93" s="19">
        <v>326.0</v>
      </c>
      <c r="F93" s="19">
        <v>2.0</v>
      </c>
      <c r="G93" s="19" t="s">
        <v>31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""is_zero"")"),"home_in_game_plyr_4_fouls")</f>
        <v>home_in_game_plyr_4_fouls</v>
      </c>
      <c r="B94" s="16" t="s">
        <v>29</v>
      </c>
      <c r="C94" s="19">
        <v>94.0</v>
      </c>
      <c r="D94" s="19" t="s">
        <v>322</v>
      </c>
      <c r="E94" s="19">
        <v>328.0</v>
      </c>
      <c r="F94" s="19">
        <v>2.0</v>
      </c>
      <c r="G94" s="19" t="s">
        <v>31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""is_zero"")"),"home_in_game_plyr_4_points")</f>
        <v>home_in_game_plyr_4_points</v>
      </c>
      <c r="B95" s="16" t="s">
        <v>29</v>
      </c>
      <c r="C95" s="19">
        <v>95.0</v>
      </c>
      <c r="D95" s="19" t="s">
        <v>323</v>
      </c>
      <c r="E95" s="19">
        <v>330.0</v>
      </c>
      <c r="F95" s="19">
        <v>2.0</v>
      </c>
      <c r="G95" s="19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""is_zero"")"),"home_in_game_plyr_5_status")</f>
        <v>home_in_game_plyr_5_status</v>
      </c>
      <c r="B96" s="16" t="s">
        <v>16</v>
      </c>
      <c r="C96" s="19">
        <v>96.0</v>
      </c>
      <c r="D96" s="18" t="s">
        <v>324</v>
      </c>
      <c r="E96" s="19">
        <v>332.0</v>
      </c>
      <c r="F96" s="19">
        <v>1.0</v>
      </c>
      <c r="G96" s="19" t="s">
        <v>10</v>
      </c>
      <c r="H96" s="15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""is_zero"")"),"home_in_game_plyr_5_number")</f>
        <v>home_in_game_plyr_5_number</v>
      </c>
      <c r="B97" s="16" t="s">
        <v>29</v>
      </c>
      <c r="C97" s="19">
        <v>97.0</v>
      </c>
      <c r="D97" s="19" t="s">
        <v>325</v>
      </c>
      <c r="E97" s="19">
        <v>333.0</v>
      </c>
      <c r="F97" s="19">
        <v>2.0</v>
      </c>
      <c r="G97" s="19" t="s">
        <v>31</v>
      </c>
      <c r="H97" s="15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""is_zero"")"),"home_in_game_plyr_5_fouls")</f>
        <v>home_in_game_plyr_5_fouls</v>
      </c>
      <c r="B98" s="16" t="s">
        <v>29</v>
      </c>
      <c r="C98" s="19">
        <v>98.0</v>
      </c>
      <c r="D98" s="19" t="s">
        <v>326</v>
      </c>
      <c r="E98" s="19">
        <v>335.0</v>
      </c>
      <c r="F98" s="19">
        <v>2.0</v>
      </c>
      <c r="G98" s="19" t="s">
        <v>31</v>
      </c>
      <c r="H98" s="15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""is_zero"")"),"home_in_game_plyr_5_points")</f>
        <v>home_in_game_plyr_5_points</v>
      </c>
      <c r="B99" s="16" t="s">
        <v>29</v>
      </c>
      <c r="C99" s="19">
        <v>99.0</v>
      </c>
      <c r="D99" s="19" t="s">
        <v>327</v>
      </c>
      <c r="E99" s="19">
        <v>337.0</v>
      </c>
      <c r="F99" s="19">
        <v>2.0</v>
      </c>
      <c r="G99" s="19" t="s">
        <v>31</v>
      </c>
      <c r="H99" s="15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""is_zero"")"),"reserved_home_in_game_plyr_6")</f>
        <v>reserved_home_in_game_plyr_6</v>
      </c>
      <c r="B100" s="16"/>
      <c r="C100" s="19">
        <v>100.0</v>
      </c>
      <c r="D100" s="19" t="s">
        <v>328</v>
      </c>
      <c r="E100" s="19">
        <v>339.0</v>
      </c>
      <c r="F100" s="19">
        <v>7.0</v>
      </c>
      <c r="G100" s="19" t="s">
        <v>31</v>
      </c>
      <c r="H100" s="10" t="s">
        <v>55</v>
      </c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""is_zero"")"),"home_roster_plyr_3_points")</f>
        <v>home_roster_plyr_3_points</v>
      </c>
      <c r="B101" s="16" t="s">
        <v>29</v>
      </c>
      <c r="C101" s="19">
        <v>112.0</v>
      </c>
      <c r="D101" s="19" t="s">
        <v>329</v>
      </c>
      <c r="E101" s="19">
        <v>365.0</v>
      </c>
      <c r="F101" s="19">
        <v>2.0</v>
      </c>
      <c r="G101" s="19" t="s">
        <v>31</v>
      </c>
      <c r="H101" s="15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""is_zero"")"),"home_roster_plyr_4_status")</f>
        <v>home_roster_plyr_4_status</v>
      </c>
      <c r="B102" s="16" t="s">
        <v>16</v>
      </c>
      <c r="C102" s="19">
        <v>113.0</v>
      </c>
      <c r="D102" s="18" t="s">
        <v>330</v>
      </c>
      <c r="E102" s="19">
        <v>367.0</v>
      </c>
      <c r="F102" s="19">
        <v>1.0</v>
      </c>
      <c r="G102" s="19" t="s">
        <v>10</v>
      </c>
      <c r="H102" s="15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""is_zero"")"),"home_roster_plyr_4_number")</f>
        <v>home_roster_plyr_4_number</v>
      </c>
      <c r="B103" s="16" t="s">
        <v>29</v>
      </c>
      <c r="C103" s="19">
        <v>114.0</v>
      </c>
      <c r="D103" s="19" t="s">
        <v>331</v>
      </c>
      <c r="E103" s="19">
        <v>368.0</v>
      </c>
      <c r="F103" s="19">
        <v>2.0</v>
      </c>
      <c r="G103" s="19" t="s">
        <v>31</v>
      </c>
      <c r="H103" s="15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""is_zero"")"),"home_roster_plyr_4_fouls")</f>
        <v>home_roster_plyr_4_fouls</v>
      </c>
      <c r="B104" s="16" t="s">
        <v>29</v>
      </c>
      <c r="C104" s="19">
        <v>115.0</v>
      </c>
      <c r="D104" s="19" t="s">
        <v>332</v>
      </c>
      <c r="E104" s="19">
        <v>370.0</v>
      </c>
      <c r="F104" s="19">
        <v>2.0</v>
      </c>
      <c r="G104" s="19" t="s">
        <v>31</v>
      </c>
      <c r="H104" s="15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""is_zero"")"),"home_roster_plyr_4_points")</f>
        <v>home_roster_plyr_4_points</v>
      </c>
      <c r="B105" s="16" t="s">
        <v>29</v>
      </c>
      <c r="C105" s="19">
        <v>116.0</v>
      </c>
      <c r="D105" s="19" t="s">
        <v>333</v>
      </c>
      <c r="E105" s="19">
        <v>372.0</v>
      </c>
      <c r="F105" s="19">
        <v>2.0</v>
      </c>
      <c r="G105" s="19" t="s">
        <v>31</v>
      </c>
      <c r="H105" s="15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""is_zero"")"),"home_roster_plyr_5_status")</f>
        <v>home_roster_plyr_5_status</v>
      </c>
      <c r="B106" s="16" t="s">
        <v>16</v>
      </c>
      <c r="C106" s="19">
        <v>117.0</v>
      </c>
      <c r="D106" s="18" t="s">
        <v>334</v>
      </c>
      <c r="E106" s="19">
        <v>374.0</v>
      </c>
      <c r="F106" s="19">
        <v>1.0</v>
      </c>
      <c r="G106" s="19" t="s">
        <v>10</v>
      </c>
      <c r="H106" s="15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""is_zero"")"),"home_roster_plyr_5_number")</f>
        <v>home_roster_plyr_5_number</v>
      </c>
      <c r="B107" s="16" t="s">
        <v>29</v>
      </c>
      <c r="C107" s="19">
        <v>118.0</v>
      </c>
      <c r="D107" s="19" t="s">
        <v>335</v>
      </c>
      <c r="E107" s="19">
        <v>375.0</v>
      </c>
      <c r="F107" s="19">
        <v>2.0</v>
      </c>
      <c r="G107" s="19" t="s">
        <v>31</v>
      </c>
      <c r="H107" s="15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""is_zero"")"),"home_roster_plyr_5_fouls")</f>
        <v>home_roster_plyr_5_fouls</v>
      </c>
      <c r="B108" s="16" t="s">
        <v>29</v>
      </c>
      <c r="C108" s="19">
        <v>119.0</v>
      </c>
      <c r="D108" s="19" t="s">
        <v>336</v>
      </c>
      <c r="E108" s="19">
        <v>377.0</v>
      </c>
      <c r="F108" s="19">
        <v>2.0</v>
      </c>
      <c r="G108" s="19" t="s">
        <v>31</v>
      </c>
      <c r="H108" s="15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""is_zero"")"),"home_roster_plyr_5_points")</f>
        <v>home_roster_plyr_5_points</v>
      </c>
      <c r="B109" s="16" t="s">
        <v>29</v>
      </c>
      <c r="C109" s="19">
        <v>120.0</v>
      </c>
      <c r="D109" s="19" t="s">
        <v>337</v>
      </c>
      <c r="E109" s="19">
        <v>379.0</v>
      </c>
      <c r="F109" s="19">
        <v>2.0</v>
      </c>
      <c r="G109" s="19" t="s">
        <v>31</v>
      </c>
      <c r="H109" s="15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""is_zero"")"),"home_roster_plyr_6_status")</f>
        <v>home_roster_plyr_6_status</v>
      </c>
      <c r="B110" s="16" t="s">
        <v>16</v>
      </c>
      <c r="C110" s="19">
        <v>121.0</v>
      </c>
      <c r="D110" s="18" t="s">
        <v>338</v>
      </c>
      <c r="E110" s="19">
        <v>381.0</v>
      </c>
      <c r="F110" s="19">
        <v>1.0</v>
      </c>
      <c r="G110" s="19" t="s">
        <v>10</v>
      </c>
      <c r="H110" s="15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""is_zero"")"),"home_roster_plyr_6_number")</f>
        <v>home_roster_plyr_6_number</v>
      </c>
      <c r="B111" s="16" t="s">
        <v>29</v>
      </c>
      <c r="C111" s="19">
        <v>122.0</v>
      </c>
      <c r="D111" s="19" t="s">
        <v>339</v>
      </c>
      <c r="E111" s="19">
        <v>382.0</v>
      </c>
      <c r="F111" s="19">
        <v>2.0</v>
      </c>
      <c r="G111" s="19" t="s">
        <v>31</v>
      </c>
      <c r="H111" s="15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""is_zero"")"),"home_roster_plyr_6_fouls")</f>
        <v>home_roster_plyr_6_fouls</v>
      </c>
      <c r="B112" s="16" t="s">
        <v>29</v>
      </c>
      <c r="C112" s="19">
        <v>123.0</v>
      </c>
      <c r="D112" s="19" t="s">
        <v>340</v>
      </c>
      <c r="E112" s="19">
        <v>384.0</v>
      </c>
      <c r="F112" s="19">
        <v>2.0</v>
      </c>
      <c r="G112" s="19" t="s">
        <v>31</v>
      </c>
      <c r="H112" s="15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""is_zero"")"),"home_roster_plyr_6_points")</f>
        <v>home_roster_plyr_6_points</v>
      </c>
      <c r="B113" s="16" t="s">
        <v>29</v>
      </c>
      <c r="C113" s="19">
        <v>124.0</v>
      </c>
      <c r="D113" s="19" t="s">
        <v>341</v>
      </c>
      <c r="E113" s="19">
        <v>386.0</v>
      </c>
      <c r="F113" s="19">
        <v>2.0</v>
      </c>
      <c r="G113" s="19" t="s">
        <v>31</v>
      </c>
      <c r="H113" s="15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""is_zero"")"),"home_roster_plyr_7_status")</f>
        <v>home_roster_plyr_7_status</v>
      </c>
      <c r="B114" s="16" t="s">
        <v>16</v>
      </c>
      <c r="C114" s="19">
        <v>125.0</v>
      </c>
      <c r="D114" s="18" t="s">
        <v>342</v>
      </c>
      <c r="E114" s="19">
        <v>388.0</v>
      </c>
      <c r="F114" s="19">
        <v>1.0</v>
      </c>
      <c r="G114" s="19" t="s">
        <v>10</v>
      </c>
      <c r="H114" s="15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""is_zero"")"),"home_roster_plyr_7_number")</f>
        <v>home_roster_plyr_7_number</v>
      </c>
      <c r="B115" s="16" t="s">
        <v>29</v>
      </c>
      <c r="C115" s="19">
        <v>126.0</v>
      </c>
      <c r="D115" s="19" t="s">
        <v>343</v>
      </c>
      <c r="E115" s="19">
        <v>389.0</v>
      </c>
      <c r="F115" s="19">
        <v>2.0</v>
      </c>
      <c r="G115" s="19" t="s">
        <v>31</v>
      </c>
      <c r="H115" s="15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""is_zero"")"),"home_roster_plyr_7_fouls")</f>
        <v>home_roster_plyr_7_fouls</v>
      </c>
      <c r="B116" s="16" t="s">
        <v>29</v>
      </c>
      <c r="C116" s="19">
        <v>127.0</v>
      </c>
      <c r="D116" s="19" t="s">
        <v>344</v>
      </c>
      <c r="E116" s="19">
        <v>391.0</v>
      </c>
      <c r="F116" s="19">
        <v>2.0</v>
      </c>
      <c r="G116" s="19" t="s">
        <v>31</v>
      </c>
      <c r="H116" s="15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""is_zero"")"),"home_roster_plyr_7_points")</f>
        <v>home_roster_plyr_7_points</v>
      </c>
      <c r="B117" s="16" t="s">
        <v>29</v>
      </c>
      <c r="C117" s="19">
        <v>128.0</v>
      </c>
      <c r="D117" s="19" t="s">
        <v>345</v>
      </c>
      <c r="E117" s="19">
        <v>393.0</v>
      </c>
      <c r="F117" s="19">
        <v>2.0</v>
      </c>
      <c r="G117" s="19" t="s">
        <v>31</v>
      </c>
      <c r="H117" s="15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""is_zero"")"),"home_roster_plyr_8_status")</f>
        <v>home_roster_plyr_8_status</v>
      </c>
      <c r="B118" s="16" t="s">
        <v>16</v>
      </c>
      <c r="C118" s="19">
        <v>129.0</v>
      </c>
      <c r="D118" s="18" t="s">
        <v>346</v>
      </c>
      <c r="E118" s="19">
        <v>395.0</v>
      </c>
      <c r="F118" s="19">
        <v>1.0</v>
      </c>
      <c r="G118" s="19" t="s">
        <v>10</v>
      </c>
      <c r="H118" s="15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""is_zero"")"),"home_roster_plyr_8_number")</f>
        <v>home_roster_plyr_8_number</v>
      </c>
      <c r="B119" s="16" t="s">
        <v>29</v>
      </c>
      <c r="C119" s="19">
        <v>130.0</v>
      </c>
      <c r="D119" s="19" t="s">
        <v>347</v>
      </c>
      <c r="E119" s="19">
        <v>396.0</v>
      </c>
      <c r="F119" s="19">
        <v>2.0</v>
      </c>
      <c r="G119" s="19" t="s">
        <v>31</v>
      </c>
      <c r="H119" s="15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""is_zero"")"),"home_roster_plyr_8_fouls")</f>
        <v>home_roster_plyr_8_fouls</v>
      </c>
      <c r="B120" s="16" t="s">
        <v>29</v>
      </c>
      <c r="C120" s="19">
        <v>131.0</v>
      </c>
      <c r="D120" s="19" t="s">
        <v>348</v>
      </c>
      <c r="E120" s="19">
        <v>398.0</v>
      </c>
      <c r="F120" s="19">
        <v>2.0</v>
      </c>
      <c r="G120" s="19" t="s">
        <v>31</v>
      </c>
      <c r="H120" s="15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""is_zero"")"),"home_roster_plyr_8_points")</f>
        <v>home_roster_plyr_8_points</v>
      </c>
      <c r="B121" s="16" t="s">
        <v>29</v>
      </c>
      <c r="C121" s="19">
        <v>132.0</v>
      </c>
      <c r="D121" s="19" t="s">
        <v>349</v>
      </c>
      <c r="E121" s="19">
        <v>400.0</v>
      </c>
      <c r="F121" s="19">
        <v>2.0</v>
      </c>
      <c r="G121" s="19" t="s">
        <v>31</v>
      </c>
      <c r="H121" s="15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""is_zero"")"),"home_roster_plyr_9_status")</f>
        <v>home_roster_plyr_9_status</v>
      </c>
      <c r="B122" s="16" t="s">
        <v>16</v>
      </c>
      <c r="C122" s="19">
        <v>133.0</v>
      </c>
      <c r="D122" s="18" t="s">
        <v>350</v>
      </c>
      <c r="E122" s="19">
        <v>402.0</v>
      </c>
      <c r="F122" s="19">
        <v>1.0</v>
      </c>
      <c r="G122" s="19" t="s">
        <v>10</v>
      </c>
      <c r="H122" s="15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""is_zero"")"),"home_roster_plyr_9_number")</f>
        <v>home_roster_plyr_9_number</v>
      </c>
      <c r="B123" s="16" t="s">
        <v>29</v>
      </c>
      <c r="C123" s="19">
        <v>134.0</v>
      </c>
      <c r="D123" s="19" t="s">
        <v>351</v>
      </c>
      <c r="E123" s="19">
        <v>403.0</v>
      </c>
      <c r="F123" s="19">
        <v>2.0</v>
      </c>
      <c r="G123" s="19" t="s">
        <v>31</v>
      </c>
      <c r="H123" s="15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""is_zero"")"),"home_roster_plyr_9_fouls")</f>
        <v>home_roster_plyr_9_fouls</v>
      </c>
      <c r="B124" s="16" t="s">
        <v>29</v>
      </c>
      <c r="C124" s="19">
        <v>135.0</v>
      </c>
      <c r="D124" s="19" t="s">
        <v>352</v>
      </c>
      <c r="E124" s="19">
        <v>405.0</v>
      </c>
      <c r="F124" s="19">
        <v>2.0</v>
      </c>
      <c r="G124" s="19" t="s">
        <v>31</v>
      </c>
      <c r="H124" s="15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""is_zero"")"),"home_roster_plyr_9_points")</f>
        <v>home_roster_plyr_9_points</v>
      </c>
      <c r="B125" s="16" t="s">
        <v>29</v>
      </c>
      <c r="C125" s="19">
        <v>136.0</v>
      </c>
      <c r="D125" s="19" t="s">
        <v>353</v>
      </c>
      <c r="E125" s="19">
        <v>407.0</v>
      </c>
      <c r="F125" s="19">
        <v>2.0</v>
      </c>
      <c r="G125" s="19" t="s">
        <v>31</v>
      </c>
      <c r="H125" s="15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""is_zero"")"),"home_roster_plyr_10_status")</f>
        <v>home_roster_plyr_10_status</v>
      </c>
      <c r="B126" s="16" t="s">
        <v>16</v>
      </c>
      <c r="C126" s="19">
        <v>137.0</v>
      </c>
      <c r="D126" s="18" t="s">
        <v>354</v>
      </c>
      <c r="E126" s="19">
        <v>409.0</v>
      </c>
      <c r="F126" s="19">
        <v>1.0</v>
      </c>
      <c r="G126" s="19" t="s">
        <v>10</v>
      </c>
      <c r="H126" s="15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""is_zero"")"),"home_roster_plyr_10_number")</f>
        <v>home_roster_plyr_10_number</v>
      </c>
      <c r="B127" s="16" t="s">
        <v>29</v>
      </c>
      <c r="C127" s="19">
        <v>138.0</v>
      </c>
      <c r="D127" s="19" t="s">
        <v>355</v>
      </c>
      <c r="E127" s="19">
        <v>410.0</v>
      </c>
      <c r="F127" s="19">
        <v>2.0</v>
      </c>
      <c r="G127" s="19" t="s">
        <v>31</v>
      </c>
      <c r="H127" s="15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""is_zero"")"),"home_roster_plyr_10_fouls")</f>
        <v>home_roster_plyr_10_fouls</v>
      </c>
      <c r="B128" s="16" t="s">
        <v>29</v>
      </c>
      <c r="C128" s="19">
        <v>139.0</v>
      </c>
      <c r="D128" s="19" t="s">
        <v>356</v>
      </c>
      <c r="E128" s="19">
        <v>412.0</v>
      </c>
      <c r="F128" s="19">
        <v>2.0</v>
      </c>
      <c r="G128" s="19" t="s">
        <v>31</v>
      </c>
      <c r="H128" s="15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""is_zero"")"),"home_roster_plyr_10_points")</f>
        <v>home_roster_plyr_10_points</v>
      </c>
      <c r="B129" s="16" t="s">
        <v>29</v>
      </c>
      <c r="C129" s="19">
        <v>140.0</v>
      </c>
      <c r="D129" s="19" t="s">
        <v>357</v>
      </c>
      <c r="E129" s="19">
        <v>414.0</v>
      </c>
      <c r="F129" s="19">
        <v>2.0</v>
      </c>
      <c r="G129" s="19" t="s">
        <v>31</v>
      </c>
      <c r="H129" s="15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""is_zero"")"),"home_roster_plyr_11_status")</f>
        <v>home_roster_plyr_11_status</v>
      </c>
      <c r="B130" s="16" t="s">
        <v>16</v>
      </c>
      <c r="C130" s="19">
        <v>141.0</v>
      </c>
      <c r="D130" s="18" t="s">
        <v>358</v>
      </c>
      <c r="E130" s="19">
        <v>416.0</v>
      </c>
      <c r="F130" s="19">
        <v>1.0</v>
      </c>
      <c r="G130" s="19" t="s">
        <v>10</v>
      </c>
      <c r="H130" s="15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""is_zero"")"),"home_roster_plyr_11_number")</f>
        <v>home_roster_plyr_11_number</v>
      </c>
      <c r="B131" s="16" t="s">
        <v>29</v>
      </c>
      <c r="C131" s="19">
        <v>142.0</v>
      </c>
      <c r="D131" s="19" t="s">
        <v>359</v>
      </c>
      <c r="E131" s="19">
        <v>417.0</v>
      </c>
      <c r="F131" s="19">
        <v>2.0</v>
      </c>
      <c r="G131" s="19" t="s">
        <v>31</v>
      </c>
      <c r="H131" s="15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""is_zero"")"),"home_roster_plyr_11_fouls")</f>
        <v>home_roster_plyr_11_fouls</v>
      </c>
      <c r="B132" s="16" t="s">
        <v>29</v>
      </c>
      <c r="C132" s="19">
        <v>143.0</v>
      </c>
      <c r="D132" s="19" t="s">
        <v>360</v>
      </c>
      <c r="E132" s="19">
        <v>419.0</v>
      </c>
      <c r="F132" s="19">
        <v>2.0</v>
      </c>
      <c r="G132" s="19" t="s">
        <v>31</v>
      </c>
      <c r="H132" s="15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""is_zero"")"),"home_roster_plyr_11_points")</f>
        <v>home_roster_plyr_11_points</v>
      </c>
      <c r="B133" s="16" t="s">
        <v>29</v>
      </c>
      <c r="C133" s="19">
        <v>144.0</v>
      </c>
      <c r="D133" s="19" t="s">
        <v>361</v>
      </c>
      <c r="E133" s="19">
        <v>421.0</v>
      </c>
      <c r="F133" s="19">
        <v>2.0</v>
      </c>
      <c r="G133" s="19" t="s">
        <v>31</v>
      </c>
      <c r="H133" s="15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""is_zero"")"),"home_roster_plyr_12_status")</f>
        <v>home_roster_plyr_12_status</v>
      </c>
      <c r="B134" s="16" t="s">
        <v>16</v>
      </c>
      <c r="C134" s="19">
        <v>145.0</v>
      </c>
      <c r="D134" s="18" t="s">
        <v>362</v>
      </c>
      <c r="E134" s="19">
        <v>423.0</v>
      </c>
      <c r="F134" s="19">
        <v>1.0</v>
      </c>
      <c r="G134" s="19" t="s">
        <v>10</v>
      </c>
      <c r="H134" s="15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""is_zero"")"),"home_roster_plyr_12_number")</f>
        <v>home_roster_plyr_12_number</v>
      </c>
      <c r="B135" s="16" t="s">
        <v>29</v>
      </c>
      <c r="C135" s="19">
        <v>146.0</v>
      </c>
      <c r="D135" s="19" t="s">
        <v>363</v>
      </c>
      <c r="E135" s="19">
        <v>424.0</v>
      </c>
      <c r="F135" s="19">
        <v>2.0</v>
      </c>
      <c r="G135" s="19" t="s">
        <v>31</v>
      </c>
      <c r="H135" s="15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""is_zero"")"),"home_roster_plyr_12_fouls")</f>
        <v>home_roster_plyr_12_fouls</v>
      </c>
      <c r="B136" s="16" t="s">
        <v>29</v>
      </c>
      <c r="C136" s="19">
        <v>147.0</v>
      </c>
      <c r="D136" s="19" t="s">
        <v>364</v>
      </c>
      <c r="E136" s="19">
        <v>426.0</v>
      </c>
      <c r="F136" s="19">
        <v>2.0</v>
      </c>
      <c r="G136" s="19" t="s">
        <v>31</v>
      </c>
      <c r="H136" s="15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""is_zero"")"),"home_roster_plyr_12_points")</f>
        <v>home_roster_plyr_12_points</v>
      </c>
      <c r="B137" s="16" t="s">
        <v>29</v>
      </c>
      <c r="C137" s="19">
        <v>148.0</v>
      </c>
      <c r="D137" s="19" t="s">
        <v>365</v>
      </c>
      <c r="E137" s="19">
        <v>428.0</v>
      </c>
      <c r="F137" s="19">
        <v>2.0</v>
      </c>
      <c r="G137" s="19" t="s">
        <v>31</v>
      </c>
      <c r="H137" s="15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""is_zero"")"),"home_roster_plyr_13_status")</f>
        <v>home_roster_plyr_13_status</v>
      </c>
      <c r="B138" s="16" t="s">
        <v>16</v>
      </c>
      <c r="C138" s="19">
        <v>149.0</v>
      </c>
      <c r="D138" s="18" t="s">
        <v>366</v>
      </c>
      <c r="E138" s="19">
        <v>430.0</v>
      </c>
      <c r="F138" s="19">
        <v>1.0</v>
      </c>
      <c r="G138" s="19" t="s">
        <v>10</v>
      </c>
      <c r="H138" s="15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""is_zero"")"),"home_roster_plyr_13_number")</f>
        <v>home_roster_plyr_13_number</v>
      </c>
      <c r="B139" s="16" t="s">
        <v>29</v>
      </c>
      <c r="C139" s="19">
        <v>150.0</v>
      </c>
      <c r="D139" s="19" t="s">
        <v>367</v>
      </c>
      <c r="E139" s="19">
        <v>431.0</v>
      </c>
      <c r="F139" s="19">
        <v>2.0</v>
      </c>
      <c r="G139" s="19" t="s">
        <v>31</v>
      </c>
      <c r="H139" s="15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""is_zero"")"),"home_roster_plyr_13_fouls")</f>
        <v>home_roster_plyr_13_fouls</v>
      </c>
      <c r="B140" s="16" t="s">
        <v>29</v>
      </c>
      <c r="C140" s="19">
        <v>151.0</v>
      </c>
      <c r="D140" s="19" t="s">
        <v>368</v>
      </c>
      <c r="E140" s="19">
        <v>433.0</v>
      </c>
      <c r="F140" s="19">
        <v>2.0</v>
      </c>
      <c r="G140" s="19" t="s">
        <v>31</v>
      </c>
      <c r="H140" s="15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""is_zero"")"),"home_roster_plyr_13_points")</f>
        <v>home_roster_plyr_13_points</v>
      </c>
      <c r="B141" s="16" t="s">
        <v>29</v>
      </c>
      <c r="C141" s="19">
        <v>152.0</v>
      </c>
      <c r="D141" s="19" t="s">
        <v>369</v>
      </c>
      <c r="E141" s="19">
        <v>435.0</v>
      </c>
      <c r="F141" s="19">
        <v>2.0</v>
      </c>
      <c r="G141" s="19" t="s">
        <v>31</v>
      </c>
      <c r="H141" s="15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""is_zero"")"),"home_roster_plyr_14_status")</f>
        <v>home_roster_plyr_14_status</v>
      </c>
      <c r="B142" s="16" t="s">
        <v>16</v>
      </c>
      <c r="C142" s="19">
        <v>153.0</v>
      </c>
      <c r="D142" s="18" t="s">
        <v>370</v>
      </c>
      <c r="E142" s="19">
        <v>437.0</v>
      </c>
      <c r="F142" s="19">
        <v>1.0</v>
      </c>
      <c r="G142" s="19" t="s">
        <v>10</v>
      </c>
      <c r="H142" s="15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""is_zero"")"),"home_roster_plyr_14_number")</f>
        <v>home_roster_plyr_14_number</v>
      </c>
      <c r="B143" s="16" t="s">
        <v>29</v>
      </c>
      <c r="C143" s="19">
        <v>154.0</v>
      </c>
      <c r="D143" s="19" t="s">
        <v>371</v>
      </c>
      <c r="E143" s="19">
        <v>438.0</v>
      </c>
      <c r="F143" s="19">
        <v>2.0</v>
      </c>
      <c r="G143" s="19" t="s">
        <v>31</v>
      </c>
      <c r="H143" s="15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""is_zero"")"),"home_roster_plyr_14_fouls")</f>
        <v>home_roster_plyr_14_fouls</v>
      </c>
      <c r="B144" s="16" t="s">
        <v>29</v>
      </c>
      <c r="C144" s="19">
        <v>155.0</v>
      </c>
      <c r="D144" s="19" t="s">
        <v>372</v>
      </c>
      <c r="E144" s="19">
        <v>440.0</v>
      </c>
      <c r="F144" s="19">
        <v>2.0</v>
      </c>
      <c r="G144" s="19" t="s">
        <v>31</v>
      </c>
      <c r="H144" s="15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""is_zero"")"),"home_roster_plyr_14_points")</f>
        <v>home_roster_plyr_14_points</v>
      </c>
      <c r="B145" s="16" t="s">
        <v>29</v>
      </c>
      <c r="C145" s="19">
        <v>156.0</v>
      </c>
      <c r="D145" s="19" t="s">
        <v>373</v>
      </c>
      <c r="E145" s="19">
        <v>442.0</v>
      </c>
      <c r="F145" s="19">
        <v>2.0</v>
      </c>
      <c r="G145" s="19" t="s">
        <v>31</v>
      </c>
      <c r="H145" s="15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""is_zero"")"),"home_roster_plyr_15_status")</f>
        <v>home_roster_plyr_15_status</v>
      </c>
      <c r="B146" s="16" t="s">
        <v>16</v>
      </c>
      <c r="C146" s="19">
        <v>157.0</v>
      </c>
      <c r="D146" s="18" t="s">
        <v>374</v>
      </c>
      <c r="E146" s="19">
        <v>444.0</v>
      </c>
      <c r="F146" s="19">
        <v>1.0</v>
      </c>
      <c r="G146" s="19" t="s">
        <v>10</v>
      </c>
      <c r="H146" s="15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""is_zero"")"),"home_roster_plyr_15_number")</f>
        <v>home_roster_plyr_15_number</v>
      </c>
      <c r="B147" s="16" t="s">
        <v>29</v>
      </c>
      <c r="C147" s="19">
        <v>158.0</v>
      </c>
      <c r="D147" s="19" t="s">
        <v>375</v>
      </c>
      <c r="E147" s="19">
        <v>445.0</v>
      </c>
      <c r="F147" s="19">
        <v>2.0</v>
      </c>
      <c r="G147" s="19" t="s">
        <v>31</v>
      </c>
      <c r="H147" s="15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""is_zero"")"),"home_roster_plyr_15_fouls")</f>
        <v>home_roster_plyr_15_fouls</v>
      </c>
      <c r="B148" s="16" t="s">
        <v>29</v>
      </c>
      <c r="C148" s="19">
        <v>159.0</v>
      </c>
      <c r="D148" s="19" t="s">
        <v>376</v>
      </c>
      <c r="E148" s="19">
        <v>447.0</v>
      </c>
      <c r="F148" s="19">
        <v>2.0</v>
      </c>
      <c r="G148" s="19" t="s">
        <v>31</v>
      </c>
      <c r="H148" s="15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""is_zero"")"),"home_roster_plyr_15_points")</f>
        <v>home_roster_plyr_15_points</v>
      </c>
      <c r="B149" s="16" t="s">
        <v>29</v>
      </c>
      <c r="C149" s="19">
        <v>160.0</v>
      </c>
      <c r="D149" s="19" t="s">
        <v>377</v>
      </c>
      <c r="E149" s="19">
        <v>449.0</v>
      </c>
      <c r="F149" s="19">
        <v>2.0</v>
      </c>
      <c r="G149" s="19" t="s">
        <v>31</v>
      </c>
      <c r="H149" s="15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""is_zero"")"),"home_assists")</f>
        <v>home_assists</v>
      </c>
      <c r="B150" s="16" t="s">
        <v>29</v>
      </c>
      <c r="C150" s="19">
        <v>161.0</v>
      </c>
      <c r="D150" s="19" t="s">
        <v>378</v>
      </c>
      <c r="E150" s="19">
        <v>451.0</v>
      </c>
      <c r="F150" s="19">
        <v>4.0</v>
      </c>
      <c r="G150" s="19" t="s">
        <v>31</v>
      </c>
      <c r="H150" s="18" t="s">
        <v>379</v>
      </c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""is_zero"")"),"home_rebounds")</f>
        <v>home_rebounds</v>
      </c>
      <c r="B151" s="16" t="s">
        <v>29</v>
      </c>
      <c r="C151" s="19">
        <v>162.0</v>
      </c>
      <c r="D151" s="19" t="s">
        <v>380</v>
      </c>
      <c r="E151" s="19">
        <v>455.0</v>
      </c>
      <c r="F151" s="19">
        <v>4.0</v>
      </c>
      <c r="G151" s="19" t="s">
        <v>31</v>
      </c>
      <c r="H151" s="18" t="s">
        <v>379</v>
      </c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""is_zero"")"),"home_blocked_shots")</f>
        <v>home_blocked_shots</v>
      </c>
      <c r="B152" s="16" t="s">
        <v>29</v>
      </c>
      <c r="C152" s="19">
        <v>163.0</v>
      </c>
      <c r="D152" s="19" t="s">
        <v>381</v>
      </c>
      <c r="E152" s="19">
        <v>459.0</v>
      </c>
      <c r="F152" s="19">
        <v>4.0</v>
      </c>
      <c r="G152" s="19" t="s">
        <v>31</v>
      </c>
      <c r="H152" s="18" t="s">
        <v>379</v>
      </c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""is_zero"")"),"home_steals")</f>
        <v>home_steals</v>
      </c>
      <c r="B153" s="16" t="s">
        <v>29</v>
      </c>
      <c r="C153" s="19">
        <v>164.0</v>
      </c>
      <c r="D153" s="19" t="s">
        <v>382</v>
      </c>
      <c r="E153" s="19">
        <v>463.0</v>
      </c>
      <c r="F153" s="19">
        <v>4.0</v>
      </c>
      <c r="G153" s="19" t="s">
        <v>31</v>
      </c>
      <c r="H153" s="18" t="s">
        <v>379</v>
      </c>
    </row>
    <row r="154">
      <c r="A154" s="5" t="s">
        <v>383</v>
      </c>
      <c r="B154" s="16" t="s">
        <v>8</v>
      </c>
      <c r="C154" s="19">
        <v>165.0</v>
      </c>
      <c r="D154" s="19" t="s">
        <v>384</v>
      </c>
      <c r="E154" s="19">
        <v>467.0</v>
      </c>
      <c r="F154" s="19">
        <v>4.0</v>
      </c>
      <c r="G154" s="19" t="s">
        <v>31</v>
      </c>
      <c r="H154" s="18" t="s">
        <v>379</v>
      </c>
    </row>
    <row r="155">
      <c r="A155" s="5" t="s">
        <v>385</v>
      </c>
      <c r="B155" s="16" t="s">
        <v>8</v>
      </c>
      <c r="C155" s="19">
        <v>166.0</v>
      </c>
      <c r="D155" s="19" t="s">
        <v>386</v>
      </c>
      <c r="E155" s="19">
        <v>471.0</v>
      </c>
      <c r="F155" s="19">
        <v>4.0</v>
      </c>
      <c r="G155" s="19" t="s">
        <v>31</v>
      </c>
      <c r="H155" s="18" t="s">
        <v>379</v>
      </c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""is_zero"")"),"guest_in_game_plyr_1_status")</f>
        <v>guest_in_game_plyr_1_status</v>
      </c>
      <c r="B156" s="16" t="s">
        <v>16</v>
      </c>
      <c r="C156" s="19">
        <v>167.0</v>
      </c>
      <c r="D156" s="18" t="s">
        <v>387</v>
      </c>
      <c r="E156" s="19">
        <v>475.0</v>
      </c>
      <c r="F156" s="19">
        <v>1.0</v>
      </c>
      <c r="G156" s="19" t="s">
        <v>10</v>
      </c>
      <c r="H156" s="15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""is_zero"")"),"guest_in_game_plyr_1_number")</f>
        <v>guest_in_game_plyr_1_number</v>
      </c>
      <c r="B157" s="16" t="s">
        <v>29</v>
      </c>
      <c r="C157" s="19">
        <v>168.0</v>
      </c>
      <c r="D157" s="19" t="s">
        <v>388</v>
      </c>
      <c r="E157" s="19">
        <v>476.0</v>
      </c>
      <c r="F157" s="19">
        <v>2.0</v>
      </c>
      <c r="G157" s="19" t="s">
        <v>31</v>
      </c>
      <c r="H157" s="15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""is_zero"")"),"guest_in_game_plyr_1_fouls")</f>
        <v>guest_in_game_plyr_1_fouls</v>
      </c>
      <c r="B158" s="16" t="s">
        <v>29</v>
      </c>
      <c r="C158" s="19">
        <v>169.0</v>
      </c>
      <c r="D158" s="19" t="s">
        <v>389</v>
      </c>
      <c r="E158" s="19">
        <v>478.0</v>
      </c>
      <c r="F158" s="19">
        <v>2.0</v>
      </c>
      <c r="G158" s="19" t="s">
        <v>31</v>
      </c>
      <c r="H158" s="15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""is_zero"")"),"guest_in_game_plyr_1_points")</f>
        <v>guest_in_game_plyr_1_points</v>
      </c>
      <c r="B159" s="16" t="s">
        <v>29</v>
      </c>
      <c r="C159" s="19">
        <v>170.0</v>
      </c>
      <c r="D159" s="19" t="s">
        <v>390</v>
      </c>
      <c r="E159" s="19">
        <v>480.0</v>
      </c>
      <c r="F159" s="19">
        <v>2.0</v>
      </c>
      <c r="G159" s="19" t="s">
        <v>31</v>
      </c>
      <c r="H159" s="15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""is_zero"")"),"guest_in_game_plyr_2_status")</f>
        <v>guest_in_game_plyr_2_status</v>
      </c>
      <c r="B160" s="16" t="s">
        <v>16</v>
      </c>
      <c r="C160" s="19">
        <v>171.0</v>
      </c>
      <c r="D160" s="18" t="s">
        <v>391</v>
      </c>
      <c r="E160" s="19">
        <v>482.0</v>
      </c>
      <c r="F160" s="19">
        <v>1.0</v>
      </c>
      <c r="G160" s="19" t="s">
        <v>10</v>
      </c>
      <c r="H160" s="15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""is_zero"")"),"guest_in_game_plyr_2_number")</f>
        <v>guest_in_game_plyr_2_number</v>
      </c>
      <c r="B161" s="16" t="s">
        <v>29</v>
      </c>
      <c r="C161" s="19">
        <v>172.0</v>
      </c>
      <c r="D161" s="19" t="s">
        <v>392</v>
      </c>
      <c r="E161" s="19">
        <v>483.0</v>
      </c>
      <c r="F161" s="19">
        <v>2.0</v>
      </c>
      <c r="G161" s="19" t="s">
        <v>31</v>
      </c>
      <c r="H161" s="15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""is_zero"")"),"guest_in_game_plyr_2_fouls")</f>
        <v>guest_in_game_plyr_2_fouls</v>
      </c>
      <c r="B162" s="16" t="s">
        <v>29</v>
      </c>
      <c r="C162" s="19">
        <v>173.0</v>
      </c>
      <c r="D162" s="19" t="s">
        <v>393</v>
      </c>
      <c r="E162" s="19">
        <v>485.0</v>
      </c>
      <c r="F162" s="19">
        <v>2.0</v>
      </c>
      <c r="G162" s="19" t="s">
        <v>31</v>
      </c>
      <c r="H162" s="15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""is_zero"")"),"guest_in_game_plyr_2_points")</f>
        <v>guest_in_game_plyr_2_points</v>
      </c>
      <c r="B163" s="16" t="s">
        <v>29</v>
      </c>
      <c r="C163" s="19">
        <v>174.0</v>
      </c>
      <c r="D163" s="19" t="s">
        <v>394</v>
      </c>
      <c r="E163" s="19">
        <v>487.0</v>
      </c>
      <c r="F163" s="19">
        <v>2.0</v>
      </c>
      <c r="G163" s="19" t="s">
        <v>31</v>
      </c>
      <c r="H163" s="15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""is_zero"")"),"guest_in_game_plyr_3_status")</f>
        <v>guest_in_game_plyr_3_status</v>
      </c>
      <c r="B164" s="16" t="s">
        <v>16</v>
      </c>
      <c r="C164" s="19">
        <v>175.0</v>
      </c>
      <c r="D164" s="18" t="s">
        <v>395</v>
      </c>
      <c r="E164" s="19">
        <v>489.0</v>
      </c>
      <c r="F164" s="19">
        <v>1.0</v>
      </c>
      <c r="G164" s="19" t="s">
        <v>10</v>
      </c>
      <c r="H164" s="15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""is_zero"")"),"guest_in_game_plyr_3_number")</f>
        <v>guest_in_game_plyr_3_number</v>
      </c>
      <c r="B165" s="16" t="s">
        <v>29</v>
      </c>
      <c r="C165" s="19">
        <v>176.0</v>
      </c>
      <c r="D165" s="19" t="s">
        <v>396</v>
      </c>
      <c r="E165" s="19">
        <v>490.0</v>
      </c>
      <c r="F165" s="19">
        <v>2.0</v>
      </c>
      <c r="G165" s="19" t="s">
        <v>31</v>
      </c>
      <c r="H165" s="15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""is_zero"")"),"guest_in_game_plyr_3_fouls")</f>
        <v>guest_in_game_plyr_3_fouls</v>
      </c>
      <c r="B166" s="16" t="s">
        <v>29</v>
      </c>
      <c r="C166" s="19">
        <v>177.0</v>
      </c>
      <c r="D166" s="19" t="s">
        <v>397</v>
      </c>
      <c r="E166" s="19">
        <v>492.0</v>
      </c>
      <c r="F166" s="19">
        <v>2.0</v>
      </c>
      <c r="G166" s="19" t="s">
        <v>31</v>
      </c>
      <c r="H166" s="15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""is_zero"")"),"guest_in_game_plyr_3_points")</f>
        <v>guest_in_game_plyr_3_points</v>
      </c>
      <c r="B167" s="16" t="s">
        <v>29</v>
      </c>
      <c r="C167" s="19">
        <v>178.0</v>
      </c>
      <c r="D167" s="19" t="s">
        <v>398</v>
      </c>
      <c r="E167" s="19">
        <v>494.0</v>
      </c>
      <c r="F167" s="19">
        <v>2.0</v>
      </c>
      <c r="G167" s="19" t="s">
        <v>31</v>
      </c>
      <c r="H167" s="15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""is_zero"")"),"guest_in_game_plyr_4_status")</f>
        <v>guest_in_game_plyr_4_status</v>
      </c>
      <c r="B168" s="16" t="s">
        <v>16</v>
      </c>
      <c r="C168" s="19">
        <v>179.0</v>
      </c>
      <c r="D168" s="18" t="s">
        <v>399</v>
      </c>
      <c r="E168" s="19">
        <v>496.0</v>
      </c>
      <c r="F168" s="19">
        <v>1.0</v>
      </c>
      <c r="G168" s="19" t="s">
        <v>10</v>
      </c>
      <c r="H168" s="15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""is_zero"")"),"guest_in_game_plyr_4_number")</f>
        <v>guest_in_game_plyr_4_number</v>
      </c>
      <c r="B169" s="16" t="s">
        <v>29</v>
      </c>
      <c r="C169" s="19">
        <v>180.0</v>
      </c>
      <c r="D169" s="19" t="s">
        <v>400</v>
      </c>
      <c r="E169" s="19">
        <v>497.0</v>
      </c>
      <c r="F169" s="19">
        <v>2.0</v>
      </c>
      <c r="G169" s="19" t="s">
        <v>31</v>
      </c>
      <c r="H169" s="15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""is_zero"")"),"guest_in_game_plyr_4_fouls")</f>
        <v>guest_in_game_plyr_4_fouls</v>
      </c>
      <c r="B170" s="16" t="s">
        <v>29</v>
      </c>
      <c r="C170" s="19">
        <v>181.0</v>
      </c>
      <c r="D170" s="19" t="s">
        <v>401</v>
      </c>
      <c r="E170" s="19">
        <v>499.0</v>
      </c>
      <c r="F170" s="19">
        <v>2.0</v>
      </c>
      <c r="G170" s="19" t="s">
        <v>31</v>
      </c>
      <c r="H170" s="15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""is_zero"")"),"guest_in_game_plyr_4_points")</f>
        <v>guest_in_game_plyr_4_points</v>
      </c>
      <c r="B171" s="16" t="s">
        <v>29</v>
      </c>
      <c r="C171" s="19">
        <v>182.0</v>
      </c>
      <c r="D171" s="19" t="s">
        <v>402</v>
      </c>
      <c r="E171" s="19">
        <v>501.0</v>
      </c>
      <c r="F171" s="19">
        <v>2.0</v>
      </c>
      <c r="G171" s="19" t="s">
        <v>31</v>
      </c>
      <c r="H171" s="15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""is_zero"")"),"guest_in_game_plyr_5_status")</f>
        <v>guest_in_game_plyr_5_status</v>
      </c>
      <c r="B172" s="16" t="s">
        <v>16</v>
      </c>
      <c r="C172" s="19">
        <v>183.0</v>
      </c>
      <c r="D172" s="18" t="s">
        <v>403</v>
      </c>
      <c r="E172" s="19">
        <v>503.0</v>
      </c>
      <c r="F172" s="19">
        <v>1.0</v>
      </c>
      <c r="G172" s="19" t="s">
        <v>10</v>
      </c>
      <c r="H172" s="15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""is_zero"")"),"guest_in_game_plyr_5_number")</f>
        <v>guest_in_game_plyr_5_number</v>
      </c>
      <c r="B173" s="16" t="s">
        <v>29</v>
      </c>
      <c r="C173" s="19">
        <v>184.0</v>
      </c>
      <c r="D173" s="19" t="s">
        <v>404</v>
      </c>
      <c r="E173" s="19">
        <v>504.0</v>
      </c>
      <c r="F173" s="19">
        <v>2.0</v>
      </c>
      <c r="G173" s="19" t="s">
        <v>31</v>
      </c>
      <c r="H173" s="15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""is_zero"")"),"guest_in_game_plyr_5_fouls")</f>
        <v>guest_in_game_plyr_5_fouls</v>
      </c>
      <c r="B174" s="16" t="s">
        <v>29</v>
      </c>
      <c r="C174" s="19">
        <v>185.0</v>
      </c>
      <c r="D174" s="19" t="s">
        <v>405</v>
      </c>
      <c r="E174" s="19">
        <v>506.0</v>
      </c>
      <c r="F174" s="19">
        <v>2.0</v>
      </c>
      <c r="G174" s="19" t="s">
        <v>31</v>
      </c>
      <c r="H174" s="15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""is_zero"")"),"guest_in_game_plyr_5_points")</f>
        <v>guest_in_game_plyr_5_points</v>
      </c>
      <c r="B175" s="16" t="s">
        <v>29</v>
      </c>
      <c r="C175" s="19">
        <v>186.0</v>
      </c>
      <c r="D175" s="19" t="s">
        <v>406</v>
      </c>
      <c r="E175" s="19">
        <v>508.0</v>
      </c>
      <c r="F175" s="19">
        <v>2.0</v>
      </c>
      <c r="G175" s="19" t="s">
        <v>31</v>
      </c>
      <c r="H175" s="15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""is_zero"")"),"reserved_guest_in_game_plyr_6")</f>
        <v>reserved_guest_in_game_plyr_6</v>
      </c>
      <c r="B176" s="17"/>
      <c r="C176" s="19">
        <v>187.0</v>
      </c>
      <c r="D176" s="19" t="s">
        <v>407</v>
      </c>
      <c r="E176" s="19">
        <v>510.0</v>
      </c>
      <c r="F176" s="19">
        <v>7.0</v>
      </c>
      <c r="G176" s="19" t="s">
        <v>31</v>
      </c>
      <c r="H176" s="10" t="s">
        <v>55</v>
      </c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""is_zero"")"),"guest_roster_plyr_1_status")</f>
        <v>guest_roster_plyr_1_status</v>
      </c>
      <c r="B177" s="16" t="s">
        <v>16</v>
      </c>
      <c r="C177" s="19">
        <v>188.0</v>
      </c>
      <c r="D177" s="18" t="s">
        <v>408</v>
      </c>
      <c r="E177" s="19">
        <v>517.0</v>
      </c>
      <c r="F177" s="19">
        <v>1.0</v>
      </c>
      <c r="G177" s="19" t="s">
        <v>10</v>
      </c>
      <c r="H177" s="15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""is_zero"")"),"guest_roster_plyr_1_number")</f>
        <v>guest_roster_plyr_1_number</v>
      </c>
      <c r="B178" s="16" t="s">
        <v>29</v>
      </c>
      <c r="C178" s="19">
        <v>189.0</v>
      </c>
      <c r="D178" s="19" t="s">
        <v>409</v>
      </c>
      <c r="E178" s="19">
        <v>518.0</v>
      </c>
      <c r="F178" s="19">
        <v>2.0</v>
      </c>
      <c r="G178" s="19" t="s">
        <v>31</v>
      </c>
      <c r="H178" s="15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""is_zero"")"),"guest_roster_plyr_1_fouls")</f>
        <v>guest_roster_plyr_1_fouls</v>
      </c>
      <c r="B179" s="16" t="s">
        <v>29</v>
      </c>
      <c r="C179" s="19">
        <v>190.0</v>
      </c>
      <c r="D179" s="19" t="s">
        <v>410</v>
      </c>
      <c r="E179" s="19">
        <v>520.0</v>
      </c>
      <c r="F179" s="19">
        <v>2.0</v>
      </c>
      <c r="G179" s="19" t="s">
        <v>31</v>
      </c>
      <c r="H179" s="15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""is_zero"")"),"guest_roster_plyr_1_points")</f>
        <v>guest_roster_plyr_1_points</v>
      </c>
      <c r="B180" s="16" t="s">
        <v>29</v>
      </c>
      <c r="C180" s="19">
        <v>191.0</v>
      </c>
      <c r="D180" s="19" t="s">
        <v>411</v>
      </c>
      <c r="E180" s="19">
        <v>522.0</v>
      </c>
      <c r="F180" s="19">
        <v>2.0</v>
      </c>
      <c r="G180" s="19" t="s">
        <v>31</v>
      </c>
      <c r="H180" s="15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""is_zero"")"),"guest_roster_plyr_2_status")</f>
        <v>guest_roster_plyr_2_status</v>
      </c>
      <c r="B181" s="16" t="s">
        <v>16</v>
      </c>
      <c r="C181" s="19">
        <v>192.0</v>
      </c>
      <c r="D181" s="18" t="s">
        <v>412</v>
      </c>
      <c r="E181" s="19">
        <v>524.0</v>
      </c>
      <c r="F181" s="19">
        <v>1.0</v>
      </c>
      <c r="G181" s="19" t="s">
        <v>10</v>
      </c>
      <c r="H181" s="15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""is_zero"")"),"guest_roster_plyr_2_number")</f>
        <v>guest_roster_plyr_2_number</v>
      </c>
      <c r="B182" s="16" t="s">
        <v>29</v>
      </c>
      <c r="C182" s="19">
        <v>193.0</v>
      </c>
      <c r="D182" s="19" t="s">
        <v>413</v>
      </c>
      <c r="E182" s="19">
        <v>525.0</v>
      </c>
      <c r="F182" s="19">
        <v>2.0</v>
      </c>
      <c r="G182" s="19" t="s">
        <v>31</v>
      </c>
      <c r="H182" s="15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""is_zero"")"),"guest_roster_plyr_2_fouls")</f>
        <v>guest_roster_plyr_2_fouls</v>
      </c>
      <c r="B183" s="16" t="s">
        <v>29</v>
      </c>
      <c r="C183" s="19">
        <v>194.0</v>
      </c>
      <c r="D183" s="19" t="s">
        <v>414</v>
      </c>
      <c r="E183" s="19">
        <v>527.0</v>
      </c>
      <c r="F183" s="19">
        <v>2.0</v>
      </c>
      <c r="G183" s="19" t="s">
        <v>31</v>
      </c>
      <c r="H183" s="15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""is_zero"")"),"guest_roster_plyr_2_points")</f>
        <v>guest_roster_plyr_2_points</v>
      </c>
      <c r="B184" s="16" t="s">
        <v>29</v>
      </c>
      <c r="C184" s="19">
        <v>195.0</v>
      </c>
      <c r="D184" s="19" t="s">
        <v>415</v>
      </c>
      <c r="E184" s="19">
        <v>529.0</v>
      </c>
      <c r="F184" s="19">
        <v>2.0</v>
      </c>
      <c r="G184" s="19" t="s">
        <v>31</v>
      </c>
      <c r="H184" s="15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""is_zero"")"),"guest_roster_plyr_3_status")</f>
        <v>guest_roster_plyr_3_status</v>
      </c>
      <c r="B185" s="16" t="s">
        <v>16</v>
      </c>
      <c r="C185" s="19">
        <v>196.0</v>
      </c>
      <c r="D185" s="18" t="s">
        <v>416</v>
      </c>
      <c r="E185" s="19">
        <v>531.0</v>
      </c>
      <c r="F185" s="19">
        <v>1.0</v>
      </c>
      <c r="G185" s="19" t="s">
        <v>10</v>
      </c>
      <c r="H185" s="15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""is_zero"")"),"guest_roster_plyr_3_number")</f>
        <v>guest_roster_plyr_3_number</v>
      </c>
      <c r="B186" s="16" t="s">
        <v>29</v>
      </c>
      <c r="C186" s="19">
        <v>197.0</v>
      </c>
      <c r="D186" s="19" t="s">
        <v>417</v>
      </c>
      <c r="E186" s="19">
        <v>532.0</v>
      </c>
      <c r="F186" s="19">
        <v>2.0</v>
      </c>
      <c r="G186" s="19" t="s">
        <v>31</v>
      </c>
      <c r="H186" s="15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""is_zero"")"),"guest_roster_plyr_3_fouls")</f>
        <v>guest_roster_plyr_3_fouls</v>
      </c>
      <c r="B187" s="16" t="s">
        <v>29</v>
      </c>
      <c r="C187" s="19">
        <v>198.0</v>
      </c>
      <c r="D187" s="19" t="s">
        <v>418</v>
      </c>
      <c r="E187" s="19">
        <v>534.0</v>
      </c>
      <c r="F187" s="19">
        <v>2.0</v>
      </c>
      <c r="G187" s="19" t="s">
        <v>31</v>
      </c>
      <c r="H187" s="15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""is_zero"")"),"guest_roster_plyr_3_points")</f>
        <v>guest_roster_plyr_3_points</v>
      </c>
      <c r="B188" s="16" t="s">
        <v>29</v>
      </c>
      <c r="C188" s="19">
        <v>199.0</v>
      </c>
      <c r="D188" s="19" t="s">
        <v>419</v>
      </c>
      <c r="E188" s="19">
        <v>536.0</v>
      </c>
      <c r="F188" s="19">
        <v>2.0</v>
      </c>
      <c r="G188" s="19" t="s">
        <v>31</v>
      </c>
      <c r="H188" s="15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""is_zero"")"),"guest_roster_plyr_4_status")</f>
        <v>guest_roster_plyr_4_status</v>
      </c>
      <c r="B189" s="16" t="s">
        <v>16</v>
      </c>
      <c r="C189" s="19">
        <v>200.0</v>
      </c>
      <c r="D189" s="18" t="s">
        <v>420</v>
      </c>
      <c r="E189" s="19">
        <v>538.0</v>
      </c>
      <c r="F189" s="19">
        <v>1.0</v>
      </c>
      <c r="G189" s="19" t="s">
        <v>10</v>
      </c>
      <c r="H189" s="15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""is_zero"")"),"guest_roster_plyr_4_number")</f>
        <v>guest_roster_plyr_4_number</v>
      </c>
      <c r="B190" s="16" t="s">
        <v>29</v>
      </c>
      <c r="C190" s="19">
        <v>201.0</v>
      </c>
      <c r="D190" s="19" t="s">
        <v>421</v>
      </c>
      <c r="E190" s="19">
        <v>539.0</v>
      </c>
      <c r="F190" s="19">
        <v>2.0</v>
      </c>
      <c r="G190" s="19" t="s">
        <v>31</v>
      </c>
      <c r="H190" s="15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""is_zero"")"),"guest_roster_plyr_4_fouls")</f>
        <v>guest_roster_plyr_4_fouls</v>
      </c>
      <c r="B191" s="16" t="s">
        <v>29</v>
      </c>
      <c r="C191" s="19">
        <v>202.0</v>
      </c>
      <c r="D191" s="19" t="s">
        <v>422</v>
      </c>
      <c r="E191" s="19">
        <v>541.0</v>
      </c>
      <c r="F191" s="19">
        <v>2.0</v>
      </c>
      <c r="G191" s="19" t="s">
        <v>31</v>
      </c>
      <c r="H191" s="15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""is_zero"")"),"guest_roster_plyr_4_points")</f>
        <v>guest_roster_plyr_4_points</v>
      </c>
      <c r="B192" s="16" t="s">
        <v>29</v>
      </c>
      <c r="C192" s="19">
        <v>203.0</v>
      </c>
      <c r="D192" s="19" t="s">
        <v>423</v>
      </c>
      <c r="E192" s="19">
        <v>543.0</v>
      </c>
      <c r="F192" s="19">
        <v>2.0</v>
      </c>
      <c r="G192" s="19" t="s">
        <v>31</v>
      </c>
      <c r="H192" s="15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""is_zero"")"),"guest_roster_plyr_5_status")</f>
        <v>guest_roster_plyr_5_status</v>
      </c>
      <c r="B193" s="16" t="s">
        <v>16</v>
      </c>
      <c r="C193" s="19">
        <v>204.0</v>
      </c>
      <c r="D193" s="18" t="s">
        <v>424</v>
      </c>
      <c r="E193" s="19">
        <v>545.0</v>
      </c>
      <c r="F193" s="19">
        <v>1.0</v>
      </c>
      <c r="G193" s="19" t="s">
        <v>10</v>
      </c>
      <c r="H193" s="15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""is_zero"")"),"guest_roster_plyr_5_number")</f>
        <v>guest_roster_plyr_5_number</v>
      </c>
      <c r="B194" s="16" t="s">
        <v>29</v>
      </c>
      <c r="C194" s="19">
        <v>205.0</v>
      </c>
      <c r="D194" s="19" t="s">
        <v>425</v>
      </c>
      <c r="E194" s="19">
        <v>546.0</v>
      </c>
      <c r="F194" s="19">
        <v>2.0</v>
      </c>
      <c r="G194" s="19" t="s">
        <v>31</v>
      </c>
      <c r="H194" s="15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""is_zero"")"),"guest_roster_plyr_5_fouls")</f>
        <v>guest_roster_plyr_5_fouls</v>
      </c>
      <c r="B195" s="16" t="s">
        <v>29</v>
      </c>
      <c r="C195" s="19">
        <v>206.0</v>
      </c>
      <c r="D195" s="19" t="s">
        <v>426</v>
      </c>
      <c r="E195" s="19">
        <v>548.0</v>
      </c>
      <c r="F195" s="19">
        <v>2.0</v>
      </c>
      <c r="G195" s="19" t="s">
        <v>31</v>
      </c>
      <c r="H195" s="15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""is_zero"")"),"guest_roster_plyr_5_points")</f>
        <v>guest_roster_plyr_5_points</v>
      </c>
      <c r="B196" s="16" t="s">
        <v>29</v>
      </c>
      <c r="C196" s="19">
        <v>207.0</v>
      </c>
      <c r="D196" s="19" t="s">
        <v>427</v>
      </c>
      <c r="E196" s="19">
        <v>550.0</v>
      </c>
      <c r="F196" s="19">
        <v>2.0</v>
      </c>
      <c r="G196" s="19" t="s">
        <v>31</v>
      </c>
      <c r="H196" s="15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""is_zero"")"),"guest_roster_plyr_6_status")</f>
        <v>guest_roster_plyr_6_status</v>
      </c>
      <c r="B197" s="16" t="s">
        <v>16</v>
      </c>
      <c r="C197" s="19">
        <v>208.0</v>
      </c>
      <c r="D197" s="18" t="s">
        <v>428</v>
      </c>
      <c r="E197" s="19">
        <v>552.0</v>
      </c>
      <c r="F197" s="19">
        <v>1.0</v>
      </c>
      <c r="G197" s="19" t="s">
        <v>10</v>
      </c>
      <c r="H197" s="15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""is_zero"")"),"guest_roster_plyr_6_number")</f>
        <v>guest_roster_plyr_6_number</v>
      </c>
      <c r="B198" s="16" t="s">
        <v>29</v>
      </c>
      <c r="C198" s="19">
        <v>209.0</v>
      </c>
      <c r="D198" s="19" t="s">
        <v>429</v>
      </c>
      <c r="E198" s="19">
        <v>553.0</v>
      </c>
      <c r="F198" s="19">
        <v>2.0</v>
      </c>
      <c r="G198" s="19" t="s">
        <v>31</v>
      </c>
      <c r="H198" s="15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""is_zero"")"),"guest_roster_plyr_6_fouls")</f>
        <v>guest_roster_plyr_6_fouls</v>
      </c>
      <c r="B199" s="16" t="s">
        <v>29</v>
      </c>
      <c r="C199" s="19">
        <v>210.0</v>
      </c>
      <c r="D199" s="19" t="s">
        <v>430</v>
      </c>
      <c r="E199" s="19">
        <v>555.0</v>
      </c>
      <c r="F199" s="19">
        <v>2.0</v>
      </c>
      <c r="G199" s="19" t="s">
        <v>31</v>
      </c>
      <c r="H199" s="15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""is_zero"")"),"guest_roster_plyr_6_points")</f>
        <v>guest_roster_plyr_6_points</v>
      </c>
      <c r="B200" s="16" t="s">
        <v>29</v>
      </c>
      <c r="C200" s="19">
        <v>211.0</v>
      </c>
      <c r="D200" s="19" t="s">
        <v>431</v>
      </c>
      <c r="E200" s="19">
        <v>557.0</v>
      </c>
      <c r="F200" s="19">
        <v>2.0</v>
      </c>
      <c r="G200" s="19" t="s">
        <v>31</v>
      </c>
      <c r="H200" s="15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""is_zero"")"),"guest_roster_plyr_7_status")</f>
        <v>guest_roster_plyr_7_status</v>
      </c>
      <c r="B201" s="16" t="s">
        <v>16</v>
      </c>
      <c r="C201" s="19">
        <v>212.0</v>
      </c>
      <c r="D201" s="18" t="s">
        <v>432</v>
      </c>
      <c r="E201" s="19">
        <v>559.0</v>
      </c>
      <c r="F201" s="19">
        <v>1.0</v>
      </c>
      <c r="G201" s="19" t="s">
        <v>10</v>
      </c>
      <c r="H201" s="15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""is_zero"")"),"guest_roster_plyr_7_number")</f>
        <v>guest_roster_plyr_7_number</v>
      </c>
      <c r="B202" s="16" t="s">
        <v>29</v>
      </c>
      <c r="C202" s="19">
        <v>213.0</v>
      </c>
      <c r="D202" s="19" t="s">
        <v>433</v>
      </c>
      <c r="E202" s="19">
        <v>560.0</v>
      </c>
      <c r="F202" s="19">
        <v>2.0</v>
      </c>
      <c r="G202" s="19" t="s">
        <v>31</v>
      </c>
      <c r="H202" s="15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""is_zero"")"),"guest_roster_plyr_7_fouls")</f>
        <v>guest_roster_plyr_7_fouls</v>
      </c>
      <c r="B203" s="16" t="s">
        <v>29</v>
      </c>
      <c r="C203" s="19">
        <v>214.0</v>
      </c>
      <c r="D203" s="19" t="s">
        <v>434</v>
      </c>
      <c r="E203" s="19">
        <v>562.0</v>
      </c>
      <c r="F203" s="19">
        <v>2.0</v>
      </c>
      <c r="G203" s="19" t="s">
        <v>31</v>
      </c>
      <c r="H203" s="15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""is_zero"")"),"guest_roster_plyr_7_points")</f>
        <v>guest_roster_plyr_7_points</v>
      </c>
      <c r="B204" s="16" t="s">
        <v>29</v>
      </c>
      <c r="C204" s="19">
        <v>215.0</v>
      </c>
      <c r="D204" s="19" t="s">
        <v>435</v>
      </c>
      <c r="E204" s="19">
        <v>564.0</v>
      </c>
      <c r="F204" s="19">
        <v>2.0</v>
      </c>
      <c r="G204" s="19" t="s">
        <v>31</v>
      </c>
      <c r="H204" s="15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""is_zero"")"),"guest_roster_plyr_8_status")</f>
        <v>guest_roster_plyr_8_status</v>
      </c>
      <c r="B205" s="16" t="s">
        <v>16</v>
      </c>
      <c r="C205" s="19">
        <v>216.0</v>
      </c>
      <c r="D205" s="18" t="s">
        <v>436</v>
      </c>
      <c r="E205" s="19">
        <v>566.0</v>
      </c>
      <c r="F205" s="19">
        <v>1.0</v>
      </c>
      <c r="G205" s="19" t="s">
        <v>10</v>
      </c>
      <c r="H205" s="15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""is_zero"")"),"guest_roster_plyr_8_number")</f>
        <v>guest_roster_plyr_8_number</v>
      </c>
      <c r="B206" s="16" t="s">
        <v>29</v>
      </c>
      <c r="C206" s="19">
        <v>217.0</v>
      </c>
      <c r="D206" s="19" t="s">
        <v>437</v>
      </c>
      <c r="E206" s="19">
        <v>567.0</v>
      </c>
      <c r="F206" s="19">
        <v>2.0</v>
      </c>
      <c r="G206" s="19" t="s">
        <v>31</v>
      </c>
      <c r="H206" s="15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""is_zero"")"),"guest_roster_plyr_8_fouls")</f>
        <v>guest_roster_plyr_8_fouls</v>
      </c>
      <c r="B207" s="16" t="s">
        <v>29</v>
      </c>
      <c r="C207" s="19">
        <v>218.0</v>
      </c>
      <c r="D207" s="19" t="s">
        <v>438</v>
      </c>
      <c r="E207" s="19">
        <v>569.0</v>
      </c>
      <c r="F207" s="19">
        <v>2.0</v>
      </c>
      <c r="G207" s="19" t="s">
        <v>31</v>
      </c>
      <c r="H207" s="15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""is_zero"")"),"guest_roster_plyr_8_points")</f>
        <v>guest_roster_plyr_8_points</v>
      </c>
      <c r="B208" s="16" t="s">
        <v>29</v>
      </c>
      <c r="C208" s="19">
        <v>219.0</v>
      </c>
      <c r="D208" s="19" t="s">
        <v>439</v>
      </c>
      <c r="E208" s="19">
        <v>571.0</v>
      </c>
      <c r="F208" s="19">
        <v>2.0</v>
      </c>
      <c r="G208" s="19" t="s">
        <v>31</v>
      </c>
      <c r="H208" s="15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""is_zero"")"),"guest_roster_plyr_9_status")</f>
        <v>guest_roster_plyr_9_status</v>
      </c>
      <c r="B209" s="16" t="s">
        <v>16</v>
      </c>
      <c r="C209" s="19">
        <v>220.0</v>
      </c>
      <c r="D209" s="18" t="s">
        <v>440</v>
      </c>
      <c r="E209" s="19">
        <v>573.0</v>
      </c>
      <c r="F209" s="19">
        <v>1.0</v>
      </c>
      <c r="G209" s="19" t="s">
        <v>10</v>
      </c>
      <c r="H209" s="15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""is_zero"")"),"guest_roster_plyr_9_number")</f>
        <v>guest_roster_plyr_9_number</v>
      </c>
      <c r="B210" s="16" t="s">
        <v>29</v>
      </c>
      <c r="C210" s="19">
        <v>221.0</v>
      </c>
      <c r="D210" s="19" t="s">
        <v>441</v>
      </c>
      <c r="E210" s="19">
        <v>574.0</v>
      </c>
      <c r="F210" s="19">
        <v>2.0</v>
      </c>
      <c r="G210" s="19" t="s">
        <v>31</v>
      </c>
      <c r="H210" s="15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""is_zero"")"),"guest_roster_plyr_9_fouls")</f>
        <v>guest_roster_plyr_9_fouls</v>
      </c>
      <c r="B211" s="16" t="s">
        <v>29</v>
      </c>
      <c r="C211" s="19">
        <v>222.0</v>
      </c>
      <c r="D211" s="19" t="s">
        <v>442</v>
      </c>
      <c r="E211" s="19">
        <v>576.0</v>
      </c>
      <c r="F211" s="19">
        <v>2.0</v>
      </c>
      <c r="G211" s="19" t="s">
        <v>31</v>
      </c>
      <c r="H211" s="15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""is_zero"")"),"guest_roster_plyr_9_points")</f>
        <v>guest_roster_plyr_9_points</v>
      </c>
      <c r="B212" s="16" t="s">
        <v>29</v>
      </c>
      <c r="C212" s="19">
        <v>223.0</v>
      </c>
      <c r="D212" s="19" t="s">
        <v>443</v>
      </c>
      <c r="E212" s="19">
        <v>578.0</v>
      </c>
      <c r="F212" s="19">
        <v>2.0</v>
      </c>
      <c r="G212" s="19" t="s">
        <v>31</v>
      </c>
      <c r="H212" s="15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""is_zero"")"),"guest_roster_plyr_10_status")</f>
        <v>guest_roster_plyr_10_status</v>
      </c>
      <c r="B213" s="16" t="s">
        <v>16</v>
      </c>
      <c r="C213" s="19">
        <v>224.0</v>
      </c>
      <c r="D213" s="18" t="s">
        <v>444</v>
      </c>
      <c r="E213" s="19">
        <v>580.0</v>
      </c>
      <c r="F213" s="19">
        <v>1.0</v>
      </c>
      <c r="G213" s="19" t="s">
        <v>10</v>
      </c>
      <c r="H213" s="15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""is_zero"")"),"guest_roster_plyr_10_number")</f>
        <v>guest_roster_plyr_10_number</v>
      </c>
      <c r="B214" s="16" t="s">
        <v>29</v>
      </c>
      <c r="C214" s="19">
        <v>225.0</v>
      </c>
      <c r="D214" s="19" t="s">
        <v>445</v>
      </c>
      <c r="E214" s="19">
        <v>581.0</v>
      </c>
      <c r="F214" s="19">
        <v>2.0</v>
      </c>
      <c r="G214" s="19" t="s">
        <v>31</v>
      </c>
      <c r="H214" s="15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""is_zero"")"),"guest_roster_plyr_10_fouls")</f>
        <v>guest_roster_plyr_10_fouls</v>
      </c>
      <c r="B215" s="16" t="s">
        <v>29</v>
      </c>
      <c r="C215" s="19">
        <v>226.0</v>
      </c>
      <c r="D215" s="19" t="s">
        <v>446</v>
      </c>
      <c r="E215" s="19">
        <v>583.0</v>
      </c>
      <c r="F215" s="19">
        <v>2.0</v>
      </c>
      <c r="G215" s="19" t="s">
        <v>31</v>
      </c>
      <c r="H215" s="15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""is_zero"")"),"guest_roster_plyr_10_points")</f>
        <v>guest_roster_plyr_10_points</v>
      </c>
      <c r="B216" s="16" t="s">
        <v>29</v>
      </c>
      <c r="C216" s="19">
        <v>227.0</v>
      </c>
      <c r="D216" s="19" t="s">
        <v>447</v>
      </c>
      <c r="E216" s="19">
        <v>585.0</v>
      </c>
      <c r="F216" s="19">
        <v>2.0</v>
      </c>
      <c r="G216" s="19" t="s">
        <v>31</v>
      </c>
      <c r="H216" s="15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""is_zero"")"),"guest_roster_plyr_11_status")</f>
        <v>guest_roster_plyr_11_status</v>
      </c>
      <c r="B217" s="16" t="s">
        <v>16</v>
      </c>
      <c r="C217" s="19">
        <v>228.0</v>
      </c>
      <c r="D217" s="18" t="s">
        <v>448</v>
      </c>
      <c r="E217" s="19">
        <v>587.0</v>
      </c>
      <c r="F217" s="19">
        <v>1.0</v>
      </c>
      <c r="G217" s="19" t="s">
        <v>10</v>
      </c>
      <c r="H217" s="15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""is_zero"")"),"guest_roster_plyr_11_number")</f>
        <v>guest_roster_plyr_11_number</v>
      </c>
      <c r="B218" s="16" t="s">
        <v>29</v>
      </c>
      <c r="C218" s="19">
        <v>229.0</v>
      </c>
      <c r="D218" s="19" t="s">
        <v>449</v>
      </c>
      <c r="E218" s="19">
        <v>588.0</v>
      </c>
      <c r="F218" s="19">
        <v>2.0</v>
      </c>
      <c r="G218" s="19" t="s">
        <v>31</v>
      </c>
      <c r="H218" s="15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""is_zero"")"),"guest_roster_plyr_11_fouls")</f>
        <v>guest_roster_plyr_11_fouls</v>
      </c>
      <c r="B219" s="16" t="s">
        <v>29</v>
      </c>
      <c r="C219" s="19">
        <v>230.0</v>
      </c>
      <c r="D219" s="19" t="s">
        <v>450</v>
      </c>
      <c r="E219" s="19">
        <v>590.0</v>
      </c>
      <c r="F219" s="19">
        <v>2.0</v>
      </c>
      <c r="G219" s="19" t="s">
        <v>31</v>
      </c>
      <c r="H219" s="15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""is_zero"")"),"guest_roster_plyr_11_points")</f>
        <v>guest_roster_plyr_11_points</v>
      </c>
      <c r="B220" s="16" t="s">
        <v>29</v>
      </c>
      <c r="C220" s="19">
        <v>231.0</v>
      </c>
      <c r="D220" s="19" t="s">
        <v>451</v>
      </c>
      <c r="E220" s="19">
        <v>592.0</v>
      </c>
      <c r="F220" s="19">
        <v>2.0</v>
      </c>
      <c r="G220" s="19" t="s">
        <v>31</v>
      </c>
      <c r="H220" s="15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""is_zero"")"),"guest_roster_plyr_12_status")</f>
        <v>guest_roster_plyr_12_status</v>
      </c>
      <c r="B221" s="16" t="s">
        <v>16</v>
      </c>
      <c r="C221" s="19">
        <v>232.0</v>
      </c>
      <c r="D221" s="18" t="s">
        <v>452</v>
      </c>
      <c r="E221" s="19">
        <v>594.0</v>
      </c>
      <c r="F221" s="19">
        <v>1.0</v>
      </c>
      <c r="G221" s="19" t="s">
        <v>10</v>
      </c>
      <c r="H221" s="15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""is_zero"")"),"guest_roster_plyr_12_number")</f>
        <v>guest_roster_plyr_12_number</v>
      </c>
      <c r="B222" s="16" t="s">
        <v>29</v>
      </c>
      <c r="C222" s="19">
        <v>233.0</v>
      </c>
      <c r="D222" s="19" t="s">
        <v>453</v>
      </c>
      <c r="E222" s="19">
        <v>595.0</v>
      </c>
      <c r="F222" s="19">
        <v>2.0</v>
      </c>
      <c r="G222" s="19" t="s">
        <v>31</v>
      </c>
      <c r="H222" s="15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""is_zero"")"),"guest_roster_plyr_12_fouls")</f>
        <v>guest_roster_plyr_12_fouls</v>
      </c>
      <c r="B223" s="16" t="s">
        <v>29</v>
      </c>
      <c r="C223" s="19">
        <v>234.0</v>
      </c>
      <c r="D223" s="19" t="s">
        <v>454</v>
      </c>
      <c r="E223" s="19">
        <v>597.0</v>
      </c>
      <c r="F223" s="19">
        <v>2.0</v>
      </c>
      <c r="G223" s="19" t="s">
        <v>31</v>
      </c>
      <c r="H223" s="15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""is_zero"")"),"guest_roster_plyr_12_points")</f>
        <v>guest_roster_plyr_12_points</v>
      </c>
      <c r="B224" s="16" t="s">
        <v>29</v>
      </c>
      <c r="C224" s="19">
        <v>235.0</v>
      </c>
      <c r="D224" s="19" t="s">
        <v>455</v>
      </c>
      <c r="E224" s="19">
        <v>599.0</v>
      </c>
      <c r="F224" s="19">
        <v>2.0</v>
      </c>
      <c r="G224" s="19" t="s">
        <v>31</v>
      </c>
      <c r="H224" s="15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""is_zero"")"),"guest_roster_plyr_13_status")</f>
        <v>guest_roster_plyr_13_status</v>
      </c>
      <c r="B225" s="16" t="s">
        <v>16</v>
      </c>
      <c r="C225" s="19">
        <v>236.0</v>
      </c>
      <c r="D225" s="18" t="s">
        <v>456</v>
      </c>
      <c r="E225" s="19">
        <v>601.0</v>
      </c>
      <c r="F225" s="19">
        <v>1.0</v>
      </c>
      <c r="G225" s="19" t="s">
        <v>10</v>
      </c>
      <c r="H225" s="15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""is_zero"")"),"guest_roster_plyr_13_number")</f>
        <v>guest_roster_plyr_13_number</v>
      </c>
      <c r="B226" s="16" t="s">
        <v>29</v>
      </c>
      <c r="C226" s="19">
        <v>237.0</v>
      </c>
      <c r="D226" s="19" t="s">
        <v>457</v>
      </c>
      <c r="E226" s="19">
        <v>602.0</v>
      </c>
      <c r="F226" s="19">
        <v>2.0</v>
      </c>
      <c r="G226" s="19" t="s">
        <v>31</v>
      </c>
      <c r="H226" s="15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""is_zero"")"),"guest_roster_plyr_13_fouls")</f>
        <v>guest_roster_plyr_13_fouls</v>
      </c>
      <c r="B227" s="16" t="s">
        <v>29</v>
      </c>
      <c r="C227" s="19">
        <v>238.0</v>
      </c>
      <c r="D227" s="19" t="s">
        <v>458</v>
      </c>
      <c r="E227" s="19">
        <v>604.0</v>
      </c>
      <c r="F227" s="19">
        <v>2.0</v>
      </c>
      <c r="G227" s="19" t="s">
        <v>31</v>
      </c>
      <c r="H227" s="15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""is_zero"")"),"guest_roster_plyr_13_points")</f>
        <v>guest_roster_plyr_13_points</v>
      </c>
      <c r="B228" s="16" t="s">
        <v>29</v>
      </c>
      <c r="C228" s="19">
        <v>239.0</v>
      </c>
      <c r="D228" s="19" t="s">
        <v>459</v>
      </c>
      <c r="E228" s="19">
        <v>606.0</v>
      </c>
      <c r="F228" s="19">
        <v>2.0</v>
      </c>
      <c r="G228" s="19" t="s">
        <v>31</v>
      </c>
      <c r="H228" s="15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""is_zero"")"),"guest_roster_plyr_14_status")</f>
        <v>guest_roster_plyr_14_status</v>
      </c>
      <c r="B229" s="16" t="s">
        <v>16</v>
      </c>
      <c r="C229" s="19">
        <v>240.0</v>
      </c>
      <c r="D229" s="18" t="s">
        <v>460</v>
      </c>
      <c r="E229" s="19">
        <v>608.0</v>
      </c>
      <c r="F229" s="19">
        <v>1.0</v>
      </c>
      <c r="G229" s="19" t="s">
        <v>10</v>
      </c>
      <c r="H229" s="15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""is_zero"")"),"guest_roster_plyr_14_number")</f>
        <v>guest_roster_plyr_14_number</v>
      </c>
      <c r="B230" s="16" t="s">
        <v>29</v>
      </c>
      <c r="C230" s="19">
        <v>241.0</v>
      </c>
      <c r="D230" s="19" t="s">
        <v>461</v>
      </c>
      <c r="E230" s="19">
        <v>609.0</v>
      </c>
      <c r="F230" s="19">
        <v>2.0</v>
      </c>
      <c r="G230" s="19" t="s">
        <v>31</v>
      </c>
      <c r="H230" s="15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""is_zero"")"),"guest_roster_plyr_14_fouls")</f>
        <v>guest_roster_plyr_14_fouls</v>
      </c>
      <c r="B231" s="16" t="s">
        <v>29</v>
      </c>
      <c r="C231" s="19">
        <v>242.0</v>
      </c>
      <c r="D231" s="19" t="s">
        <v>462</v>
      </c>
      <c r="E231" s="19">
        <v>611.0</v>
      </c>
      <c r="F231" s="19">
        <v>2.0</v>
      </c>
      <c r="G231" s="19" t="s">
        <v>31</v>
      </c>
      <c r="H231" s="15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""is_zero"")"),"guest_roster_plyr_14_points")</f>
        <v>guest_roster_plyr_14_points</v>
      </c>
      <c r="B232" s="16" t="s">
        <v>29</v>
      </c>
      <c r="C232" s="19">
        <v>243.0</v>
      </c>
      <c r="D232" s="19" t="s">
        <v>463</v>
      </c>
      <c r="E232" s="19">
        <v>613.0</v>
      </c>
      <c r="F232" s="19">
        <v>2.0</v>
      </c>
      <c r="G232" s="19" t="s">
        <v>31</v>
      </c>
      <c r="H232" s="15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""is_zero"")"),"guest_roster_plyr_15_status")</f>
        <v>guest_roster_plyr_15_status</v>
      </c>
      <c r="B233" s="16" t="s">
        <v>16</v>
      </c>
      <c r="C233" s="19">
        <v>244.0</v>
      </c>
      <c r="D233" s="18" t="s">
        <v>464</v>
      </c>
      <c r="E233" s="19">
        <v>615.0</v>
      </c>
      <c r="F233" s="19">
        <v>1.0</v>
      </c>
      <c r="G233" s="19" t="s">
        <v>10</v>
      </c>
      <c r="H233" s="15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""is_zero"")"),"guest_roster_plyr_15_number")</f>
        <v>guest_roster_plyr_15_number</v>
      </c>
      <c r="B234" s="16" t="s">
        <v>29</v>
      </c>
      <c r="C234" s="19">
        <v>245.0</v>
      </c>
      <c r="D234" s="19" t="s">
        <v>465</v>
      </c>
      <c r="E234" s="19">
        <v>616.0</v>
      </c>
      <c r="F234" s="19">
        <v>2.0</v>
      </c>
      <c r="G234" s="19" t="s">
        <v>31</v>
      </c>
      <c r="H234" s="15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""is_zero"")"),"guest_roster_plyr_15_fouls")</f>
        <v>guest_roster_plyr_15_fouls</v>
      </c>
      <c r="B235" s="16" t="s">
        <v>29</v>
      </c>
      <c r="C235" s="19">
        <v>246.0</v>
      </c>
      <c r="D235" s="19" t="s">
        <v>466</v>
      </c>
      <c r="E235" s="19">
        <v>618.0</v>
      </c>
      <c r="F235" s="19">
        <v>2.0</v>
      </c>
      <c r="G235" s="19" t="s">
        <v>31</v>
      </c>
      <c r="H235" s="15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""is_zero"")"),"guest_roster_plyr_15_points")</f>
        <v>guest_roster_plyr_15_points</v>
      </c>
      <c r="B236" s="16" t="s">
        <v>29</v>
      </c>
      <c r="C236" s="19">
        <v>247.0</v>
      </c>
      <c r="D236" s="19" t="s">
        <v>467</v>
      </c>
      <c r="E236" s="19">
        <v>620.0</v>
      </c>
      <c r="F236" s="19">
        <v>2.0</v>
      </c>
      <c r="G236" s="19" t="s">
        <v>31</v>
      </c>
      <c r="H236" s="15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""is_zero"")"),"guest_assists")</f>
        <v>guest_assists</v>
      </c>
      <c r="B237" s="16" t="s">
        <v>29</v>
      </c>
      <c r="C237" s="19">
        <v>248.0</v>
      </c>
      <c r="D237" s="19" t="s">
        <v>468</v>
      </c>
      <c r="E237" s="19">
        <v>622.0</v>
      </c>
      <c r="F237" s="19">
        <v>4.0</v>
      </c>
      <c r="G237" s="19" t="s">
        <v>31</v>
      </c>
      <c r="H237" s="18" t="s">
        <v>379</v>
      </c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""is_zero"")"),"guest_rebounds")</f>
        <v>guest_rebounds</v>
      </c>
      <c r="B238" s="16" t="s">
        <v>29</v>
      </c>
      <c r="C238" s="19">
        <v>249.0</v>
      </c>
      <c r="D238" s="19" t="s">
        <v>469</v>
      </c>
      <c r="E238" s="19">
        <v>626.0</v>
      </c>
      <c r="F238" s="19">
        <v>4.0</v>
      </c>
      <c r="G238" s="19" t="s">
        <v>31</v>
      </c>
      <c r="H238" s="18" t="s">
        <v>379</v>
      </c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""is_zero"")"),"guest_blocked_shots")</f>
        <v>guest_blocked_shots</v>
      </c>
      <c r="B239" s="16" t="s">
        <v>29</v>
      </c>
      <c r="C239" s="19">
        <v>250.0</v>
      </c>
      <c r="D239" s="19" t="s">
        <v>470</v>
      </c>
      <c r="E239" s="19">
        <v>630.0</v>
      </c>
      <c r="F239" s="19">
        <v>4.0</v>
      </c>
      <c r="G239" s="19" t="s">
        <v>31</v>
      </c>
      <c r="H239" s="18" t="s">
        <v>379</v>
      </c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""is_zero"")"),"guest_steals")</f>
        <v>guest_steals</v>
      </c>
      <c r="B240" s="16" t="s">
        <v>29</v>
      </c>
      <c r="C240" s="19">
        <v>251.0</v>
      </c>
      <c r="D240" s="19" t="s">
        <v>471</v>
      </c>
      <c r="E240" s="19">
        <v>634.0</v>
      </c>
      <c r="F240" s="19">
        <v>4.0</v>
      </c>
      <c r="G240" s="19" t="s">
        <v>31</v>
      </c>
      <c r="H240" s="18" t="s">
        <v>379</v>
      </c>
    </row>
    <row r="241">
      <c r="A241" s="5" t="s">
        <v>472</v>
      </c>
      <c r="B241" s="16" t="s">
        <v>8</v>
      </c>
      <c r="C241" s="19">
        <v>252.0</v>
      </c>
      <c r="D241" s="19" t="s">
        <v>473</v>
      </c>
      <c r="E241" s="19">
        <v>638.0</v>
      </c>
      <c r="F241" s="19">
        <v>4.0</v>
      </c>
      <c r="G241" s="19" t="s">
        <v>31</v>
      </c>
      <c r="H241" s="18" t="s">
        <v>379</v>
      </c>
    </row>
    <row r="242">
      <c r="A242" s="5" t="s">
        <v>474</v>
      </c>
      <c r="B242" s="16" t="s">
        <v>8</v>
      </c>
      <c r="C242" s="19">
        <v>253.0</v>
      </c>
      <c r="D242" s="19" t="s">
        <v>475</v>
      </c>
      <c r="E242" s="19">
        <v>642.0</v>
      </c>
      <c r="F242" s="19">
        <v>4.0</v>
      </c>
      <c r="G242" s="19" t="s">
        <v>31</v>
      </c>
      <c r="H242" s="18" t="s">
        <v>379</v>
      </c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9">
        <v>1.0</v>
      </c>
      <c r="D2" s="19" t="s">
        <v>476</v>
      </c>
      <c r="E2" s="19">
        <v>1.0</v>
      </c>
      <c r="F2" s="19">
        <v>5.0</v>
      </c>
      <c r="G2" s="19" t="s">
        <v>10</v>
      </c>
      <c r="H2" s="15"/>
    </row>
    <row r="3">
      <c r="A3" s="5" t="s">
        <v>11</v>
      </c>
      <c r="B3" s="16" t="s">
        <v>8</v>
      </c>
      <c r="C3" s="19">
        <v>2.0</v>
      </c>
      <c r="D3" s="19" t="s">
        <v>477</v>
      </c>
      <c r="E3" s="19">
        <v>6.0</v>
      </c>
      <c r="F3" s="19">
        <v>8.0</v>
      </c>
      <c r="G3" s="19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""is_zero"")"),"main_time_out_tod")</f>
        <v>main_time_out_tod</v>
      </c>
      <c r="B4" s="16" t="s">
        <v>8</v>
      </c>
      <c r="C4" s="19">
        <v>3.0</v>
      </c>
      <c r="D4" s="19" t="s">
        <v>478</v>
      </c>
      <c r="E4" s="19">
        <v>14.0</v>
      </c>
      <c r="F4" s="19">
        <v>5.0</v>
      </c>
      <c r="G4" s="19" t="s">
        <v>10</v>
      </c>
      <c r="H4" s="15"/>
    </row>
    <row r="5">
      <c r="A5" s="5" t="s">
        <v>193</v>
      </c>
      <c r="B5" s="16" t="s">
        <v>8</v>
      </c>
      <c r="C5" s="19">
        <v>4.0</v>
      </c>
      <c r="D5" s="19" t="s">
        <v>479</v>
      </c>
      <c r="E5" s="19">
        <v>19.0</v>
      </c>
      <c r="F5" s="19">
        <v>8.0</v>
      </c>
      <c r="G5" s="19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9">
        <v>5.0</v>
      </c>
      <c r="D6" s="19" t="s">
        <v>17</v>
      </c>
      <c r="E6" s="19">
        <v>27.0</v>
      </c>
      <c r="F6" s="19">
        <v>1.0</v>
      </c>
      <c r="G6" s="19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9">
        <v>6.0</v>
      </c>
      <c r="D7" s="19" t="s">
        <v>18</v>
      </c>
      <c r="E7" s="19">
        <v>28.0</v>
      </c>
      <c r="F7" s="19">
        <v>1.0</v>
      </c>
      <c r="G7" s="19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9">
        <v>7.0</v>
      </c>
      <c r="D8" s="19" t="s">
        <v>19</v>
      </c>
      <c r="E8" s="19">
        <v>29.0</v>
      </c>
      <c r="F8" s="19">
        <v>1.0</v>
      </c>
      <c r="G8" s="19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9">
        <v>8.0</v>
      </c>
      <c r="D9" s="19" t="s">
        <v>20</v>
      </c>
      <c r="E9" s="19">
        <v>30.0</v>
      </c>
      <c r="F9" s="19">
        <v>1.0</v>
      </c>
      <c r="G9" s="19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9">
        <v>9.0</v>
      </c>
      <c r="D10" s="19" t="s">
        <v>21</v>
      </c>
      <c r="E10" s="19">
        <v>31.0</v>
      </c>
      <c r="F10" s="19">
        <v>1.0</v>
      </c>
      <c r="G10" s="19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9">
        <v>10.0</v>
      </c>
      <c r="D11" s="19" t="s">
        <v>22</v>
      </c>
      <c r="E11" s="19">
        <v>32.0</v>
      </c>
      <c r="F11" s="19">
        <v>8.0</v>
      </c>
      <c r="G11" s="19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9">
        <v>11.0</v>
      </c>
      <c r="D12" s="19" t="s">
        <v>23</v>
      </c>
      <c r="E12" s="19">
        <v>40.0</v>
      </c>
      <c r="F12" s="19">
        <v>8.0</v>
      </c>
      <c r="G12" s="19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9">
        <v>12.0</v>
      </c>
      <c r="D13" s="19" t="s">
        <v>24</v>
      </c>
      <c r="E13" s="19">
        <v>48.0</v>
      </c>
      <c r="F13" s="19">
        <v>20.0</v>
      </c>
      <c r="G13" s="19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9">
        <v>13.0</v>
      </c>
      <c r="D14" s="19" t="s">
        <v>25</v>
      </c>
      <c r="E14" s="19">
        <v>68.0</v>
      </c>
      <c r="F14" s="19">
        <v>20.0</v>
      </c>
      <c r="G14" s="19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9">
        <v>14.0</v>
      </c>
      <c r="D15" s="19" t="s">
        <v>26</v>
      </c>
      <c r="E15" s="19">
        <v>88.0</v>
      </c>
      <c r="F15" s="19">
        <v>10.0</v>
      </c>
      <c r="G15" s="19" t="s">
        <v>10</v>
      </c>
      <c r="H15" s="19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9">
        <v>15.0</v>
      </c>
      <c r="D16" s="19" t="s">
        <v>28</v>
      </c>
      <c r="E16" s="19">
        <v>98.0</v>
      </c>
      <c r="F16" s="19">
        <v>10.0</v>
      </c>
      <c r="G16" s="19" t="s">
        <v>10</v>
      </c>
      <c r="H16" s="19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9">
        <v>16.0</v>
      </c>
      <c r="D17" s="19" t="s">
        <v>30</v>
      </c>
      <c r="E17" s="19">
        <v>108.0</v>
      </c>
      <c r="F17" s="19">
        <v>4.0</v>
      </c>
      <c r="G17" s="19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9">
        <v>17.0</v>
      </c>
      <c r="D18" s="19" t="s">
        <v>32</v>
      </c>
      <c r="E18" s="19">
        <v>112.0</v>
      </c>
      <c r="F18" s="19">
        <v>4.0</v>
      </c>
      <c r="G18" s="19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7"/>
      <c r="C19" s="19">
        <v>18.0</v>
      </c>
      <c r="D19" s="19" t="s">
        <v>33</v>
      </c>
      <c r="E19" s="19">
        <v>116.0</v>
      </c>
      <c r="F19" s="19">
        <v>2.0</v>
      </c>
      <c r="G19" s="19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7"/>
      <c r="C20" s="19">
        <v>19.0</v>
      </c>
      <c r="D20" s="19" t="s">
        <v>34</v>
      </c>
      <c r="E20" s="19">
        <v>118.0</v>
      </c>
      <c r="F20" s="19">
        <v>2.0</v>
      </c>
      <c r="G20" s="19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7"/>
      <c r="C21" s="19">
        <v>20.0</v>
      </c>
      <c r="D21" s="19" t="s">
        <v>35</v>
      </c>
      <c r="E21" s="19">
        <v>120.0</v>
      </c>
      <c r="F21" s="19">
        <v>2.0</v>
      </c>
      <c r="G21" s="19" t="s">
        <v>31</v>
      </c>
      <c r="H21" s="19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7"/>
      <c r="C22" s="19">
        <v>21.0</v>
      </c>
      <c r="D22" s="19" t="s">
        <v>36</v>
      </c>
      <c r="E22" s="19">
        <v>122.0</v>
      </c>
      <c r="F22" s="19">
        <v>2.0</v>
      </c>
      <c r="G22" s="19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7"/>
      <c r="C23" s="19">
        <v>22.0</v>
      </c>
      <c r="D23" s="19" t="s">
        <v>37</v>
      </c>
      <c r="E23" s="19">
        <v>124.0</v>
      </c>
      <c r="F23" s="19">
        <v>2.0</v>
      </c>
      <c r="G23" s="19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7"/>
      <c r="C24" s="19">
        <v>23.0</v>
      </c>
      <c r="D24" s="19" t="s">
        <v>38</v>
      </c>
      <c r="E24" s="19">
        <v>126.0</v>
      </c>
      <c r="F24" s="19">
        <v>2.0</v>
      </c>
      <c r="G24" s="19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7"/>
      <c r="C25" s="19">
        <v>24.0</v>
      </c>
      <c r="D25" s="19" t="s">
        <v>39</v>
      </c>
      <c r="E25" s="19">
        <v>128.0</v>
      </c>
      <c r="F25" s="19">
        <v>2.0</v>
      </c>
      <c r="G25" s="19" t="s">
        <v>31</v>
      </c>
      <c r="H25" s="19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7"/>
      <c r="C26" s="19">
        <v>25.0</v>
      </c>
      <c r="D26" s="19" t="s">
        <v>40</v>
      </c>
      <c r="E26" s="19">
        <v>130.0</v>
      </c>
      <c r="F26" s="19">
        <v>2.0</v>
      </c>
      <c r="G26" s="19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7"/>
      <c r="C27" s="19">
        <v>26.0</v>
      </c>
      <c r="D27" s="19" t="s">
        <v>41</v>
      </c>
      <c r="E27" s="19">
        <v>132.0</v>
      </c>
      <c r="F27" s="19">
        <v>1.0</v>
      </c>
      <c r="G27" s="19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7"/>
      <c r="C28" s="19">
        <v>27.0</v>
      </c>
      <c r="D28" s="19" t="s">
        <v>42</v>
      </c>
      <c r="E28" s="19">
        <v>133.0</v>
      </c>
      <c r="F28" s="19">
        <v>4.0</v>
      </c>
      <c r="G28" s="19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7"/>
      <c r="C29" s="19">
        <v>28.0</v>
      </c>
      <c r="D29" s="19" t="s">
        <v>43</v>
      </c>
      <c r="E29" s="19">
        <v>137.0</v>
      </c>
      <c r="F29" s="19">
        <v>1.0</v>
      </c>
      <c r="G29" s="19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7"/>
      <c r="C30" s="19">
        <v>29.0</v>
      </c>
      <c r="D30" s="19" t="s">
        <v>44</v>
      </c>
      <c r="E30" s="19">
        <v>138.0</v>
      </c>
      <c r="F30" s="19">
        <v>4.0</v>
      </c>
      <c r="G30" s="19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7"/>
      <c r="C31" s="19">
        <v>30.0</v>
      </c>
      <c r="D31" s="19" t="s">
        <v>45</v>
      </c>
      <c r="E31" s="19">
        <v>142.0</v>
      </c>
      <c r="F31" s="19">
        <v>2.0</v>
      </c>
      <c r="G31" s="19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7"/>
      <c r="C32" s="19">
        <v>31.0</v>
      </c>
      <c r="D32" s="19" t="s">
        <v>46</v>
      </c>
      <c r="E32" s="19">
        <v>144.0</v>
      </c>
      <c r="F32" s="19">
        <v>4.0</v>
      </c>
      <c r="G32" s="19" t="s">
        <v>10</v>
      </c>
      <c r="H32" s="19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7"/>
      <c r="C33" s="19">
        <v>32.0</v>
      </c>
      <c r="D33" s="19" t="s">
        <v>268</v>
      </c>
      <c r="E33" s="19">
        <v>148.0</v>
      </c>
      <c r="F33" s="19">
        <v>12.0</v>
      </c>
      <c r="G33" s="19" t="s">
        <v>10</v>
      </c>
      <c r="H33" s="19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7"/>
      <c r="C34" s="19">
        <v>33.0</v>
      </c>
      <c r="D34" s="19" t="s">
        <v>48</v>
      </c>
      <c r="E34" s="19">
        <v>160.0</v>
      </c>
      <c r="F34" s="19">
        <v>1.0</v>
      </c>
      <c r="G34" s="19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7"/>
      <c r="C35" s="19">
        <v>34.0</v>
      </c>
      <c r="D35" s="19" t="s">
        <v>49</v>
      </c>
      <c r="E35" s="19">
        <v>161.0</v>
      </c>
      <c r="F35" s="19">
        <v>1.0</v>
      </c>
      <c r="G35" s="19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7"/>
      <c r="C36" s="19">
        <v>35.0</v>
      </c>
      <c r="D36" s="19" t="s">
        <v>50</v>
      </c>
      <c r="E36" s="19">
        <v>162.0</v>
      </c>
      <c r="F36" s="19">
        <v>1.0</v>
      </c>
      <c r="G36" s="19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7"/>
      <c r="C37" s="19">
        <v>36.0</v>
      </c>
      <c r="D37" s="19" t="s">
        <v>51</v>
      </c>
      <c r="E37" s="19">
        <v>163.0</v>
      </c>
      <c r="F37" s="19">
        <v>1.0</v>
      </c>
      <c r="G37" s="19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7"/>
      <c r="C38" s="19">
        <v>37.0</v>
      </c>
      <c r="D38" s="19" t="s">
        <v>52</v>
      </c>
      <c r="E38" s="19">
        <v>164.0</v>
      </c>
      <c r="F38" s="19">
        <v>1.0</v>
      </c>
      <c r="G38" s="19" t="s">
        <v>10</v>
      </c>
      <c r="H38" s="19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7"/>
      <c r="C39" s="19">
        <v>38.0</v>
      </c>
      <c r="D39" s="19" t="s">
        <v>53</v>
      </c>
      <c r="E39" s="19">
        <v>165.0</v>
      </c>
      <c r="F39" s="19">
        <v>1.0</v>
      </c>
      <c r="G39" s="19" t="s">
        <v>10</v>
      </c>
      <c r="H39" s="19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9">
        <v>39.0</v>
      </c>
      <c r="D40" s="19" t="s">
        <v>54</v>
      </c>
      <c r="E40" s="19">
        <v>166.0</v>
      </c>
      <c r="F40" s="19">
        <v>35.0</v>
      </c>
      <c r="G40" s="19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""is_zero"")"),"inning")</f>
        <v>inning</v>
      </c>
      <c r="B41" s="17"/>
      <c r="C41" s="19">
        <v>40.0</v>
      </c>
      <c r="D41" s="19" t="s">
        <v>195</v>
      </c>
      <c r="E41" s="19">
        <v>201.0</v>
      </c>
      <c r="F41" s="19">
        <v>2.0</v>
      </c>
      <c r="G41" s="19" t="s">
        <v>31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""is_zero"")"),"home_at_bat_indicator")</f>
        <v>home_at_bat_indicator</v>
      </c>
      <c r="B42" s="17"/>
      <c r="C42" s="19">
        <v>41.0</v>
      </c>
      <c r="D42" s="19" t="s">
        <v>198</v>
      </c>
      <c r="E42" s="19">
        <v>203.0</v>
      </c>
      <c r="F42" s="19">
        <v>1.0</v>
      </c>
      <c r="G42" s="19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""is_zero"")"),"guest_at_bat_indicator")</f>
        <v>guest_at_bat_indicator</v>
      </c>
      <c r="B43" s="17"/>
      <c r="C43" s="19">
        <v>42.0</v>
      </c>
      <c r="D43" s="19" t="s">
        <v>199</v>
      </c>
      <c r="E43" s="19">
        <v>204.0</v>
      </c>
      <c r="F43" s="19">
        <v>1.0</v>
      </c>
      <c r="G43" s="19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""is_zero"")"),"home_total_score")</f>
        <v>home_total_score</v>
      </c>
      <c r="B44" s="17"/>
      <c r="C44" s="19">
        <v>43.0</v>
      </c>
      <c r="D44" s="19" t="s">
        <v>480</v>
      </c>
      <c r="E44" s="19">
        <v>205.0</v>
      </c>
      <c r="F44" s="19">
        <v>4.0</v>
      </c>
      <c r="G44" s="19" t="s">
        <v>31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""is_zero"")"),"guest_total_score")</f>
        <v>guest_total_score</v>
      </c>
      <c r="B45" s="17"/>
      <c r="C45" s="19">
        <v>44.0</v>
      </c>
      <c r="D45" s="19" t="s">
        <v>481</v>
      </c>
      <c r="E45" s="19">
        <v>209.0</v>
      </c>
      <c r="F45" s="19">
        <v>4.0</v>
      </c>
      <c r="G45" s="19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""is_zero"")"),"current_batter_1_score")</f>
        <v>current_batter_1_score</v>
      </c>
      <c r="B46" s="17"/>
      <c r="C46" s="19">
        <v>45.0</v>
      </c>
      <c r="D46" s="19" t="s">
        <v>482</v>
      </c>
      <c r="E46" s="19">
        <v>213.0</v>
      </c>
      <c r="F46" s="19">
        <v>3.0</v>
      </c>
      <c r="G46" s="19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""is_zero"")"),"current_batter_2_score")</f>
        <v>current_batter_2_score</v>
      </c>
      <c r="B47" s="17"/>
      <c r="C47" s="19">
        <v>46.0</v>
      </c>
      <c r="D47" s="19" t="s">
        <v>483</v>
      </c>
      <c r="E47" s="19">
        <v>216.0</v>
      </c>
      <c r="F47" s="19">
        <v>3.0</v>
      </c>
      <c r="G47" s="19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""is_zero"")"),"current_batter_3_score")</f>
        <v>current_batter_3_score</v>
      </c>
      <c r="B48" s="17"/>
      <c r="C48" s="19">
        <v>47.0</v>
      </c>
      <c r="D48" s="19" t="s">
        <v>484</v>
      </c>
      <c r="E48" s="19">
        <v>219.0</v>
      </c>
      <c r="F48" s="19">
        <v>3.0</v>
      </c>
      <c r="G48" s="19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""is_zero"")"),"current_batter_4_score")</f>
        <v>current_batter_4_score</v>
      </c>
      <c r="B49" s="17"/>
      <c r="C49" s="19">
        <v>48.0</v>
      </c>
      <c r="D49" s="19" t="s">
        <v>485</v>
      </c>
      <c r="E49" s="19">
        <v>222.0</v>
      </c>
      <c r="F49" s="19">
        <v>3.0</v>
      </c>
      <c r="G49" s="19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""is_zero"")"),"current_batter_5_score")</f>
        <v>current_batter_5_score</v>
      </c>
      <c r="B50" s="17"/>
      <c r="C50" s="19">
        <v>49.0</v>
      </c>
      <c r="D50" s="19" t="s">
        <v>486</v>
      </c>
      <c r="E50" s="19">
        <v>225.0</v>
      </c>
      <c r="F50" s="19">
        <v>3.0</v>
      </c>
      <c r="G50" s="19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""is_zero"")"),"current_batter_6_score")</f>
        <v>current_batter_6_score</v>
      </c>
      <c r="B51" s="17"/>
      <c r="C51" s="19">
        <v>50.0</v>
      </c>
      <c r="D51" s="19" t="s">
        <v>487</v>
      </c>
      <c r="E51" s="19">
        <v>228.0</v>
      </c>
      <c r="F51" s="19">
        <v>3.0</v>
      </c>
      <c r="G51" s="19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""is_zero"")"),"current_batter_7_score")</f>
        <v>current_batter_7_score</v>
      </c>
      <c r="B52" s="17"/>
      <c r="C52" s="19">
        <v>51.0</v>
      </c>
      <c r="D52" s="19" t="s">
        <v>488</v>
      </c>
      <c r="E52" s="19">
        <v>231.0</v>
      </c>
      <c r="F52" s="19">
        <v>3.0</v>
      </c>
      <c r="G52" s="19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""is_zero"")"),"current_batter_8_score")</f>
        <v>current_batter_8_score</v>
      </c>
      <c r="B53" s="17"/>
      <c r="C53" s="19">
        <v>52.0</v>
      </c>
      <c r="D53" s="19" t="s">
        <v>489</v>
      </c>
      <c r="E53" s="19">
        <v>234.0</v>
      </c>
      <c r="F53" s="19">
        <v>3.0</v>
      </c>
      <c r="G53" s="19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""is_zero"")"),"current_batter_9_score")</f>
        <v>current_batter_9_score</v>
      </c>
      <c r="B54" s="17"/>
      <c r="C54" s="19">
        <v>53.0</v>
      </c>
      <c r="D54" s="19" t="s">
        <v>490</v>
      </c>
      <c r="E54" s="19">
        <v>237.0</v>
      </c>
      <c r="F54" s="19">
        <v>3.0</v>
      </c>
      <c r="G54" s="19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""is_zero"")"),"current_batter_10_score")</f>
        <v>current_batter_10_score</v>
      </c>
      <c r="B55" s="17"/>
      <c r="C55" s="19">
        <v>54.0</v>
      </c>
      <c r="D55" s="19" t="s">
        <v>491</v>
      </c>
      <c r="E55" s="19">
        <v>240.0</v>
      </c>
      <c r="F55" s="19">
        <v>3.0</v>
      </c>
      <c r="G55" s="19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""is_zero"")"),"current_batter_11_score")</f>
        <v>current_batter_11_score</v>
      </c>
      <c r="B56" s="17"/>
      <c r="C56" s="19">
        <v>55.0</v>
      </c>
      <c r="D56" s="19" t="s">
        <v>492</v>
      </c>
      <c r="E56" s="19">
        <v>243.0</v>
      </c>
      <c r="F56" s="19">
        <v>3.0</v>
      </c>
      <c r="G56" s="19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""is_zero"")"),"current_extras")</f>
        <v>current_extras</v>
      </c>
      <c r="B57" s="17"/>
      <c r="C57" s="19">
        <v>56.0</v>
      </c>
      <c r="D57" s="19" t="s">
        <v>493</v>
      </c>
      <c r="E57" s="19">
        <v>246.0</v>
      </c>
      <c r="F57" s="19">
        <v>2.0</v>
      </c>
      <c r="G57" s="19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""is_zero"")"),"current_inning_score")</f>
        <v>current_inning_score</v>
      </c>
      <c r="B58" s="17"/>
      <c r="C58" s="19">
        <v>57.0</v>
      </c>
      <c r="D58" s="19" t="s">
        <v>494</v>
      </c>
      <c r="E58" s="19">
        <v>248.0</v>
      </c>
      <c r="F58" s="19">
        <v>4.0</v>
      </c>
      <c r="G58" s="19" t="s">
        <v>31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""is_zero"")"),"current_overs_remaining")</f>
        <v>current_overs_remaining</v>
      </c>
      <c r="B59" s="17"/>
      <c r="C59" s="19">
        <v>58.0</v>
      </c>
      <c r="D59" s="19" t="s">
        <v>495</v>
      </c>
      <c r="E59" s="19">
        <v>252.0</v>
      </c>
      <c r="F59" s="19">
        <v>2.0</v>
      </c>
      <c r="G59" s="19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""is_zero"")"),"current_wickets")</f>
        <v>current_wickets</v>
      </c>
      <c r="B60" s="17"/>
      <c r="C60" s="19">
        <v>59.0</v>
      </c>
      <c r="D60" s="19" t="s">
        <v>496</v>
      </c>
      <c r="E60" s="19">
        <v>254.0</v>
      </c>
      <c r="F60" s="19">
        <v>2.0</v>
      </c>
      <c r="G60" s="19" t="s">
        <v>31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""is_zero"")"),"current_left_batsman_number")</f>
        <v>current_left_batsman_number</v>
      </c>
      <c r="B61" s="17"/>
      <c r="C61" s="19">
        <v>60.0</v>
      </c>
      <c r="D61" s="19" t="s">
        <v>497</v>
      </c>
      <c r="E61" s="19">
        <v>256.0</v>
      </c>
      <c r="F61" s="19">
        <v>2.0</v>
      </c>
      <c r="G61" s="19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""is_zero"")"),"current_left_batsman_score")</f>
        <v>current_left_batsman_score</v>
      </c>
      <c r="B62" s="17"/>
      <c r="C62" s="19">
        <v>61.0</v>
      </c>
      <c r="D62" s="19" t="s">
        <v>498</v>
      </c>
      <c r="E62" s="19">
        <v>258.0</v>
      </c>
      <c r="F62" s="19">
        <v>3.0</v>
      </c>
      <c r="G62" s="19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""is_zero"")"),"current_right_batsman_number")</f>
        <v>current_right_batsman_number</v>
      </c>
      <c r="B63" s="17"/>
      <c r="C63" s="19">
        <v>62.0</v>
      </c>
      <c r="D63" s="19" t="s">
        <v>499</v>
      </c>
      <c r="E63" s="19">
        <v>261.0</v>
      </c>
      <c r="F63" s="19">
        <v>2.0</v>
      </c>
      <c r="G63" s="19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""is_zero"")"),"current_right_batsman_score")</f>
        <v>current_right_batsman_score</v>
      </c>
      <c r="B64" s="17"/>
      <c r="C64" s="19">
        <v>63.0</v>
      </c>
      <c r="D64" s="19" t="s">
        <v>500</v>
      </c>
      <c r="E64" s="19">
        <v>263.0</v>
      </c>
      <c r="F64" s="19">
        <v>3.0</v>
      </c>
      <c r="G64" s="19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""is_zero"")"),"home_num1_batter_1_score")</f>
        <v>home_num1_batter_1_score</v>
      </c>
      <c r="B65" s="17"/>
      <c r="C65" s="19">
        <v>64.0</v>
      </c>
      <c r="D65" s="19" t="s">
        <v>501</v>
      </c>
      <c r="E65" s="19">
        <v>266.0</v>
      </c>
      <c r="F65" s="19">
        <v>3.0</v>
      </c>
      <c r="G65" s="19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""is_zero"")"),"home_num1_batter_2_score")</f>
        <v>home_num1_batter_2_score</v>
      </c>
      <c r="B66" s="17"/>
      <c r="C66" s="19">
        <v>65.0</v>
      </c>
      <c r="D66" s="19" t="s">
        <v>502</v>
      </c>
      <c r="E66" s="19">
        <v>269.0</v>
      </c>
      <c r="F66" s="19">
        <v>3.0</v>
      </c>
      <c r="G66" s="19" t="s">
        <v>31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""is_zero"")"),"home_num1_batter_3_score")</f>
        <v>home_num1_batter_3_score</v>
      </c>
      <c r="B67" s="17"/>
      <c r="C67" s="19">
        <v>66.0</v>
      </c>
      <c r="D67" s="19" t="s">
        <v>503</v>
      </c>
      <c r="E67" s="19">
        <v>272.0</v>
      </c>
      <c r="F67" s="19">
        <v>3.0</v>
      </c>
      <c r="G67" s="19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""is_zero"")"),"home_num1_batter_4_score")</f>
        <v>home_num1_batter_4_score</v>
      </c>
      <c r="B68" s="17"/>
      <c r="C68" s="19">
        <v>67.0</v>
      </c>
      <c r="D68" s="19" t="s">
        <v>504</v>
      </c>
      <c r="E68" s="19">
        <v>275.0</v>
      </c>
      <c r="F68" s="19">
        <v>3.0</v>
      </c>
      <c r="G68" s="19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""is_zero"")"),"home_num1_batter_5_score")</f>
        <v>home_num1_batter_5_score</v>
      </c>
      <c r="B69" s="17"/>
      <c r="C69" s="19">
        <v>68.0</v>
      </c>
      <c r="D69" s="19" t="s">
        <v>505</v>
      </c>
      <c r="E69" s="19">
        <v>278.0</v>
      </c>
      <c r="F69" s="19">
        <v>3.0</v>
      </c>
      <c r="G69" s="19" t="s">
        <v>31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""is_zero"")"),"home_num1_batter_6_score")</f>
        <v>home_num1_batter_6_score</v>
      </c>
      <c r="B70" s="17"/>
      <c r="C70" s="19">
        <v>69.0</v>
      </c>
      <c r="D70" s="19" t="s">
        <v>506</v>
      </c>
      <c r="E70" s="19">
        <v>281.0</v>
      </c>
      <c r="F70" s="19">
        <v>3.0</v>
      </c>
      <c r="G70" s="19" t="s">
        <v>31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""is_zero"")"),"home_num1_batter_7_score")</f>
        <v>home_num1_batter_7_score</v>
      </c>
      <c r="B71" s="17"/>
      <c r="C71" s="19">
        <v>70.0</v>
      </c>
      <c r="D71" s="19" t="s">
        <v>507</v>
      </c>
      <c r="E71" s="19">
        <v>284.0</v>
      </c>
      <c r="F71" s="19">
        <v>3.0</v>
      </c>
      <c r="G71" s="19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""is_zero"")"),"home_num1_batter_8_score")</f>
        <v>home_num1_batter_8_score</v>
      </c>
      <c r="B72" s="17"/>
      <c r="C72" s="19">
        <v>71.0</v>
      </c>
      <c r="D72" s="19" t="s">
        <v>508</v>
      </c>
      <c r="E72" s="19">
        <v>287.0</v>
      </c>
      <c r="F72" s="19">
        <v>3.0</v>
      </c>
      <c r="G72" s="19" t="s">
        <v>31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""is_zero"")"),"home_num1_batter_9_score")</f>
        <v>home_num1_batter_9_score</v>
      </c>
      <c r="B73" s="17"/>
      <c r="C73" s="19">
        <v>72.0</v>
      </c>
      <c r="D73" s="19" t="s">
        <v>509</v>
      </c>
      <c r="E73" s="19">
        <v>290.0</v>
      </c>
      <c r="F73" s="19">
        <v>3.0</v>
      </c>
      <c r="G73" s="19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""is_zero"")"),"home_num1_batter_10_score")</f>
        <v>home_num1_batter_10_score</v>
      </c>
      <c r="B74" s="17"/>
      <c r="C74" s="19">
        <v>73.0</v>
      </c>
      <c r="D74" s="19" t="s">
        <v>510</v>
      </c>
      <c r="E74" s="19">
        <v>293.0</v>
      </c>
      <c r="F74" s="19">
        <v>3.0</v>
      </c>
      <c r="G74" s="19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""is_zero"")"),"home_num1_batter_11_score")</f>
        <v>home_num1_batter_11_score</v>
      </c>
      <c r="B75" s="17"/>
      <c r="C75" s="19">
        <v>74.0</v>
      </c>
      <c r="D75" s="19" t="s">
        <v>511</v>
      </c>
      <c r="E75" s="19">
        <v>296.0</v>
      </c>
      <c r="F75" s="19">
        <v>3.0</v>
      </c>
      <c r="G75" s="19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""is_zero"")"),"home_num1_extras")</f>
        <v>home_num1_extras</v>
      </c>
      <c r="B76" s="17"/>
      <c r="C76" s="19">
        <v>75.0</v>
      </c>
      <c r="D76" s="19" t="s">
        <v>512</v>
      </c>
      <c r="E76" s="19">
        <v>299.0</v>
      </c>
      <c r="F76" s="19">
        <v>2.0</v>
      </c>
      <c r="G76" s="19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""is_zero"")"),"home_num1_inning_score")</f>
        <v>home_num1_inning_score</v>
      </c>
      <c r="B77" s="17"/>
      <c r="C77" s="19">
        <v>76.0</v>
      </c>
      <c r="D77" s="19" t="s">
        <v>513</v>
      </c>
      <c r="E77" s="19">
        <v>301.0</v>
      </c>
      <c r="F77" s="19">
        <v>4.0</v>
      </c>
      <c r="G77" s="19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""is_zero"")"),"home_num1_overs_remaining")</f>
        <v>home_num1_overs_remaining</v>
      </c>
      <c r="B78" s="17"/>
      <c r="C78" s="19">
        <v>77.0</v>
      </c>
      <c r="D78" s="19" t="s">
        <v>514</v>
      </c>
      <c r="E78" s="19">
        <v>305.0</v>
      </c>
      <c r="F78" s="19">
        <v>2.0</v>
      </c>
      <c r="G78" s="19" t="s">
        <v>31</v>
      </c>
      <c r="H78" s="15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""is_zero"")"),"home_num1_wickets")</f>
        <v>home_num1_wickets</v>
      </c>
      <c r="B79" s="17"/>
      <c r="C79" s="19">
        <v>78.0</v>
      </c>
      <c r="D79" s="19" t="s">
        <v>515</v>
      </c>
      <c r="E79" s="19">
        <v>307.0</v>
      </c>
      <c r="F79" s="19">
        <v>2.0</v>
      </c>
      <c r="G79" s="19" t="s">
        <v>31</v>
      </c>
      <c r="H79" s="15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""is_zero"")"),"home_num1_left_batsman_number")</f>
        <v>home_num1_left_batsman_number</v>
      </c>
      <c r="B80" s="17"/>
      <c r="C80" s="19">
        <v>79.0</v>
      </c>
      <c r="D80" s="19" t="s">
        <v>516</v>
      </c>
      <c r="E80" s="19">
        <v>309.0</v>
      </c>
      <c r="F80" s="19">
        <v>2.0</v>
      </c>
      <c r="G80" s="19" t="s">
        <v>31</v>
      </c>
      <c r="H80" s="15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""is_zero"")"),"home_num1_right_batsman_number")</f>
        <v>home_num1_right_batsman_number</v>
      </c>
      <c r="B81" s="17"/>
      <c r="C81" s="19">
        <v>80.0</v>
      </c>
      <c r="D81" s="19" t="s">
        <v>517</v>
      </c>
      <c r="E81" s="19">
        <v>311.0</v>
      </c>
      <c r="F81" s="19">
        <v>2.0</v>
      </c>
      <c r="G81" s="19" t="s">
        <v>31</v>
      </c>
      <c r="H81" s="15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""is_zero"")"),"home_num2_batter_1_score")</f>
        <v>home_num2_batter_1_score</v>
      </c>
      <c r="B82" s="17"/>
      <c r="C82" s="19">
        <v>81.0</v>
      </c>
      <c r="D82" s="19" t="s">
        <v>518</v>
      </c>
      <c r="E82" s="19">
        <v>313.0</v>
      </c>
      <c r="F82" s="19">
        <v>3.0</v>
      </c>
      <c r="G82" s="19" t="s">
        <v>31</v>
      </c>
      <c r="H82" s="15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""is_zero"")"),"home_num2_batter_2_score")</f>
        <v>home_num2_batter_2_score</v>
      </c>
      <c r="B83" s="17"/>
      <c r="C83" s="19">
        <v>82.0</v>
      </c>
      <c r="D83" s="19" t="s">
        <v>519</v>
      </c>
      <c r="E83" s="19">
        <v>316.0</v>
      </c>
      <c r="F83" s="19">
        <v>3.0</v>
      </c>
      <c r="G83" s="19" t="s">
        <v>31</v>
      </c>
      <c r="H83" s="15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""is_zero"")"),"home_num2_batter_3_score")</f>
        <v>home_num2_batter_3_score</v>
      </c>
      <c r="B84" s="17"/>
      <c r="C84" s="19">
        <v>83.0</v>
      </c>
      <c r="D84" s="19" t="s">
        <v>520</v>
      </c>
      <c r="E84" s="19">
        <v>319.0</v>
      </c>
      <c r="F84" s="19">
        <v>3.0</v>
      </c>
      <c r="G84" s="19" t="s">
        <v>31</v>
      </c>
      <c r="H84" s="15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""is_zero"")"),"home_num2_batter_4_score")</f>
        <v>home_num2_batter_4_score</v>
      </c>
      <c r="B85" s="17"/>
      <c r="C85" s="19">
        <v>84.0</v>
      </c>
      <c r="D85" s="19" t="s">
        <v>521</v>
      </c>
      <c r="E85" s="19">
        <v>322.0</v>
      </c>
      <c r="F85" s="19">
        <v>3.0</v>
      </c>
      <c r="G85" s="19" t="s">
        <v>31</v>
      </c>
      <c r="H85" s="15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""is_zero"")"),"home_num2_batter_5_score")</f>
        <v>home_num2_batter_5_score</v>
      </c>
      <c r="B86" s="17"/>
      <c r="C86" s="19">
        <v>85.0</v>
      </c>
      <c r="D86" s="19" t="s">
        <v>522</v>
      </c>
      <c r="E86" s="19">
        <v>325.0</v>
      </c>
      <c r="F86" s="19">
        <v>3.0</v>
      </c>
      <c r="G86" s="19" t="s">
        <v>31</v>
      </c>
      <c r="H86" s="15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""is_zero"")"),"home_num2_batter_6_score")</f>
        <v>home_num2_batter_6_score</v>
      </c>
      <c r="B87" s="17"/>
      <c r="C87" s="19">
        <v>86.0</v>
      </c>
      <c r="D87" s="19" t="s">
        <v>523</v>
      </c>
      <c r="E87" s="19">
        <v>328.0</v>
      </c>
      <c r="F87" s="19">
        <v>3.0</v>
      </c>
      <c r="G87" s="19" t="s">
        <v>31</v>
      </c>
      <c r="H87" s="15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""is_zero"")"),"home_num2_batter_7_score")</f>
        <v>home_num2_batter_7_score</v>
      </c>
      <c r="B88" s="17"/>
      <c r="C88" s="19">
        <v>87.0</v>
      </c>
      <c r="D88" s="19" t="s">
        <v>524</v>
      </c>
      <c r="E88" s="19">
        <v>331.0</v>
      </c>
      <c r="F88" s="19">
        <v>3.0</v>
      </c>
      <c r="G88" s="19" t="s">
        <v>31</v>
      </c>
      <c r="H88" s="15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""is_zero"")"),"home_num2_batter_8_score")</f>
        <v>home_num2_batter_8_score</v>
      </c>
      <c r="B89" s="17"/>
      <c r="C89" s="19">
        <v>88.0</v>
      </c>
      <c r="D89" s="19" t="s">
        <v>525</v>
      </c>
      <c r="E89" s="19">
        <v>334.0</v>
      </c>
      <c r="F89" s="19">
        <v>3.0</v>
      </c>
      <c r="G89" s="19" t="s">
        <v>31</v>
      </c>
      <c r="H89" s="15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""is_zero"")"),"home_num2_batter_9_score")</f>
        <v>home_num2_batter_9_score</v>
      </c>
      <c r="B90" s="17"/>
      <c r="C90" s="19">
        <v>89.0</v>
      </c>
      <c r="D90" s="19" t="s">
        <v>526</v>
      </c>
      <c r="E90" s="19">
        <v>337.0</v>
      </c>
      <c r="F90" s="19">
        <v>3.0</v>
      </c>
      <c r="G90" s="19" t="s">
        <v>31</v>
      </c>
      <c r="H90" s="15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""is_zero"")"),"home_num2_batter_10_score")</f>
        <v>home_num2_batter_10_score</v>
      </c>
      <c r="B91" s="17"/>
      <c r="C91" s="19">
        <v>90.0</v>
      </c>
      <c r="D91" s="19" t="s">
        <v>527</v>
      </c>
      <c r="E91" s="19">
        <v>340.0</v>
      </c>
      <c r="F91" s="19">
        <v>3.0</v>
      </c>
      <c r="G91" s="19" t="s">
        <v>31</v>
      </c>
      <c r="H91" s="15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""is_zero"")"),"home_num2_batter_11_score")</f>
        <v>home_num2_batter_11_score</v>
      </c>
      <c r="B92" s="17"/>
      <c r="C92" s="19">
        <v>91.0</v>
      </c>
      <c r="D92" s="19" t="s">
        <v>528</v>
      </c>
      <c r="E92" s="19">
        <v>343.0</v>
      </c>
      <c r="F92" s="19">
        <v>3.0</v>
      </c>
      <c r="G92" s="19" t="s">
        <v>31</v>
      </c>
      <c r="H92" s="15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""is_zero"")"),"home_num2_extras")</f>
        <v>home_num2_extras</v>
      </c>
      <c r="B93" s="17"/>
      <c r="C93" s="19">
        <v>92.0</v>
      </c>
      <c r="D93" s="19" t="s">
        <v>529</v>
      </c>
      <c r="E93" s="19">
        <v>346.0</v>
      </c>
      <c r="F93" s="19">
        <v>2.0</v>
      </c>
      <c r="G93" s="19" t="s">
        <v>31</v>
      </c>
      <c r="H93" s="15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""is_zero"")"),"home_num2_inning_score")</f>
        <v>home_num2_inning_score</v>
      </c>
      <c r="B94" s="17"/>
      <c r="C94" s="19">
        <v>93.0</v>
      </c>
      <c r="D94" s="19" t="s">
        <v>530</v>
      </c>
      <c r="E94" s="19">
        <v>348.0</v>
      </c>
      <c r="F94" s="19">
        <v>4.0</v>
      </c>
      <c r="G94" s="19" t="s">
        <v>31</v>
      </c>
      <c r="H94" s="15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""is_zero"")"),"home_num2_overs_remaining")</f>
        <v>home_num2_overs_remaining</v>
      </c>
      <c r="B95" s="17"/>
      <c r="C95" s="19">
        <v>94.0</v>
      </c>
      <c r="D95" s="19" t="s">
        <v>531</v>
      </c>
      <c r="E95" s="19">
        <v>352.0</v>
      </c>
      <c r="F95" s="19">
        <v>2.0</v>
      </c>
      <c r="G95" s="19" t="s">
        <v>31</v>
      </c>
      <c r="H95" s="15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""is_zero"")"),"home_num2_wickets")</f>
        <v>home_num2_wickets</v>
      </c>
      <c r="B96" s="17"/>
      <c r="C96" s="19">
        <v>95.0</v>
      </c>
      <c r="D96" s="19" t="s">
        <v>532</v>
      </c>
      <c r="E96" s="19">
        <v>354.0</v>
      </c>
      <c r="F96" s="19">
        <v>2.0</v>
      </c>
      <c r="G96" s="19" t="s">
        <v>31</v>
      </c>
      <c r="H96" s="15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""is_zero"")"),"home_num2_left_batsman_number")</f>
        <v>home_num2_left_batsman_number</v>
      </c>
      <c r="B97" s="17"/>
      <c r="C97" s="19">
        <v>96.0</v>
      </c>
      <c r="D97" s="19" t="s">
        <v>533</v>
      </c>
      <c r="E97" s="19">
        <v>356.0</v>
      </c>
      <c r="F97" s="19">
        <v>2.0</v>
      </c>
      <c r="G97" s="19" t="s">
        <v>31</v>
      </c>
      <c r="H97" s="15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""is_zero"")"),"home_num2_right_batsman_number")</f>
        <v>home_num2_right_batsman_number</v>
      </c>
      <c r="B98" s="17"/>
      <c r="C98" s="19">
        <v>97.0</v>
      </c>
      <c r="D98" s="19" t="s">
        <v>534</v>
      </c>
      <c r="E98" s="19">
        <v>358.0</v>
      </c>
      <c r="F98" s="19">
        <v>2.0</v>
      </c>
      <c r="G98" s="19" t="s">
        <v>31</v>
      </c>
      <c r="H98" s="15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""is_zero"")"),"guest_num1_batter_1_score")</f>
        <v>guest_num1_batter_1_score</v>
      </c>
      <c r="B99" s="17"/>
      <c r="C99" s="19">
        <v>98.0</v>
      </c>
      <c r="D99" s="19" t="s">
        <v>535</v>
      </c>
      <c r="E99" s="19">
        <v>360.0</v>
      </c>
      <c r="F99" s="19">
        <v>3.0</v>
      </c>
      <c r="G99" s="19" t="s">
        <v>31</v>
      </c>
      <c r="H99" s="15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""is_zero"")"),"guest_num1_batter_2_score")</f>
        <v>guest_num1_batter_2_score</v>
      </c>
      <c r="B100" s="17"/>
      <c r="C100" s="19">
        <v>99.0</v>
      </c>
      <c r="D100" s="19" t="s">
        <v>536</v>
      </c>
      <c r="E100" s="19">
        <v>363.0</v>
      </c>
      <c r="F100" s="19">
        <v>3.0</v>
      </c>
      <c r="G100" s="19" t="s">
        <v>31</v>
      </c>
      <c r="H100" s="15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""is_zero"")"),"guest_num1_batter_3_score")</f>
        <v>guest_num1_batter_3_score</v>
      </c>
      <c r="B101" s="17"/>
      <c r="C101" s="19">
        <v>100.0</v>
      </c>
      <c r="D101" s="19" t="s">
        <v>537</v>
      </c>
      <c r="E101" s="19">
        <v>366.0</v>
      </c>
      <c r="F101" s="19">
        <v>3.0</v>
      </c>
      <c r="G101" s="19" t="s">
        <v>31</v>
      </c>
      <c r="H101" s="15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""is_zero"")"),"guest_num1_batter_4_score")</f>
        <v>guest_num1_batter_4_score</v>
      </c>
      <c r="B102" s="17"/>
      <c r="C102" s="19">
        <v>101.0</v>
      </c>
      <c r="D102" s="19" t="s">
        <v>538</v>
      </c>
      <c r="E102" s="19">
        <v>369.0</v>
      </c>
      <c r="F102" s="19">
        <v>3.0</v>
      </c>
      <c r="G102" s="19" t="s">
        <v>31</v>
      </c>
      <c r="H102" s="15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""is_zero"")"),"guest_num1_batter_5_score")</f>
        <v>guest_num1_batter_5_score</v>
      </c>
      <c r="B103" s="17"/>
      <c r="C103" s="19">
        <v>102.0</v>
      </c>
      <c r="D103" s="19" t="s">
        <v>539</v>
      </c>
      <c r="E103" s="19">
        <v>372.0</v>
      </c>
      <c r="F103" s="19">
        <v>3.0</v>
      </c>
      <c r="G103" s="19" t="s">
        <v>31</v>
      </c>
      <c r="H103" s="15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""is_zero"")"),"guest_num1_batter_6_score")</f>
        <v>guest_num1_batter_6_score</v>
      </c>
      <c r="B104" s="17"/>
      <c r="C104" s="19">
        <v>103.0</v>
      </c>
      <c r="D104" s="19" t="s">
        <v>540</v>
      </c>
      <c r="E104" s="19">
        <v>375.0</v>
      </c>
      <c r="F104" s="19">
        <v>3.0</v>
      </c>
      <c r="G104" s="19" t="s">
        <v>31</v>
      </c>
      <c r="H104" s="15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""is_zero"")"),"guest_num1_batter_7_score")</f>
        <v>guest_num1_batter_7_score</v>
      </c>
      <c r="B105" s="17"/>
      <c r="C105" s="19">
        <v>104.0</v>
      </c>
      <c r="D105" s="19" t="s">
        <v>541</v>
      </c>
      <c r="E105" s="19">
        <v>378.0</v>
      </c>
      <c r="F105" s="19">
        <v>3.0</v>
      </c>
      <c r="G105" s="19" t="s">
        <v>31</v>
      </c>
      <c r="H105" s="15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""is_zero"")"),"guest_num1_batter_8_score")</f>
        <v>guest_num1_batter_8_score</v>
      </c>
      <c r="B106" s="17"/>
      <c r="C106" s="19">
        <v>105.0</v>
      </c>
      <c r="D106" s="19" t="s">
        <v>542</v>
      </c>
      <c r="E106" s="19">
        <v>381.0</v>
      </c>
      <c r="F106" s="19">
        <v>3.0</v>
      </c>
      <c r="G106" s="19" t="s">
        <v>31</v>
      </c>
      <c r="H106" s="15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""is_zero"")"),"guest_num1_batter_9_score")</f>
        <v>guest_num1_batter_9_score</v>
      </c>
      <c r="B107" s="17"/>
      <c r="C107" s="19">
        <v>106.0</v>
      </c>
      <c r="D107" s="19" t="s">
        <v>543</v>
      </c>
      <c r="E107" s="19">
        <v>384.0</v>
      </c>
      <c r="F107" s="19">
        <v>3.0</v>
      </c>
      <c r="G107" s="19" t="s">
        <v>31</v>
      </c>
      <c r="H107" s="15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""is_zero"")"),"guest_num1_batter_10_score")</f>
        <v>guest_num1_batter_10_score</v>
      </c>
      <c r="B108" s="17"/>
      <c r="C108" s="19">
        <v>107.0</v>
      </c>
      <c r="D108" s="19" t="s">
        <v>544</v>
      </c>
      <c r="E108" s="19">
        <v>387.0</v>
      </c>
      <c r="F108" s="19">
        <v>3.0</v>
      </c>
      <c r="G108" s="19" t="s">
        <v>31</v>
      </c>
      <c r="H108" s="15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""is_zero"")"),"guest_num1_batter_11_score")</f>
        <v>guest_num1_batter_11_score</v>
      </c>
      <c r="B109" s="17"/>
      <c r="C109" s="19">
        <v>108.0</v>
      </c>
      <c r="D109" s="19" t="s">
        <v>545</v>
      </c>
      <c r="E109" s="19">
        <v>390.0</v>
      </c>
      <c r="F109" s="19">
        <v>3.0</v>
      </c>
      <c r="G109" s="19" t="s">
        <v>31</v>
      </c>
      <c r="H109" s="15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""is_zero"")"),"guest_num1_extras")</f>
        <v>guest_num1_extras</v>
      </c>
      <c r="B110" s="17"/>
      <c r="C110" s="19">
        <v>109.0</v>
      </c>
      <c r="D110" s="19" t="s">
        <v>546</v>
      </c>
      <c r="E110" s="19">
        <v>393.0</v>
      </c>
      <c r="F110" s="19">
        <v>2.0</v>
      </c>
      <c r="G110" s="19" t="s">
        <v>31</v>
      </c>
      <c r="H110" s="15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""is_zero"")"),"guest_num1_inning_score")</f>
        <v>guest_num1_inning_score</v>
      </c>
      <c r="B111" s="17"/>
      <c r="C111" s="19">
        <v>110.0</v>
      </c>
      <c r="D111" s="19" t="s">
        <v>547</v>
      </c>
      <c r="E111" s="19">
        <v>395.0</v>
      </c>
      <c r="F111" s="19">
        <v>4.0</v>
      </c>
      <c r="G111" s="19" t="s">
        <v>31</v>
      </c>
      <c r="H111" s="15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""is_zero"")"),"guest_num1_overs_remaining")</f>
        <v>guest_num1_overs_remaining</v>
      </c>
      <c r="B112" s="17"/>
      <c r="C112" s="19">
        <v>111.0</v>
      </c>
      <c r="D112" s="19" t="s">
        <v>548</v>
      </c>
      <c r="E112" s="19">
        <v>399.0</v>
      </c>
      <c r="F112" s="19">
        <v>2.0</v>
      </c>
      <c r="G112" s="19" t="s">
        <v>31</v>
      </c>
      <c r="H112" s="15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""is_zero"")"),"guest_num1_wickets")</f>
        <v>guest_num1_wickets</v>
      </c>
      <c r="B113" s="17"/>
      <c r="C113" s="19">
        <v>112.0</v>
      </c>
      <c r="D113" s="19" t="s">
        <v>549</v>
      </c>
      <c r="E113" s="19">
        <v>401.0</v>
      </c>
      <c r="F113" s="19">
        <v>2.0</v>
      </c>
      <c r="G113" s="19" t="s">
        <v>31</v>
      </c>
      <c r="H113" s="15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""is_zero"")"),"guest_num1_left_batsman_number")</f>
        <v>guest_num1_left_batsman_number</v>
      </c>
      <c r="B114" s="17"/>
      <c r="C114" s="19">
        <v>113.0</v>
      </c>
      <c r="D114" s="19" t="s">
        <v>550</v>
      </c>
      <c r="E114" s="19">
        <v>403.0</v>
      </c>
      <c r="F114" s="19">
        <v>2.0</v>
      </c>
      <c r="G114" s="19" t="s">
        <v>31</v>
      </c>
      <c r="H114" s="15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""is_zero"")"),"guest_num1_right_batsman_number")</f>
        <v>guest_num1_right_batsman_number</v>
      </c>
      <c r="B115" s="17"/>
      <c r="C115" s="19">
        <v>114.0</v>
      </c>
      <c r="D115" s="19" t="s">
        <v>551</v>
      </c>
      <c r="E115" s="19">
        <v>405.0</v>
      </c>
      <c r="F115" s="19">
        <v>2.0</v>
      </c>
      <c r="G115" s="19" t="s">
        <v>31</v>
      </c>
      <c r="H115" s="15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""is_zero"")"),"guest_num2_batter_1_score")</f>
        <v>guest_num2_batter_1_score</v>
      </c>
      <c r="B116" s="17"/>
      <c r="C116" s="19">
        <v>115.0</v>
      </c>
      <c r="D116" s="19" t="s">
        <v>552</v>
      </c>
      <c r="E116" s="19">
        <v>407.0</v>
      </c>
      <c r="F116" s="19">
        <v>3.0</v>
      </c>
      <c r="G116" s="19" t="s">
        <v>31</v>
      </c>
      <c r="H116" s="15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""is_zero"")"),"guest_num2_batter_2_score")</f>
        <v>guest_num2_batter_2_score</v>
      </c>
      <c r="B117" s="17"/>
      <c r="C117" s="19">
        <v>116.0</v>
      </c>
      <c r="D117" s="19" t="s">
        <v>553</v>
      </c>
      <c r="E117" s="19">
        <v>410.0</v>
      </c>
      <c r="F117" s="19">
        <v>3.0</v>
      </c>
      <c r="G117" s="19" t="s">
        <v>31</v>
      </c>
      <c r="H117" s="15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""is_zero"")"),"guest_num2_batter_3_score")</f>
        <v>guest_num2_batter_3_score</v>
      </c>
      <c r="B118" s="17"/>
      <c r="C118" s="19">
        <v>117.0</v>
      </c>
      <c r="D118" s="19" t="s">
        <v>554</v>
      </c>
      <c r="E118" s="19">
        <v>413.0</v>
      </c>
      <c r="F118" s="19">
        <v>3.0</v>
      </c>
      <c r="G118" s="19" t="s">
        <v>31</v>
      </c>
      <c r="H118" s="15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""is_zero"")"),"guest_num2_batter_4_score")</f>
        <v>guest_num2_batter_4_score</v>
      </c>
      <c r="B119" s="17"/>
      <c r="C119" s="19">
        <v>118.0</v>
      </c>
      <c r="D119" s="19" t="s">
        <v>555</v>
      </c>
      <c r="E119" s="19">
        <v>416.0</v>
      </c>
      <c r="F119" s="19">
        <v>3.0</v>
      </c>
      <c r="G119" s="19" t="s">
        <v>31</v>
      </c>
      <c r="H119" s="15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""is_zero"")"),"guest_num2_batter_5_score")</f>
        <v>guest_num2_batter_5_score</v>
      </c>
      <c r="B120" s="17"/>
      <c r="C120" s="19">
        <v>119.0</v>
      </c>
      <c r="D120" s="19" t="s">
        <v>556</v>
      </c>
      <c r="E120" s="19">
        <v>419.0</v>
      </c>
      <c r="F120" s="19">
        <v>3.0</v>
      </c>
      <c r="G120" s="19" t="s">
        <v>31</v>
      </c>
      <c r="H120" s="15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""is_zero"")"),"guest_num2_batter_6_score")</f>
        <v>guest_num2_batter_6_score</v>
      </c>
      <c r="B121" s="17"/>
      <c r="C121" s="19">
        <v>120.0</v>
      </c>
      <c r="D121" s="19" t="s">
        <v>557</v>
      </c>
      <c r="E121" s="19">
        <v>422.0</v>
      </c>
      <c r="F121" s="19">
        <v>3.0</v>
      </c>
      <c r="G121" s="19" t="s">
        <v>31</v>
      </c>
      <c r="H121" s="15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""is_zero"")"),"guest_num2_batter_7_score")</f>
        <v>guest_num2_batter_7_score</v>
      </c>
      <c r="B122" s="17"/>
      <c r="C122" s="19">
        <v>121.0</v>
      </c>
      <c r="D122" s="19" t="s">
        <v>558</v>
      </c>
      <c r="E122" s="19">
        <v>425.0</v>
      </c>
      <c r="F122" s="19">
        <v>3.0</v>
      </c>
      <c r="G122" s="19" t="s">
        <v>31</v>
      </c>
      <c r="H122" s="15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""is_zero"")"),"guest_num2_batter_8_score")</f>
        <v>guest_num2_batter_8_score</v>
      </c>
      <c r="B123" s="17"/>
      <c r="C123" s="19">
        <v>122.0</v>
      </c>
      <c r="D123" s="19" t="s">
        <v>559</v>
      </c>
      <c r="E123" s="19">
        <v>428.0</v>
      </c>
      <c r="F123" s="19">
        <v>3.0</v>
      </c>
      <c r="G123" s="19" t="s">
        <v>31</v>
      </c>
      <c r="H123" s="15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""is_zero"")"),"guest_num2_batter_9_score")</f>
        <v>guest_num2_batter_9_score</v>
      </c>
      <c r="B124" s="17"/>
      <c r="C124" s="19">
        <v>123.0</v>
      </c>
      <c r="D124" s="19" t="s">
        <v>560</v>
      </c>
      <c r="E124" s="19">
        <v>431.0</v>
      </c>
      <c r="F124" s="19">
        <v>3.0</v>
      </c>
      <c r="G124" s="19" t="s">
        <v>31</v>
      </c>
      <c r="H124" s="15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""is_zero"")"),"guest_num2_batter_10_score")</f>
        <v>guest_num2_batter_10_score</v>
      </c>
      <c r="B125" s="17"/>
      <c r="C125" s="19">
        <v>124.0</v>
      </c>
      <c r="D125" s="19" t="s">
        <v>561</v>
      </c>
      <c r="E125" s="19">
        <v>434.0</v>
      </c>
      <c r="F125" s="19">
        <v>3.0</v>
      </c>
      <c r="G125" s="19" t="s">
        <v>31</v>
      </c>
      <c r="H125" s="15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""is_zero"")"),"guest_num2_batter_11_score")</f>
        <v>guest_num2_batter_11_score</v>
      </c>
      <c r="B126" s="17"/>
      <c r="C126" s="19">
        <v>125.0</v>
      </c>
      <c r="D126" s="19" t="s">
        <v>562</v>
      </c>
      <c r="E126" s="19">
        <v>437.0</v>
      </c>
      <c r="F126" s="19">
        <v>3.0</v>
      </c>
      <c r="G126" s="19" t="s">
        <v>31</v>
      </c>
      <c r="H126" s="15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""is_zero"")"),"guest_num2_extras")</f>
        <v>guest_num2_extras</v>
      </c>
      <c r="B127" s="17"/>
      <c r="C127" s="19">
        <v>126.0</v>
      </c>
      <c r="D127" s="19" t="s">
        <v>563</v>
      </c>
      <c r="E127" s="19">
        <v>440.0</v>
      </c>
      <c r="F127" s="19">
        <v>2.0</v>
      </c>
      <c r="G127" s="19" t="s">
        <v>31</v>
      </c>
      <c r="H127" s="15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""is_zero"")"),"guest_num2_inning_score")</f>
        <v>guest_num2_inning_score</v>
      </c>
      <c r="B128" s="17"/>
      <c r="C128" s="19">
        <v>127.0</v>
      </c>
      <c r="D128" s="19" t="s">
        <v>564</v>
      </c>
      <c r="E128" s="19">
        <v>442.0</v>
      </c>
      <c r="F128" s="19">
        <v>4.0</v>
      </c>
      <c r="G128" s="19" t="s">
        <v>31</v>
      </c>
      <c r="H128" s="15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""is_zero"")"),"guest_num2_overs_remaining")</f>
        <v>guest_num2_overs_remaining</v>
      </c>
      <c r="B129" s="17"/>
      <c r="C129" s="19">
        <v>128.0</v>
      </c>
      <c r="D129" s="19" t="s">
        <v>565</v>
      </c>
      <c r="E129" s="19">
        <v>446.0</v>
      </c>
      <c r="F129" s="19">
        <v>2.0</v>
      </c>
      <c r="G129" s="19" t="s">
        <v>31</v>
      </c>
      <c r="H129" s="15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""is_zero"")"),"guest_num2_wickets")</f>
        <v>guest_num2_wickets</v>
      </c>
      <c r="B130" s="17"/>
      <c r="C130" s="19">
        <v>129.0</v>
      </c>
      <c r="D130" s="19" t="s">
        <v>566</v>
      </c>
      <c r="E130" s="19">
        <v>448.0</v>
      </c>
      <c r="F130" s="19">
        <v>2.0</v>
      </c>
      <c r="G130" s="19" t="s">
        <v>31</v>
      </c>
      <c r="H130" s="15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""is_zero"")"),"guest_num2_left_batsman_number")</f>
        <v>guest_num2_left_batsman_number</v>
      </c>
      <c r="B131" s="17"/>
      <c r="C131" s="19">
        <v>130.0</v>
      </c>
      <c r="D131" s="19" t="s">
        <v>567</v>
      </c>
      <c r="E131" s="19">
        <v>450.0</v>
      </c>
      <c r="F131" s="19">
        <v>2.0</v>
      </c>
      <c r="G131" s="19" t="s">
        <v>31</v>
      </c>
      <c r="H131" s="15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""is_zero"")"),"guest_num2_right_batsman_number")</f>
        <v>guest_num2_right_batsman_number</v>
      </c>
      <c r="B132" s="17"/>
      <c r="C132" s="19">
        <v>131.0</v>
      </c>
      <c r="D132" s="19" t="s">
        <v>568</v>
      </c>
      <c r="E132" s="19">
        <v>452.0</v>
      </c>
      <c r="F132" s="19">
        <v>2.0</v>
      </c>
      <c r="G132" s="19" t="s">
        <v>31</v>
      </c>
      <c r="H132" s="15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16" t="s">
        <v>8</v>
      </c>
      <c r="C4" s="14">
        <v>3.0</v>
      </c>
      <c r="D4" s="14" t="s">
        <v>13</v>
      </c>
      <c r="E4" s="14">
        <v>14.0</v>
      </c>
      <c r="F4" s="14">
        <v>5.0</v>
      </c>
      <c r="G4" s="14" t="s">
        <v>10</v>
      </c>
      <c r="H4" s="15"/>
    </row>
    <row r="5">
      <c r="A5" s="5" t="s">
        <v>193</v>
      </c>
      <c r="B5" s="16" t="s">
        <v>8</v>
      </c>
      <c r="C5" s="14">
        <v>4.0</v>
      </c>
      <c r="D5" s="14" t="s">
        <v>15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4">
        <v>27.0</v>
      </c>
      <c r="D28" s="14" t="s">
        <v>42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4">
        <v>29.0</v>
      </c>
      <c r="D30" s="14" t="s">
        <v>44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""is_zero"")"),"quarter")</f>
        <v>quarter</v>
      </c>
      <c r="B31" s="16" t="s">
        <v>29</v>
      </c>
      <c r="C31" s="14">
        <v>30.0</v>
      </c>
      <c r="D31" s="14" t="s">
        <v>569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""is_zero"")"),"quarter_text")</f>
        <v>quarter_text</v>
      </c>
      <c r="B32" s="16" t="s">
        <v>8</v>
      </c>
      <c r="C32" s="14">
        <v>31.0</v>
      </c>
      <c r="D32" s="14" t="s">
        <v>570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""is_zero"")"),"quarter_description")</f>
        <v>quarter_description</v>
      </c>
      <c r="B33" s="16" t="s">
        <v>8</v>
      </c>
      <c r="C33" s="14">
        <v>32.0</v>
      </c>
      <c r="D33" s="14" t="s">
        <v>571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""is_zero"")"),"play_clock_time")</f>
        <v>play_clock_time</v>
      </c>
      <c r="B41" s="16" t="s">
        <v>8</v>
      </c>
      <c r="C41" s="14">
        <v>40.0</v>
      </c>
      <c r="D41" s="14" t="s">
        <v>572</v>
      </c>
      <c r="E41" s="14">
        <v>201.0</v>
      </c>
      <c r="F41" s="14">
        <v>8.0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""is_zero"")"),"play_clock_horn")</f>
        <v>play_clock_horn</v>
      </c>
      <c r="B42" s="16" t="s">
        <v>16</v>
      </c>
      <c r="C42" s="14">
        <v>41.0</v>
      </c>
      <c r="D42" s="14" t="s">
        <v>573</v>
      </c>
      <c r="E42" s="14">
        <v>209.0</v>
      </c>
      <c r="F42" s="14">
        <v>1.0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""is_zero"")"),"home_possession_indicator")</f>
        <v>home_possession_indicator</v>
      </c>
      <c r="B43" s="16" t="s">
        <v>16</v>
      </c>
      <c r="C43" s="14">
        <v>42.0</v>
      </c>
      <c r="D43" s="14" t="s">
        <v>271</v>
      </c>
      <c r="E43" s="14">
        <v>210.0</v>
      </c>
      <c r="F43" s="14">
        <v>1.0</v>
      </c>
      <c r="G43" s="14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""is_zero"")"),"home_possession_text")</f>
        <v>home_possession_text</v>
      </c>
      <c r="B44" s="16" t="s">
        <v>8</v>
      </c>
      <c r="C44" s="14">
        <v>43.0</v>
      </c>
      <c r="D44" s="14" t="s">
        <v>273</v>
      </c>
      <c r="E44" s="14">
        <v>211.0</v>
      </c>
      <c r="F44" s="14">
        <v>4.0</v>
      </c>
      <c r="G44" s="14" t="s">
        <v>10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""is_zero"")"),"guest_possession_indicator")</f>
        <v>guest_possession_indicator</v>
      </c>
      <c r="B45" s="16" t="s">
        <v>16</v>
      </c>
      <c r="C45" s="14">
        <v>44.0</v>
      </c>
      <c r="D45" s="14" t="s">
        <v>274</v>
      </c>
      <c r="E45" s="14">
        <v>215.0</v>
      </c>
      <c r="F45" s="14">
        <v>1.0</v>
      </c>
      <c r="G45" s="14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""is_zero"")"),"guest_possession_text")</f>
        <v>guest_possession_text</v>
      </c>
      <c r="B46" s="16" t="s">
        <v>8</v>
      </c>
      <c r="C46" s="14">
        <v>45.0</v>
      </c>
      <c r="D46" s="14" t="s">
        <v>276</v>
      </c>
      <c r="E46" s="14">
        <v>216.0</v>
      </c>
      <c r="F46" s="14">
        <v>4.0</v>
      </c>
      <c r="G46" s="14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""is_zero"")"),"ball_on")</f>
        <v>ball_on</v>
      </c>
      <c r="B47" s="16" t="s">
        <v>29</v>
      </c>
      <c r="C47" s="14">
        <v>46.0</v>
      </c>
      <c r="D47" s="14" t="s">
        <v>574</v>
      </c>
      <c r="E47" s="14">
        <v>220.0</v>
      </c>
      <c r="F47" s="14">
        <v>2.0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""is_zero"")"),"down")</f>
        <v>down</v>
      </c>
      <c r="B48" s="16" t="s">
        <v>8</v>
      </c>
      <c r="C48" s="14">
        <v>47.0</v>
      </c>
      <c r="D48" s="14" t="s">
        <v>575</v>
      </c>
      <c r="E48" s="14">
        <v>222.0</v>
      </c>
      <c r="F48" s="14">
        <v>3.0</v>
      </c>
      <c r="G48" s="14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""is_zero"")"),"to_go")</f>
        <v>to_go</v>
      </c>
      <c r="B49" s="16" t="s">
        <v>29</v>
      </c>
      <c r="C49" s="14">
        <v>48.0</v>
      </c>
      <c r="D49" s="14" t="s">
        <v>576</v>
      </c>
      <c r="E49" s="14">
        <v>225.0</v>
      </c>
      <c r="F49" s="14">
        <v>2.0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""is_zero"")"),"home_score_period_1")</f>
        <v>home_score_period_1</v>
      </c>
      <c r="B50" s="16" t="s">
        <v>29</v>
      </c>
      <c r="C50" s="14">
        <v>49.0</v>
      </c>
      <c r="D50" s="14" t="s">
        <v>289</v>
      </c>
      <c r="E50" s="14">
        <v>227.0</v>
      </c>
      <c r="F50" s="14">
        <v>2.0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""is_zero"")"),"home_score_period_2")</f>
        <v>home_score_period_2</v>
      </c>
      <c r="B51" s="16" t="s">
        <v>29</v>
      </c>
      <c r="C51" s="14">
        <v>50.0</v>
      </c>
      <c r="D51" s="14" t="s">
        <v>290</v>
      </c>
      <c r="E51" s="14">
        <v>229.0</v>
      </c>
      <c r="F51" s="14">
        <v>2.0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""is_zero"")"),"home_score_period_3")</f>
        <v>home_score_period_3</v>
      </c>
      <c r="B52" s="16" t="s">
        <v>29</v>
      </c>
      <c r="C52" s="14">
        <v>51.0</v>
      </c>
      <c r="D52" s="14" t="s">
        <v>291</v>
      </c>
      <c r="E52" s="14">
        <v>231.0</v>
      </c>
      <c r="F52" s="14">
        <v>2.0</v>
      </c>
      <c r="G52" s="14" t="s">
        <v>31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""is_zero"")"),"home_score_period_4")</f>
        <v>home_score_period_4</v>
      </c>
      <c r="B53" s="16" t="s">
        <v>29</v>
      </c>
      <c r="C53" s="14">
        <v>52.0</v>
      </c>
      <c r="D53" s="14" t="s">
        <v>292</v>
      </c>
      <c r="E53" s="14">
        <v>233.0</v>
      </c>
      <c r="F53" s="14">
        <v>2.0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""is_zero"")"),"home_score_period_5")</f>
        <v>home_score_period_5</v>
      </c>
      <c r="B54" s="16" t="s">
        <v>29</v>
      </c>
      <c r="C54" s="14">
        <v>53.0</v>
      </c>
      <c r="D54" s="14" t="s">
        <v>293</v>
      </c>
      <c r="E54" s="14">
        <v>235.0</v>
      </c>
      <c r="F54" s="14">
        <v>2.0</v>
      </c>
      <c r="G54" s="14" t="s">
        <v>31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""is_zero"")"),"home_score_period_6")</f>
        <v>home_score_period_6</v>
      </c>
      <c r="B55" s="16" t="s">
        <v>29</v>
      </c>
      <c r="C55" s="14">
        <v>54.0</v>
      </c>
      <c r="D55" s="14" t="s">
        <v>577</v>
      </c>
      <c r="E55" s="14">
        <v>237.0</v>
      </c>
      <c r="F55" s="14">
        <v>2.0</v>
      </c>
      <c r="G55" s="14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""is_zero"")"),"home_score_period_7")</f>
        <v>home_score_period_7</v>
      </c>
      <c r="B56" s="16" t="s">
        <v>29</v>
      </c>
      <c r="C56" s="14">
        <v>55.0</v>
      </c>
      <c r="D56" s="14" t="s">
        <v>294</v>
      </c>
      <c r="E56" s="14">
        <v>239.0</v>
      </c>
      <c r="F56" s="14">
        <v>2.0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""is_zero"")"),"home_score_period_8")</f>
        <v>home_score_period_8</v>
      </c>
      <c r="B57" s="16" t="s">
        <v>29</v>
      </c>
      <c r="C57" s="14">
        <v>56.0</v>
      </c>
      <c r="D57" s="14" t="s">
        <v>295</v>
      </c>
      <c r="E57" s="14">
        <v>241.0</v>
      </c>
      <c r="F57" s="14">
        <v>2.0</v>
      </c>
      <c r="G57" s="14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""is_zero"")"),"home_score_period_9")</f>
        <v>home_score_period_9</v>
      </c>
      <c r="B58" s="16" t="s">
        <v>29</v>
      </c>
      <c r="C58" s="14">
        <v>57.0</v>
      </c>
      <c r="D58" s="14" t="s">
        <v>296</v>
      </c>
      <c r="E58" s="14">
        <v>243.0</v>
      </c>
      <c r="F58" s="14">
        <v>2.0</v>
      </c>
      <c r="G58" s="14" t="s">
        <v>31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""is_zero"")"),"home_score_current_period")</f>
        <v>home_score_current_period</v>
      </c>
      <c r="B59" s="16" t="s">
        <v>29</v>
      </c>
      <c r="C59" s="14">
        <v>58.0</v>
      </c>
      <c r="D59" s="14" t="s">
        <v>297</v>
      </c>
      <c r="E59" s="14">
        <v>245.0</v>
      </c>
      <c r="F59" s="14">
        <v>2.0</v>
      </c>
      <c r="G59" s="14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""is_zero"")"),"guest_score_period_1")</f>
        <v>guest_score_period_1</v>
      </c>
      <c r="B60" s="16" t="s">
        <v>29</v>
      </c>
      <c r="C60" s="14">
        <v>59.0</v>
      </c>
      <c r="D60" s="14" t="s">
        <v>298</v>
      </c>
      <c r="E60" s="14">
        <v>247.0</v>
      </c>
      <c r="F60" s="14">
        <v>2.0</v>
      </c>
      <c r="G60" s="14" t="s">
        <v>31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""is_zero"")"),"guest_score_period_2")</f>
        <v>guest_score_period_2</v>
      </c>
      <c r="B61" s="16" t="s">
        <v>29</v>
      </c>
      <c r="C61" s="14">
        <v>60.0</v>
      </c>
      <c r="D61" s="14" t="s">
        <v>299</v>
      </c>
      <c r="E61" s="14">
        <v>249.0</v>
      </c>
      <c r="F61" s="14">
        <v>2.0</v>
      </c>
      <c r="G61" s="14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""is_zero"")"),"guest_score_period_3")</f>
        <v>guest_score_period_3</v>
      </c>
      <c r="B62" s="16" t="s">
        <v>29</v>
      </c>
      <c r="C62" s="14">
        <v>61.0</v>
      </c>
      <c r="D62" s="14" t="s">
        <v>300</v>
      </c>
      <c r="E62" s="14">
        <v>251.0</v>
      </c>
      <c r="F62" s="14">
        <v>2.0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""is_zero"")"),"guest_score_period_4")</f>
        <v>guest_score_period_4</v>
      </c>
      <c r="B63" s="16" t="s">
        <v>29</v>
      </c>
      <c r="C63" s="14">
        <v>62.0</v>
      </c>
      <c r="D63" s="14" t="s">
        <v>301</v>
      </c>
      <c r="E63" s="14">
        <v>253.0</v>
      </c>
      <c r="F63" s="14">
        <v>2.0</v>
      </c>
      <c r="G63" s="14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""is_zero"")"),"guest_score_period_5")</f>
        <v>guest_score_period_5</v>
      </c>
      <c r="B64" s="16" t="s">
        <v>29</v>
      </c>
      <c r="C64" s="14">
        <v>63.0</v>
      </c>
      <c r="D64" s="14" t="s">
        <v>302</v>
      </c>
      <c r="E64" s="14">
        <v>255.0</v>
      </c>
      <c r="F64" s="14">
        <v>2.0</v>
      </c>
      <c r="G64" s="14" t="s">
        <v>31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""is_zero"")"),"guest_score_period_6")</f>
        <v>guest_score_period_6</v>
      </c>
      <c r="B65" s="16" t="s">
        <v>29</v>
      </c>
      <c r="C65" s="14">
        <v>64.0</v>
      </c>
      <c r="D65" s="14" t="s">
        <v>303</v>
      </c>
      <c r="E65" s="14">
        <v>257.0</v>
      </c>
      <c r="F65" s="14">
        <v>2.0</v>
      </c>
      <c r="G65" s="14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""is_zero"")"),"guest_score_period_7")</f>
        <v>guest_score_period_7</v>
      </c>
      <c r="B66" s="16" t="s">
        <v>29</v>
      </c>
      <c r="C66" s="14">
        <v>65.0</v>
      </c>
      <c r="D66" s="14" t="s">
        <v>304</v>
      </c>
      <c r="E66" s="14">
        <v>259.0</v>
      </c>
      <c r="F66" s="14">
        <v>2.0</v>
      </c>
      <c r="G66" s="14" t="s">
        <v>31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""is_zero"")"),"guest_score_period_8")</f>
        <v>guest_score_period_8</v>
      </c>
      <c r="B67" s="16" t="s">
        <v>29</v>
      </c>
      <c r="C67" s="14">
        <v>66.0</v>
      </c>
      <c r="D67" s="14" t="s">
        <v>305</v>
      </c>
      <c r="E67" s="14">
        <v>261.0</v>
      </c>
      <c r="F67" s="14">
        <v>2.0</v>
      </c>
      <c r="G67" s="14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""is_zero"")"),"guest_score_period_9")</f>
        <v>guest_score_period_9</v>
      </c>
      <c r="B68" s="16" t="s">
        <v>29</v>
      </c>
      <c r="C68" s="14">
        <v>67.0</v>
      </c>
      <c r="D68" s="14" t="s">
        <v>306</v>
      </c>
      <c r="E68" s="14">
        <v>263.0</v>
      </c>
      <c r="F68" s="14">
        <v>2.0</v>
      </c>
      <c r="G68" s="14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""is_zero"")"),"guest_score_current_period")</f>
        <v>guest_score_current_period</v>
      </c>
      <c r="B69" s="16" t="s">
        <v>29</v>
      </c>
      <c r="C69" s="14">
        <v>68.0</v>
      </c>
      <c r="D69" s="14" t="s">
        <v>307</v>
      </c>
      <c r="E69" s="14">
        <v>265.0</v>
      </c>
      <c r="F69" s="14">
        <v>2.0</v>
      </c>
      <c r="G69" s="14" t="s">
        <v>31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""is_zero"")"),"home_rushing_yards")</f>
        <v>home_rushing_yards</v>
      </c>
      <c r="B70" s="16" t="s">
        <v>29</v>
      </c>
      <c r="C70" s="14">
        <v>69.0</v>
      </c>
      <c r="D70" s="14" t="s">
        <v>578</v>
      </c>
      <c r="E70" s="14">
        <v>267.0</v>
      </c>
      <c r="F70" s="14">
        <v>4.0</v>
      </c>
      <c r="G70" s="14" t="s">
        <v>31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""is_zero"")"),"home_passing_yards")</f>
        <v>home_passing_yards</v>
      </c>
      <c r="B71" s="16" t="s">
        <v>29</v>
      </c>
      <c r="C71" s="14">
        <v>70.0</v>
      </c>
      <c r="D71" s="14" t="s">
        <v>579</v>
      </c>
      <c r="E71" s="14">
        <v>271.0</v>
      </c>
      <c r="F71" s="14">
        <v>4.0</v>
      </c>
      <c r="G71" s="14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""is_zero"")"),"home_total_yards")</f>
        <v>home_total_yards</v>
      </c>
      <c r="B72" s="16" t="s">
        <v>29</v>
      </c>
      <c r="C72" s="14">
        <v>71.0</v>
      </c>
      <c r="D72" s="14" t="s">
        <v>580</v>
      </c>
      <c r="E72" s="14">
        <v>275.0</v>
      </c>
      <c r="F72" s="14">
        <v>4.0</v>
      </c>
      <c r="G72" s="14" t="s">
        <v>31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""is_zero"")"),"guest_rushing_yards")</f>
        <v>guest_rushing_yards</v>
      </c>
      <c r="B73" s="16" t="s">
        <v>29</v>
      </c>
      <c r="C73" s="14">
        <v>72.0</v>
      </c>
      <c r="D73" s="14" t="s">
        <v>581</v>
      </c>
      <c r="E73" s="14">
        <v>279.0</v>
      </c>
      <c r="F73" s="14">
        <v>4.0</v>
      </c>
      <c r="G73" s="14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""is_zero"")"),"guest_passing_yards")</f>
        <v>guest_passing_yards</v>
      </c>
      <c r="B74" s="16" t="s">
        <v>29</v>
      </c>
      <c r="C74" s="14">
        <v>73.0</v>
      </c>
      <c r="D74" s="14" t="s">
        <v>582</v>
      </c>
      <c r="E74" s="14">
        <v>283.0</v>
      </c>
      <c r="F74" s="14">
        <v>4.0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""is_zero"")"),"guest_total_yards")</f>
        <v>guest_total_yards</v>
      </c>
      <c r="B75" s="16" t="s">
        <v>29</v>
      </c>
      <c r="C75" s="14">
        <v>74.0</v>
      </c>
      <c r="D75" s="14" t="s">
        <v>583</v>
      </c>
      <c r="E75" s="14">
        <v>287.0</v>
      </c>
      <c r="F75" s="14">
        <v>4.0</v>
      </c>
      <c r="G75" s="14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""is_zero"")"),"home_first_downs")</f>
        <v>home_first_downs</v>
      </c>
      <c r="B76" s="16" t="s">
        <v>29</v>
      </c>
      <c r="C76" s="14">
        <v>75.0</v>
      </c>
      <c r="D76" s="14" t="s">
        <v>584</v>
      </c>
      <c r="E76" s="14">
        <v>291.0</v>
      </c>
      <c r="F76" s="14">
        <v>2.0</v>
      </c>
      <c r="G76" s="14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""is_zero"")"),"guest_first_downs")</f>
        <v>guest_first_downs</v>
      </c>
      <c r="B77" s="16" t="s">
        <v>29</v>
      </c>
      <c r="C77" s="14">
        <v>76.0</v>
      </c>
      <c r="D77" s="14" t="s">
        <v>585</v>
      </c>
      <c r="E77" s="14">
        <v>293.0</v>
      </c>
      <c r="F77" s="14">
        <v>2.0</v>
      </c>
      <c r="G77" s="14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9">
        <v>1.0</v>
      </c>
      <c r="D2" s="19" t="s">
        <v>586</v>
      </c>
      <c r="E2" s="19">
        <v>1.0</v>
      </c>
      <c r="F2" s="19">
        <v>5.0</v>
      </c>
      <c r="G2" s="19" t="s">
        <v>10</v>
      </c>
      <c r="H2" s="15"/>
    </row>
    <row r="3">
      <c r="A3" s="5" t="s">
        <v>11</v>
      </c>
      <c r="B3" s="16" t="s">
        <v>8</v>
      </c>
      <c r="C3" s="19">
        <v>2.0</v>
      </c>
      <c r="D3" s="19" t="s">
        <v>587</v>
      </c>
      <c r="E3" s="19">
        <v>6.0</v>
      </c>
      <c r="F3" s="19">
        <v>8.0</v>
      </c>
      <c r="G3" s="19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16" t="s">
        <v>8</v>
      </c>
      <c r="C4" s="19">
        <v>3.0</v>
      </c>
      <c r="D4" s="19" t="s">
        <v>588</v>
      </c>
      <c r="E4" s="19">
        <v>14.0</v>
      </c>
      <c r="F4" s="19">
        <v>5.0</v>
      </c>
      <c r="G4" s="19" t="s">
        <v>10</v>
      </c>
      <c r="H4" s="15"/>
    </row>
    <row r="5">
      <c r="A5" s="5" t="s">
        <v>193</v>
      </c>
      <c r="B5" s="16" t="s">
        <v>8</v>
      </c>
      <c r="C5" s="19">
        <v>4.0</v>
      </c>
      <c r="D5" s="19" t="s">
        <v>589</v>
      </c>
      <c r="E5" s="19">
        <v>19.0</v>
      </c>
      <c r="F5" s="19">
        <v>8.0</v>
      </c>
      <c r="G5" s="19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9">
        <v>5.0</v>
      </c>
      <c r="D6" s="19" t="s">
        <v>17</v>
      </c>
      <c r="E6" s="19">
        <v>27.0</v>
      </c>
      <c r="F6" s="19">
        <v>1.0</v>
      </c>
      <c r="G6" s="19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9">
        <v>6.0</v>
      </c>
      <c r="D7" s="19" t="s">
        <v>18</v>
      </c>
      <c r="E7" s="19">
        <v>28.0</v>
      </c>
      <c r="F7" s="19">
        <v>1.0</v>
      </c>
      <c r="G7" s="19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9">
        <v>7.0</v>
      </c>
      <c r="D8" s="19" t="s">
        <v>19</v>
      </c>
      <c r="E8" s="19">
        <v>29.0</v>
      </c>
      <c r="F8" s="19">
        <v>1.0</v>
      </c>
      <c r="G8" s="19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9">
        <v>8.0</v>
      </c>
      <c r="D9" s="19" t="s">
        <v>20</v>
      </c>
      <c r="E9" s="19">
        <v>30.0</v>
      </c>
      <c r="F9" s="19">
        <v>1.0</v>
      </c>
      <c r="G9" s="19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9">
        <v>9.0</v>
      </c>
      <c r="D10" s="19" t="s">
        <v>21</v>
      </c>
      <c r="E10" s="19">
        <v>31.0</v>
      </c>
      <c r="F10" s="19">
        <v>1.0</v>
      </c>
      <c r="G10" s="19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9">
        <v>10.0</v>
      </c>
      <c r="D11" s="19" t="s">
        <v>22</v>
      </c>
      <c r="E11" s="19">
        <v>32.0</v>
      </c>
      <c r="F11" s="19">
        <v>8.0</v>
      </c>
      <c r="G11" s="19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9">
        <v>11.0</v>
      </c>
      <c r="D12" s="19" t="s">
        <v>23</v>
      </c>
      <c r="E12" s="19">
        <v>40.0</v>
      </c>
      <c r="F12" s="19">
        <v>8.0</v>
      </c>
      <c r="G12" s="19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9">
        <v>12.0</v>
      </c>
      <c r="D13" s="19" t="s">
        <v>24</v>
      </c>
      <c r="E13" s="19">
        <v>48.0</v>
      </c>
      <c r="F13" s="19">
        <v>20.0</v>
      </c>
      <c r="G13" s="19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9">
        <v>13.0</v>
      </c>
      <c r="D14" s="19" t="s">
        <v>25</v>
      </c>
      <c r="E14" s="19">
        <v>68.0</v>
      </c>
      <c r="F14" s="19">
        <v>20.0</v>
      </c>
      <c r="G14" s="19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9">
        <v>14.0</v>
      </c>
      <c r="D15" s="19" t="s">
        <v>26</v>
      </c>
      <c r="E15" s="19">
        <v>88.0</v>
      </c>
      <c r="F15" s="19">
        <v>10.0</v>
      </c>
      <c r="G15" s="19" t="s">
        <v>10</v>
      </c>
      <c r="H15" s="19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9">
        <v>15.0</v>
      </c>
      <c r="D16" s="19" t="s">
        <v>28</v>
      </c>
      <c r="E16" s="19">
        <v>98.0</v>
      </c>
      <c r="F16" s="19">
        <v>10.0</v>
      </c>
      <c r="G16" s="19" t="s">
        <v>10</v>
      </c>
      <c r="H16" s="19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9">
        <v>16.0</v>
      </c>
      <c r="D17" s="19" t="s">
        <v>30</v>
      </c>
      <c r="E17" s="19">
        <v>108.0</v>
      </c>
      <c r="F17" s="19">
        <v>4.0</v>
      </c>
      <c r="G17" s="19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9">
        <v>17.0</v>
      </c>
      <c r="D18" s="19" t="s">
        <v>32</v>
      </c>
      <c r="E18" s="19">
        <v>112.0</v>
      </c>
      <c r="F18" s="19">
        <v>4.0</v>
      </c>
      <c r="G18" s="19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6" t="s">
        <v>29</v>
      </c>
      <c r="C19" s="19">
        <v>18.0</v>
      </c>
      <c r="D19" s="19" t="s">
        <v>33</v>
      </c>
      <c r="E19" s="19">
        <v>116.0</v>
      </c>
      <c r="F19" s="19">
        <v>2.0</v>
      </c>
      <c r="G19" s="19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6" t="s">
        <v>29</v>
      </c>
      <c r="C20" s="19">
        <v>19.0</v>
      </c>
      <c r="D20" s="19" t="s">
        <v>34</v>
      </c>
      <c r="E20" s="19">
        <v>118.0</v>
      </c>
      <c r="F20" s="19">
        <v>2.0</v>
      </c>
      <c r="G20" s="19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6" t="s">
        <v>29</v>
      </c>
      <c r="C21" s="19">
        <v>20.0</v>
      </c>
      <c r="D21" s="19" t="s">
        <v>35</v>
      </c>
      <c r="E21" s="19">
        <v>120.0</v>
      </c>
      <c r="F21" s="19">
        <v>2.0</v>
      </c>
      <c r="G21" s="19" t="s">
        <v>31</v>
      </c>
      <c r="H21" s="19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6" t="s">
        <v>29</v>
      </c>
      <c r="C22" s="19">
        <v>21.0</v>
      </c>
      <c r="D22" s="19" t="s">
        <v>36</v>
      </c>
      <c r="E22" s="19">
        <v>122.0</v>
      </c>
      <c r="F22" s="19">
        <v>2.0</v>
      </c>
      <c r="G22" s="19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6" t="s">
        <v>29</v>
      </c>
      <c r="C23" s="19">
        <v>22.0</v>
      </c>
      <c r="D23" s="19" t="s">
        <v>37</v>
      </c>
      <c r="E23" s="19">
        <v>124.0</v>
      </c>
      <c r="F23" s="19">
        <v>2.0</v>
      </c>
      <c r="G23" s="19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6" t="s">
        <v>29</v>
      </c>
      <c r="C24" s="19">
        <v>23.0</v>
      </c>
      <c r="D24" s="19" t="s">
        <v>38</v>
      </c>
      <c r="E24" s="19">
        <v>126.0</v>
      </c>
      <c r="F24" s="19">
        <v>2.0</v>
      </c>
      <c r="G24" s="19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6" t="s">
        <v>29</v>
      </c>
      <c r="C25" s="19">
        <v>24.0</v>
      </c>
      <c r="D25" s="19" t="s">
        <v>39</v>
      </c>
      <c r="E25" s="19">
        <v>128.0</v>
      </c>
      <c r="F25" s="19">
        <v>2.0</v>
      </c>
      <c r="G25" s="19" t="s">
        <v>31</v>
      </c>
      <c r="H25" s="19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6" t="s">
        <v>29</v>
      </c>
      <c r="C26" s="19">
        <v>25.0</v>
      </c>
      <c r="D26" s="19" t="s">
        <v>40</v>
      </c>
      <c r="E26" s="19">
        <v>130.0</v>
      </c>
      <c r="F26" s="19">
        <v>2.0</v>
      </c>
      <c r="G26" s="19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6" t="s">
        <v>16</v>
      </c>
      <c r="C27" s="19">
        <v>26.0</v>
      </c>
      <c r="D27" s="19" t="s">
        <v>41</v>
      </c>
      <c r="E27" s="19">
        <v>132.0</v>
      </c>
      <c r="F27" s="19">
        <v>1.0</v>
      </c>
      <c r="G27" s="19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6" t="s">
        <v>8</v>
      </c>
      <c r="C28" s="19">
        <v>27.0</v>
      </c>
      <c r="D28" s="19" t="s">
        <v>42</v>
      </c>
      <c r="E28" s="19">
        <v>133.0</v>
      </c>
      <c r="F28" s="19">
        <v>4.0</v>
      </c>
      <c r="G28" s="19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6" t="s">
        <v>16</v>
      </c>
      <c r="C29" s="19">
        <v>28.0</v>
      </c>
      <c r="D29" s="19" t="s">
        <v>43</v>
      </c>
      <c r="E29" s="19">
        <v>137.0</v>
      </c>
      <c r="F29" s="19">
        <v>1.0</v>
      </c>
      <c r="G29" s="19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6" t="s">
        <v>8</v>
      </c>
      <c r="C30" s="19">
        <v>29.0</v>
      </c>
      <c r="D30" s="19" t="s">
        <v>44</v>
      </c>
      <c r="E30" s="19">
        <v>138.0</v>
      </c>
      <c r="F30" s="19">
        <v>4.0</v>
      </c>
      <c r="G30" s="19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6" t="s">
        <v>29</v>
      </c>
      <c r="C31" s="19">
        <v>30.0</v>
      </c>
      <c r="D31" s="19" t="s">
        <v>45</v>
      </c>
      <c r="E31" s="19">
        <v>142.0</v>
      </c>
      <c r="F31" s="19">
        <v>2.0</v>
      </c>
      <c r="G31" s="19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6" t="s">
        <v>8</v>
      </c>
      <c r="C32" s="19">
        <v>31.0</v>
      </c>
      <c r="D32" s="19" t="s">
        <v>46</v>
      </c>
      <c r="E32" s="19">
        <v>144.0</v>
      </c>
      <c r="F32" s="19">
        <v>4.0</v>
      </c>
      <c r="G32" s="19" t="s">
        <v>10</v>
      </c>
      <c r="H32" s="19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6" t="s">
        <v>8</v>
      </c>
      <c r="C33" s="19">
        <v>32.0</v>
      </c>
      <c r="D33" s="19" t="s">
        <v>47</v>
      </c>
      <c r="E33" s="19">
        <v>148.0</v>
      </c>
      <c r="F33" s="19">
        <v>12.0</v>
      </c>
      <c r="G33" s="19" t="s">
        <v>10</v>
      </c>
      <c r="H33" s="19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6" t="s">
        <v>8</v>
      </c>
      <c r="C34" s="19">
        <v>33.0</v>
      </c>
      <c r="D34" s="19" t="s">
        <v>48</v>
      </c>
      <c r="E34" s="19">
        <v>160.0</v>
      </c>
      <c r="F34" s="19">
        <v>1.0</v>
      </c>
      <c r="G34" s="19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6" t="s">
        <v>16</v>
      </c>
      <c r="C35" s="19">
        <v>34.0</v>
      </c>
      <c r="D35" s="19" t="s">
        <v>49</v>
      </c>
      <c r="E35" s="19">
        <v>161.0</v>
      </c>
      <c r="F35" s="19">
        <v>1.0</v>
      </c>
      <c r="G35" s="19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6" t="s">
        <v>16</v>
      </c>
      <c r="C36" s="19">
        <v>35.0</v>
      </c>
      <c r="D36" s="19" t="s">
        <v>50</v>
      </c>
      <c r="E36" s="19">
        <v>162.0</v>
      </c>
      <c r="F36" s="19">
        <v>1.0</v>
      </c>
      <c r="G36" s="19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6" t="s">
        <v>16</v>
      </c>
      <c r="C37" s="19">
        <v>36.0</v>
      </c>
      <c r="D37" s="19" t="s">
        <v>51</v>
      </c>
      <c r="E37" s="19">
        <v>163.0</v>
      </c>
      <c r="F37" s="19">
        <v>1.0</v>
      </c>
      <c r="G37" s="19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6" t="s">
        <v>16</v>
      </c>
      <c r="C38" s="19">
        <v>37.0</v>
      </c>
      <c r="D38" s="19" t="s">
        <v>52</v>
      </c>
      <c r="E38" s="19">
        <v>164.0</v>
      </c>
      <c r="F38" s="19">
        <v>1.0</v>
      </c>
      <c r="G38" s="19" t="s">
        <v>10</v>
      </c>
      <c r="H38" s="19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6" t="s">
        <v>16</v>
      </c>
      <c r="C39" s="19">
        <v>38.0</v>
      </c>
      <c r="D39" s="19" t="s">
        <v>53</v>
      </c>
      <c r="E39" s="19">
        <v>165.0</v>
      </c>
      <c r="F39" s="19">
        <v>1.0</v>
      </c>
      <c r="G39" s="19" t="s">
        <v>10</v>
      </c>
      <c r="H39" s="19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9">
        <v>39.0</v>
      </c>
      <c r="D40" s="19" t="s">
        <v>54</v>
      </c>
      <c r="E40" s="19">
        <v>166.0</v>
      </c>
      <c r="F40" s="19">
        <v>35.0</v>
      </c>
      <c r="G40" s="19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""is_zero"")"),"shot_clock_time")</f>
        <v>shot_clock_time</v>
      </c>
      <c r="B41" s="16" t="s">
        <v>8</v>
      </c>
      <c r="C41" s="19">
        <v>40.0</v>
      </c>
      <c r="D41" s="19" t="s">
        <v>269</v>
      </c>
      <c r="E41" s="19">
        <v>201.0</v>
      </c>
      <c r="F41" s="19">
        <v>8.0</v>
      </c>
      <c r="G41" s="19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""is_zero"")"),"shot_clock_horn")</f>
        <v>shot_clock_horn</v>
      </c>
      <c r="B42" s="16" t="s">
        <v>16</v>
      </c>
      <c r="C42" s="19">
        <v>41.0</v>
      </c>
      <c r="D42" s="19" t="s">
        <v>270</v>
      </c>
      <c r="E42" s="19">
        <v>209.0</v>
      </c>
      <c r="F42" s="19">
        <v>1.0</v>
      </c>
      <c r="G42" s="19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""is_zero"")"),"inverse_time_clock")</f>
        <v>inverse_time_clock</v>
      </c>
      <c r="B43" s="16" t="s">
        <v>8</v>
      </c>
      <c r="C43" s="19">
        <v>42.0</v>
      </c>
      <c r="D43" s="19" t="s">
        <v>590</v>
      </c>
      <c r="E43" s="19">
        <v>210.0</v>
      </c>
      <c r="F43" s="19">
        <v>8.0</v>
      </c>
      <c r="G43" s="19" t="s">
        <v>10</v>
      </c>
      <c r="H43" s="19" t="s">
        <v>27</v>
      </c>
    </row>
    <row r="44">
      <c r="A44" s="4" t="str">
        <f>IFERROR(__xludf.DUMMYFUNCTION("substitute(regexreplace(substitute(regexreplace(regexreplace(lower($D44), "" \(.+?\)$"", """"), ""[- .()/]"", ""_""), ""#"", ""num""), ""_+"", ""_""), ""=0"", ""is_zero"")"),"inverse_main_time_out_tod")</f>
        <v>inverse_main_time_out_tod</v>
      </c>
      <c r="B44" s="16" t="s">
        <v>8</v>
      </c>
      <c r="C44" s="19">
        <v>43.0</v>
      </c>
      <c r="D44" s="19" t="s">
        <v>591</v>
      </c>
      <c r="E44" s="19">
        <v>218.0</v>
      </c>
      <c r="F44" s="19">
        <v>8.0</v>
      </c>
      <c r="G44" s="19" t="s">
        <v>10</v>
      </c>
      <c r="H44" s="19" t="s">
        <v>27</v>
      </c>
    </row>
    <row r="45">
      <c r="A45" s="4" t="str">
        <f>IFERROR(__xludf.DUMMYFUNCTION("substitute(regexreplace(substitute(regexreplace(regexreplace(lower($D45), "" \(.+?\)$"", """"), ""[- .()/]"", ""_""), ""#"", ""num""), ""_+"", ""_""), ""=0"", ""is_zero"")"),"home_player_num1_number")</f>
        <v>home_player_num1_number</v>
      </c>
      <c r="B45" s="16" t="s">
        <v>29</v>
      </c>
      <c r="C45" s="19">
        <v>44.0</v>
      </c>
      <c r="D45" s="19" t="s">
        <v>592</v>
      </c>
      <c r="E45" s="19">
        <v>226.0</v>
      </c>
      <c r="F45" s="19">
        <v>2.0</v>
      </c>
      <c r="G45" s="19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""is_zero"")"),"home_player_num1_penalty_time")</f>
        <v>home_player_num1_penalty_time</v>
      </c>
      <c r="B46" s="16" t="s">
        <v>8</v>
      </c>
      <c r="C46" s="19">
        <v>45.0</v>
      </c>
      <c r="D46" s="19" t="s">
        <v>593</v>
      </c>
      <c r="E46" s="19">
        <v>228.0</v>
      </c>
      <c r="F46" s="19">
        <v>8.0</v>
      </c>
      <c r="G46" s="19" t="s">
        <v>10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""is_zero"")"),"home_player_num2_number")</f>
        <v>home_player_num2_number</v>
      </c>
      <c r="B47" s="16" t="s">
        <v>29</v>
      </c>
      <c r="C47" s="19">
        <v>46.0</v>
      </c>
      <c r="D47" s="19" t="s">
        <v>594</v>
      </c>
      <c r="E47" s="19">
        <v>236.0</v>
      </c>
      <c r="F47" s="19">
        <v>2.0</v>
      </c>
      <c r="G47" s="19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""is_zero"")"),"home_player_num2_penalty_time")</f>
        <v>home_player_num2_penalty_time</v>
      </c>
      <c r="B48" s="16" t="s">
        <v>8</v>
      </c>
      <c r="C48" s="19">
        <v>47.0</v>
      </c>
      <c r="D48" s="19" t="s">
        <v>595</v>
      </c>
      <c r="E48" s="19">
        <v>238.0</v>
      </c>
      <c r="F48" s="19">
        <v>8.0</v>
      </c>
      <c r="G48" s="19" t="s">
        <v>10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""is_zero"")"),"home_player_num3_number")</f>
        <v>home_player_num3_number</v>
      </c>
      <c r="B49" s="16" t="s">
        <v>29</v>
      </c>
      <c r="C49" s="19">
        <v>48.0</v>
      </c>
      <c r="D49" s="19" t="s">
        <v>596</v>
      </c>
      <c r="E49" s="19">
        <v>246.0</v>
      </c>
      <c r="F49" s="19">
        <v>2.0</v>
      </c>
      <c r="G49" s="19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""is_zero"")"),"home_player_num3_penalty_time")</f>
        <v>home_player_num3_penalty_time</v>
      </c>
      <c r="B50" s="16" t="s">
        <v>8</v>
      </c>
      <c r="C50" s="19">
        <v>49.0</v>
      </c>
      <c r="D50" s="19" t="s">
        <v>597</v>
      </c>
      <c r="E50" s="19">
        <v>248.0</v>
      </c>
      <c r="F50" s="19">
        <v>8.0</v>
      </c>
      <c r="G50" s="19" t="s">
        <v>10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""is_zero"")"),"home_player_num4_number")</f>
        <v>home_player_num4_number</v>
      </c>
      <c r="B51" s="16" t="s">
        <v>29</v>
      </c>
      <c r="C51" s="19">
        <v>50.0</v>
      </c>
      <c r="D51" s="19" t="s">
        <v>598</v>
      </c>
      <c r="E51" s="19">
        <v>256.0</v>
      </c>
      <c r="F51" s="19">
        <v>2.0</v>
      </c>
      <c r="G51" s="19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""is_zero"")"),"home_player_num4_penalty_time")</f>
        <v>home_player_num4_penalty_time</v>
      </c>
      <c r="B52" s="16" t="s">
        <v>8</v>
      </c>
      <c r="C52" s="19">
        <v>51.0</v>
      </c>
      <c r="D52" s="19" t="s">
        <v>599</v>
      </c>
      <c r="E52" s="19">
        <v>258.0</v>
      </c>
      <c r="F52" s="19">
        <v>8.0</v>
      </c>
      <c r="G52" s="19" t="s">
        <v>10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""is_zero"")"),"home_player_num5_number")</f>
        <v>home_player_num5_number</v>
      </c>
      <c r="B53" s="16" t="s">
        <v>29</v>
      </c>
      <c r="C53" s="19">
        <v>52.0</v>
      </c>
      <c r="D53" s="19" t="s">
        <v>600</v>
      </c>
      <c r="E53" s="19">
        <v>266.0</v>
      </c>
      <c r="F53" s="19">
        <v>2.0</v>
      </c>
      <c r="G53" s="19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""is_zero"")"),"home_player_num5_penalty_time")</f>
        <v>home_player_num5_penalty_time</v>
      </c>
      <c r="B54" s="16" t="s">
        <v>8</v>
      </c>
      <c r="C54" s="19">
        <v>53.0</v>
      </c>
      <c r="D54" s="19" t="s">
        <v>601</v>
      </c>
      <c r="E54" s="19">
        <v>268.0</v>
      </c>
      <c r="F54" s="19">
        <v>8.0</v>
      </c>
      <c r="G54" s="19" t="s">
        <v>10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""is_zero"")"),"home_player_num6_number")</f>
        <v>home_player_num6_number</v>
      </c>
      <c r="B55" s="16" t="s">
        <v>29</v>
      </c>
      <c r="C55" s="19">
        <v>54.0</v>
      </c>
      <c r="D55" s="19" t="s">
        <v>602</v>
      </c>
      <c r="E55" s="19">
        <v>276.0</v>
      </c>
      <c r="F55" s="19">
        <v>2.0</v>
      </c>
      <c r="G55" s="19" t="s">
        <v>31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""is_zero"")"),"home_player_num6_penalty_time")</f>
        <v>home_player_num6_penalty_time</v>
      </c>
      <c r="B56" s="16" t="s">
        <v>8</v>
      </c>
      <c r="C56" s="19">
        <v>55.0</v>
      </c>
      <c r="D56" s="19" t="s">
        <v>603</v>
      </c>
      <c r="E56" s="19">
        <v>278.0</v>
      </c>
      <c r="F56" s="19">
        <v>8.0</v>
      </c>
      <c r="G56" s="19" t="s">
        <v>10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""is_zero"")"),"guest_player_num1_number")</f>
        <v>guest_player_num1_number</v>
      </c>
      <c r="B57" s="16" t="s">
        <v>29</v>
      </c>
      <c r="C57" s="19">
        <v>56.0</v>
      </c>
      <c r="D57" s="19" t="s">
        <v>604</v>
      </c>
      <c r="E57" s="19">
        <v>286.0</v>
      </c>
      <c r="F57" s="19">
        <v>2.0</v>
      </c>
      <c r="G57" s="19" t="s">
        <v>31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""is_zero"")"),"guest_player_num1_penalty_time")</f>
        <v>guest_player_num1_penalty_time</v>
      </c>
      <c r="B58" s="16" t="s">
        <v>8</v>
      </c>
      <c r="C58" s="19">
        <v>57.0</v>
      </c>
      <c r="D58" s="19" t="s">
        <v>605</v>
      </c>
      <c r="E58" s="19">
        <v>288.0</v>
      </c>
      <c r="F58" s="19">
        <v>8.0</v>
      </c>
      <c r="G58" s="19" t="s">
        <v>10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""is_zero"")"),"guest_player_num2_number")</f>
        <v>guest_player_num2_number</v>
      </c>
      <c r="B59" s="16" t="s">
        <v>29</v>
      </c>
      <c r="C59" s="19">
        <v>58.0</v>
      </c>
      <c r="D59" s="19" t="s">
        <v>606</v>
      </c>
      <c r="E59" s="19">
        <v>296.0</v>
      </c>
      <c r="F59" s="19">
        <v>2.0</v>
      </c>
      <c r="G59" s="19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""is_zero"")"),"guest_player_num2_penalty_time")</f>
        <v>guest_player_num2_penalty_time</v>
      </c>
      <c r="B60" s="16" t="s">
        <v>8</v>
      </c>
      <c r="C60" s="19">
        <v>59.0</v>
      </c>
      <c r="D60" s="19" t="s">
        <v>607</v>
      </c>
      <c r="E60" s="19">
        <v>298.0</v>
      </c>
      <c r="F60" s="19">
        <v>8.0</v>
      </c>
      <c r="G60" s="19" t="s">
        <v>10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""is_zero"")"),"guest_player_num3_number")</f>
        <v>guest_player_num3_number</v>
      </c>
      <c r="B61" s="16" t="s">
        <v>29</v>
      </c>
      <c r="C61" s="19">
        <v>60.0</v>
      </c>
      <c r="D61" s="19" t="s">
        <v>608</v>
      </c>
      <c r="E61" s="19">
        <v>306.0</v>
      </c>
      <c r="F61" s="19">
        <v>2.0</v>
      </c>
      <c r="G61" s="19" t="s">
        <v>31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""is_zero"")"),"guest_player_num3_penalty_time")</f>
        <v>guest_player_num3_penalty_time</v>
      </c>
      <c r="B62" s="16" t="s">
        <v>8</v>
      </c>
      <c r="C62" s="19">
        <v>61.0</v>
      </c>
      <c r="D62" s="19" t="s">
        <v>609</v>
      </c>
      <c r="E62" s="19">
        <v>308.0</v>
      </c>
      <c r="F62" s="19">
        <v>8.0</v>
      </c>
      <c r="G62" s="19" t="s">
        <v>10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""is_zero"")"),"guest_player_num4_number")</f>
        <v>guest_player_num4_number</v>
      </c>
      <c r="B63" s="16" t="s">
        <v>29</v>
      </c>
      <c r="C63" s="19">
        <v>62.0</v>
      </c>
      <c r="D63" s="19" t="s">
        <v>610</v>
      </c>
      <c r="E63" s="19">
        <v>316.0</v>
      </c>
      <c r="F63" s="19">
        <v>2.0</v>
      </c>
      <c r="G63" s="19" t="s">
        <v>31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""is_zero"")"),"guest_player_num4_penalty_time")</f>
        <v>guest_player_num4_penalty_time</v>
      </c>
      <c r="B64" s="16" t="s">
        <v>8</v>
      </c>
      <c r="C64" s="19">
        <v>63.0</v>
      </c>
      <c r="D64" s="19" t="s">
        <v>611</v>
      </c>
      <c r="E64" s="19">
        <v>318.0</v>
      </c>
      <c r="F64" s="19">
        <v>8.0</v>
      </c>
      <c r="G64" s="19" t="s">
        <v>10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""is_zero"")"),"guest_player_num5_number")</f>
        <v>guest_player_num5_number</v>
      </c>
      <c r="B65" s="16" t="s">
        <v>29</v>
      </c>
      <c r="C65" s="19">
        <v>64.0</v>
      </c>
      <c r="D65" s="19" t="s">
        <v>612</v>
      </c>
      <c r="E65" s="19">
        <v>326.0</v>
      </c>
      <c r="F65" s="19">
        <v>2.0</v>
      </c>
      <c r="G65" s="19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""is_zero"")"),"guest_player_num5_penalty_time")</f>
        <v>guest_player_num5_penalty_time</v>
      </c>
      <c r="B66" s="16" t="s">
        <v>8</v>
      </c>
      <c r="C66" s="19">
        <v>65.0</v>
      </c>
      <c r="D66" s="19" t="s">
        <v>613</v>
      </c>
      <c r="E66" s="19">
        <v>328.0</v>
      </c>
      <c r="F66" s="19">
        <v>8.0</v>
      </c>
      <c r="G66" s="19" t="s">
        <v>10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""is_zero"")"),"guest_player_num6_number")</f>
        <v>guest_player_num6_number</v>
      </c>
      <c r="B67" s="16" t="s">
        <v>29</v>
      </c>
      <c r="C67" s="19">
        <v>66.0</v>
      </c>
      <c r="D67" s="19" t="s">
        <v>614</v>
      </c>
      <c r="E67" s="19">
        <v>336.0</v>
      </c>
      <c r="F67" s="19">
        <v>2.0</v>
      </c>
      <c r="G67" s="19" t="s">
        <v>31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""is_zero"")"),"guest_player_num6_penalty_time")</f>
        <v>guest_player_num6_penalty_time</v>
      </c>
      <c r="B68" s="16" t="s">
        <v>8</v>
      </c>
      <c r="C68" s="19">
        <v>67.0</v>
      </c>
      <c r="D68" s="19" t="s">
        <v>615</v>
      </c>
      <c r="E68" s="19">
        <v>338.0</v>
      </c>
      <c r="F68" s="19">
        <v>8.0</v>
      </c>
      <c r="G68" s="19" t="s">
        <v>10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""is_zero"")"),"home_penalty_indicator")</f>
        <v>home_penalty_indicator</v>
      </c>
      <c r="B69" s="16" t="s">
        <v>16</v>
      </c>
      <c r="C69" s="19">
        <v>68.0</v>
      </c>
      <c r="D69" s="19" t="s">
        <v>616</v>
      </c>
      <c r="E69" s="19">
        <v>346.0</v>
      </c>
      <c r="F69" s="19">
        <v>1.0</v>
      </c>
      <c r="G69" s="19" t="s">
        <v>10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""is_zero"")"),"home_penalty_text")</f>
        <v>home_penalty_text</v>
      </c>
      <c r="B70" s="16" t="s">
        <v>8</v>
      </c>
      <c r="C70" s="19">
        <v>69.0</v>
      </c>
      <c r="D70" s="19" t="s">
        <v>617</v>
      </c>
      <c r="E70" s="19">
        <v>347.0</v>
      </c>
      <c r="F70" s="19">
        <v>7.0</v>
      </c>
      <c r="G70" s="19" t="s">
        <v>10</v>
      </c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""is_zero"")"),"guest_penalty_indicator")</f>
        <v>guest_penalty_indicator</v>
      </c>
      <c r="B71" s="16" t="s">
        <v>16</v>
      </c>
      <c r="C71" s="19">
        <v>70.0</v>
      </c>
      <c r="D71" s="19" t="s">
        <v>618</v>
      </c>
      <c r="E71" s="19">
        <v>354.0</v>
      </c>
      <c r="F71" s="19">
        <v>1.0</v>
      </c>
      <c r="G71" s="19" t="s">
        <v>10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""is_zero"")"),"guest_penalty_text")</f>
        <v>guest_penalty_text</v>
      </c>
      <c r="B72" s="16" t="s">
        <v>8</v>
      </c>
      <c r="C72" s="19">
        <v>71.0</v>
      </c>
      <c r="D72" s="19" t="s">
        <v>619</v>
      </c>
      <c r="E72" s="19">
        <v>355.0</v>
      </c>
      <c r="F72" s="19">
        <v>7.0</v>
      </c>
      <c r="G72" s="19" t="s">
        <v>10</v>
      </c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""is_zero"")"),"home_score_period_1")</f>
        <v>home_score_period_1</v>
      </c>
      <c r="B73" s="16" t="s">
        <v>29</v>
      </c>
      <c r="C73" s="19">
        <v>72.0</v>
      </c>
      <c r="D73" s="19" t="s">
        <v>289</v>
      </c>
      <c r="E73" s="19">
        <v>362.0</v>
      </c>
      <c r="F73" s="19">
        <v>2.0</v>
      </c>
      <c r="G73" s="19" t="s">
        <v>31</v>
      </c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""is_zero"")"),"home_score_period_2")</f>
        <v>home_score_period_2</v>
      </c>
      <c r="B74" s="16" t="s">
        <v>29</v>
      </c>
      <c r="C74" s="14">
        <v>73.0</v>
      </c>
      <c r="D74" s="14" t="s">
        <v>290</v>
      </c>
      <c r="E74" s="14">
        <v>364.0</v>
      </c>
      <c r="F74" s="14">
        <v>2.0</v>
      </c>
      <c r="G74" s="14" t="s">
        <v>31</v>
      </c>
      <c r="H74" s="14" t="s">
        <v>27</v>
      </c>
    </row>
    <row r="75">
      <c r="A75" s="4" t="str">
        <f>IFERROR(__xludf.DUMMYFUNCTION("substitute(regexreplace(substitute(regexreplace(regexreplace(lower($D75), "" \(.+?\)$"", """"), ""[- .()/]"", ""_""), ""#"", ""num""), ""_+"", ""_""), ""=0"", ""is_zero"")"),"home_score_period_3")</f>
        <v>home_score_period_3</v>
      </c>
      <c r="B75" s="16" t="s">
        <v>29</v>
      </c>
      <c r="C75" s="14">
        <v>74.0</v>
      </c>
      <c r="D75" s="14" t="s">
        <v>291</v>
      </c>
      <c r="E75" s="14">
        <v>366.0</v>
      </c>
      <c r="F75" s="14">
        <v>2.0</v>
      </c>
      <c r="G75" s="14" t="s">
        <v>31</v>
      </c>
      <c r="H75" s="14" t="s">
        <v>27</v>
      </c>
    </row>
    <row r="76">
      <c r="A76" s="4" t="str">
        <f>IFERROR(__xludf.DUMMYFUNCTION("substitute(regexreplace(substitute(regexreplace(regexreplace(lower($D76), "" \(.+?\)$"", """"), ""[- .()/]"", ""_""), ""#"", ""num""), ""_+"", ""_""), ""=0"", ""is_zero"")"),"home_score_period_4")</f>
        <v>home_score_period_4</v>
      </c>
      <c r="B76" s="16" t="s">
        <v>29</v>
      </c>
      <c r="C76" s="14">
        <v>75.0</v>
      </c>
      <c r="D76" s="14" t="s">
        <v>292</v>
      </c>
      <c r="E76" s="14">
        <v>368.0</v>
      </c>
      <c r="F76" s="14">
        <v>2.0</v>
      </c>
      <c r="G76" s="14" t="s">
        <v>31</v>
      </c>
      <c r="H76" s="14" t="s">
        <v>27</v>
      </c>
    </row>
    <row r="77">
      <c r="A77" s="4" t="str">
        <f>IFERROR(__xludf.DUMMYFUNCTION("substitute(regexreplace(substitute(regexreplace(regexreplace(lower($D77), "" \(.+?\)$"", """"), ""[- .()/]"", ""_""), ""#"", ""num""), ""_+"", ""_""), ""=0"", ""is_zero"")"),"home_score_period_5")</f>
        <v>home_score_period_5</v>
      </c>
      <c r="B77" s="16" t="s">
        <v>29</v>
      </c>
      <c r="C77" s="14">
        <v>76.0</v>
      </c>
      <c r="D77" s="14" t="s">
        <v>293</v>
      </c>
      <c r="E77" s="14">
        <v>370.0</v>
      </c>
      <c r="F77" s="14">
        <v>2.0</v>
      </c>
      <c r="G77" s="14" t="s">
        <v>31</v>
      </c>
      <c r="H77" s="14" t="s">
        <v>27</v>
      </c>
    </row>
    <row r="78">
      <c r="A78" s="4" t="str">
        <f>IFERROR(__xludf.DUMMYFUNCTION("substitute(regexreplace(substitute(regexreplace(regexreplace(lower($D78), "" \(.+?\)$"", """"), ""[- .()/]"", ""_""), ""#"", ""num""), ""_+"", ""_""), ""=0"", ""is_zero"")"),"home_score_period_6")</f>
        <v>home_score_period_6</v>
      </c>
      <c r="B78" s="16" t="s">
        <v>29</v>
      </c>
      <c r="C78" s="14">
        <v>77.0</v>
      </c>
      <c r="D78" s="14" t="s">
        <v>577</v>
      </c>
      <c r="E78" s="14">
        <v>372.0</v>
      </c>
      <c r="F78" s="14">
        <v>2.0</v>
      </c>
      <c r="G78" s="14" t="s">
        <v>31</v>
      </c>
      <c r="H78" s="14" t="s">
        <v>27</v>
      </c>
    </row>
    <row r="79">
      <c r="A79" s="4" t="str">
        <f>IFERROR(__xludf.DUMMYFUNCTION("substitute(regexreplace(substitute(regexreplace(regexreplace(lower($D79), "" \(.+?\)$"", """"), ""[- .()/]"", ""_""), ""#"", ""num""), ""_+"", ""_""), ""=0"", ""is_zero"")"),"home_score_period_7")</f>
        <v>home_score_period_7</v>
      </c>
      <c r="B79" s="16" t="s">
        <v>29</v>
      </c>
      <c r="C79" s="14">
        <v>78.0</v>
      </c>
      <c r="D79" s="14" t="s">
        <v>294</v>
      </c>
      <c r="E79" s="14">
        <v>374.0</v>
      </c>
      <c r="F79" s="14">
        <v>2.0</v>
      </c>
      <c r="G79" s="14" t="s">
        <v>31</v>
      </c>
      <c r="H79" s="14" t="s">
        <v>27</v>
      </c>
    </row>
    <row r="80">
      <c r="A80" s="4" t="str">
        <f>IFERROR(__xludf.DUMMYFUNCTION("substitute(regexreplace(substitute(regexreplace(regexreplace(lower($D80), "" \(.+?\)$"", """"), ""[- .()/]"", ""_""), ""#"", ""num""), ""_+"", ""_""), ""=0"", ""is_zero"")"),"home_score_period_8")</f>
        <v>home_score_period_8</v>
      </c>
      <c r="B80" s="16" t="s">
        <v>29</v>
      </c>
      <c r="C80" s="14">
        <v>79.0</v>
      </c>
      <c r="D80" s="14" t="s">
        <v>295</v>
      </c>
      <c r="E80" s="14">
        <v>376.0</v>
      </c>
      <c r="F80" s="14">
        <v>2.0</v>
      </c>
      <c r="G80" s="14" t="s">
        <v>31</v>
      </c>
      <c r="H80" s="14" t="s">
        <v>27</v>
      </c>
    </row>
    <row r="81">
      <c r="A81" s="4" t="str">
        <f>IFERROR(__xludf.DUMMYFUNCTION("substitute(regexreplace(substitute(regexreplace(regexreplace(lower($D81), "" \(.+?\)$"", """"), ""[- .()/]"", ""_""), ""#"", ""num""), ""_+"", ""_""), ""=0"", ""is_zero"")"),"home_score_period_9")</f>
        <v>home_score_period_9</v>
      </c>
      <c r="B81" s="16" t="s">
        <v>29</v>
      </c>
      <c r="C81" s="14">
        <v>80.0</v>
      </c>
      <c r="D81" s="14" t="s">
        <v>296</v>
      </c>
      <c r="E81" s="14">
        <v>378.0</v>
      </c>
      <c r="F81" s="14">
        <v>2.0</v>
      </c>
      <c r="G81" s="14" t="s">
        <v>31</v>
      </c>
      <c r="H81" s="14" t="s">
        <v>27</v>
      </c>
    </row>
    <row r="82">
      <c r="A82" s="4" t="str">
        <f>IFERROR(__xludf.DUMMYFUNCTION("substitute(regexreplace(substitute(regexreplace(regexreplace(lower($D82), "" \(.+?\)$"", """"), ""[- .()/]"", ""_""), ""#"", ""num""), ""_+"", ""_""), ""=0"", ""is_zero"")"),"home_score_current_period")</f>
        <v>home_score_current_period</v>
      </c>
      <c r="B82" s="16" t="s">
        <v>29</v>
      </c>
      <c r="C82" s="14">
        <v>81.0</v>
      </c>
      <c r="D82" s="14" t="s">
        <v>297</v>
      </c>
      <c r="E82" s="14">
        <v>380.0</v>
      </c>
      <c r="F82" s="14">
        <v>2.0</v>
      </c>
      <c r="G82" s="14" t="s">
        <v>31</v>
      </c>
      <c r="H82" s="14" t="s">
        <v>27</v>
      </c>
    </row>
    <row r="83">
      <c r="A83" s="4" t="str">
        <f>IFERROR(__xludf.DUMMYFUNCTION("substitute(regexreplace(substitute(regexreplace(regexreplace(lower($D83), "" \(.+?\)$"", """"), ""[- .()/]"", ""_""), ""#"", ""num""), ""_+"", ""_""), ""=0"", ""is_zero"")"),"guest_score_period_1")</f>
        <v>guest_score_period_1</v>
      </c>
      <c r="B83" s="16" t="s">
        <v>29</v>
      </c>
      <c r="C83" s="14">
        <v>82.0</v>
      </c>
      <c r="D83" s="14" t="s">
        <v>298</v>
      </c>
      <c r="E83" s="14">
        <v>382.0</v>
      </c>
      <c r="F83" s="14">
        <v>2.0</v>
      </c>
      <c r="G83" s="14" t="s">
        <v>31</v>
      </c>
      <c r="H83" s="14" t="s">
        <v>27</v>
      </c>
    </row>
    <row r="84">
      <c r="A84" s="4" t="str">
        <f>IFERROR(__xludf.DUMMYFUNCTION("substitute(regexreplace(substitute(regexreplace(regexreplace(lower($D84), "" \(.+?\)$"", """"), ""[- .()/]"", ""_""), ""#"", ""num""), ""_+"", ""_""), ""=0"", ""is_zero"")"),"guest_score_period_2")</f>
        <v>guest_score_period_2</v>
      </c>
      <c r="B84" s="16" t="s">
        <v>29</v>
      </c>
      <c r="C84" s="14">
        <v>83.0</v>
      </c>
      <c r="D84" s="14" t="s">
        <v>299</v>
      </c>
      <c r="E84" s="14">
        <v>384.0</v>
      </c>
      <c r="F84" s="14">
        <v>2.0</v>
      </c>
      <c r="G84" s="14" t="s">
        <v>31</v>
      </c>
      <c r="H84" s="14" t="s">
        <v>27</v>
      </c>
    </row>
    <row r="85">
      <c r="A85" s="4" t="str">
        <f>IFERROR(__xludf.DUMMYFUNCTION("substitute(regexreplace(substitute(regexreplace(regexreplace(lower($D85), "" \(.+?\)$"", """"), ""[- .()/]"", ""_""), ""#"", ""num""), ""_+"", ""_""), ""=0"", ""is_zero"")"),"guest_score_period_3")</f>
        <v>guest_score_period_3</v>
      </c>
      <c r="B85" s="16" t="s">
        <v>29</v>
      </c>
      <c r="C85" s="14">
        <v>84.0</v>
      </c>
      <c r="D85" s="14" t="s">
        <v>300</v>
      </c>
      <c r="E85" s="14">
        <v>386.0</v>
      </c>
      <c r="F85" s="14">
        <v>2.0</v>
      </c>
      <c r="G85" s="14" t="s">
        <v>31</v>
      </c>
      <c r="H85" s="14" t="s">
        <v>27</v>
      </c>
    </row>
    <row r="86">
      <c r="A86" s="4" t="str">
        <f>IFERROR(__xludf.DUMMYFUNCTION("substitute(regexreplace(substitute(regexreplace(regexreplace(lower($D86), "" \(.+?\)$"", """"), ""[- .()/]"", ""_""), ""#"", ""num""), ""_+"", ""_""), ""=0"", ""is_zero"")"),"guest_score_period_4")</f>
        <v>guest_score_period_4</v>
      </c>
      <c r="B86" s="16" t="s">
        <v>29</v>
      </c>
      <c r="C86" s="14">
        <v>85.0</v>
      </c>
      <c r="D86" s="14" t="s">
        <v>301</v>
      </c>
      <c r="E86" s="14">
        <v>388.0</v>
      </c>
      <c r="F86" s="14">
        <v>2.0</v>
      </c>
      <c r="G86" s="14" t="s">
        <v>31</v>
      </c>
      <c r="H86" s="14" t="s">
        <v>27</v>
      </c>
    </row>
    <row r="87">
      <c r="A87" s="4" t="str">
        <f>IFERROR(__xludf.DUMMYFUNCTION("substitute(regexreplace(substitute(regexreplace(regexreplace(lower($D87), "" \(.+?\)$"", """"), ""[- .()/]"", ""_""), ""#"", ""num""), ""_+"", ""_""), ""=0"", ""is_zero"")"),"guest_score_period_5")</f>
        <v>guest_score_period_5</v>
      </c>
      <c r="B87" s="16" t="s">
        <v>29</v>
      </c>
      <c r="C87" s="14">
        <v>86.0</v>
      </c>
      <c r="D87" s="14" t="s">
        <v>302</v>
      </c>
      <c r="E87" s="14">
        <v>390.0</v>
      </c>
      <c r="F87" s="14">
        <v>2.0</v>
      </c>
      <c r="G87" s="14" t="s">
        <v>31</v>
      </c>
      <c r="H87" s="14" t="s">
        <v>27</v>
      </c>
    </row>
    <row r="88">
      <c r="A88" s="4" t="str">
        <f>IFERROR(__xludf.DUMMYFUNCTION("substitute(regexreplace(substitute(regexreplace(regexreplace(lower($D88), "" \(.+?\)$"", """"), ""[- .()/]"", ""_""), ""#"", ""num""), ""_+"", ""_""), ""=0"", ""is_zero"")"),"guest_score_period_6")</f>
        <v>guest_score_period_6</v>
      </c>
      <c r="B88" s="16" t="s">
        <v>29</v>
      </c>
      <c r="C88" s="14">
        <v>87.0</v>
      </c>
      <c r="D88" s="14" t="s">
        <v>303</v>
      </c>
      <c r="E88" s="14">
        <v>392.0</v>
      </c>
      <c r="F88" s="14">
        <v>2.0</v>
      </c>
      <c r="G88" s="14" t="s">
        <v>31</v>
      </c>
      <c r="H88" s="14" t="s">
        <v>27</v>
      </c>
    </row>
    <row r="89">
      <c r="A89" s="4" t="str">
        <f>IFERROR(__xludf.DUMMYFUNCTION("substitute(regexreplace(substitute(regexreplace(regexreplace(lower($D89), "" \(.+?\)$"", """"), ""[- .()/]"", ""_""), ""#"", ""num""), ""_+"", ""_""), ""=0"", ""is_zero"")"),"guest_score_period_7")</f>
        <v>guest_score_period_7</v>
      </c>
      <c r="B89" s="16" t="s">
        <v>29</v>
      </c>
      <c r="C89" s="14">
        <v>88.0</v>
      </c>
      <c r="D89" s="14" t="s">
        <v>304</v>
      </c>
      <c r="E89" s="14">
        <v>394.0</v>
      </c>
      <c r="F89" s="14">
        <v>2.0</v>
      </c>
      <c r="G89" s="14" t="s">
        <v>31</v>
      </c>
      <c r="H89" s="14" t="s">
        <v>27</v>
      </c>
    </row>
    <row r="90">
      <c r="A90" s="4" t="str">
        <f>IFERROR(__xludf.DUMMYFUNCTION("substitute(regexreplace(substitute(regexreplace(regexreplace(lower($D90), "" \(.+?\)$"", """"), ""[- .()/]"", ""_""), ""#"", ""num""), ""_+"", ""_""), ""=0"", ""is_zero"")"),"guest_score_period_8")</f>
        <v>guest_score_period_8</v>
      </c>
      <c r="B90" s="16" t="s">
        <v>29</v>
      </c>
      <c r="C90" s="14">
        <v>89.0</v>
      </c>
      <c r="D90" s="14" t="s">
        <v>305</v>
      </c>
      <c r="E90" s="14">
        <v>396.0</v>
      </c>
      <c r="F90" s="14">
        <v>2.0</v>
      </c>
      <c r="G90" s="14" t="s">
        <v>31</v>
      </c>
      <c r="H90" s="14" t="s">
        <v>27</v>
      </c>
    </row>
    <row r="91">
      <c r="A91" s="4" t="str">
        <f>IFERROR(__xludf.DUMMYFUNCTION("substitute(regexreplace(substitute(regexreplace(regexreplace(lower($D91), "" \(.+?\)$"", """"), ""[- .()/]"", ""_""), ""#"", ""num""), ""_+"", ""_""), ""=0"", ""is_zero"")"),"guest_score_period_9")</f>
        <v>guest_score_period_9</v>
      </c>
      <c r="B91" s="16" t="s">
        <v>29</v>
      </c>
      <c r="C91" s="14">
        <v>90.0</v>
      </c>
      <c r="D91" s="14" t="s">
        <v>306</v>
      </c>
      <c r="E91" s="14">
        <v>398.0</v>
      </c>
      <c r="F91" s="14">
        <v>2.0</v>
      </c>
      <c r="G91" s="14" t="s">
        <v>31</v>
      </c>
      <c r="H91" s="14" t="s">
        <v>27</v>
      </c>
    </row>
    <row r="92">
      <c r="A92" s="4" t="str">
        <f>IFERROR(__xludf.DUMMYFUNCTION("substitute(regexreplace(substitute(regexreplace(regexreplace(lower($D92), "" \(.+?\)$"", """"), ""[- .()/]"", ""_""), ""#"", ""num""), ""_+"", ""_""), ""=0"", ""is_zero"")"),"guest_score_current_period")</f>
        <v>guest_score_current_period</v>
      </c>
      <c r="B92" s="16" t="s">
        <v>29</v>
      </c>
      <c r="C92" s="14">
        <v>91.0</v>
      </c>
      <c r="D92" s="14" t="s">
        <v>307</v>
      </c>
      <c r="E92" s="14">
        <v>400.0</v>
      </c>
      <c r="F92" s="14">
        <v>2.0</v>
      </c>
      <c r="G92" s="14" t="s">
        <v>31</v>
      </c>
      <c r="H92" s="14" t="s">
        <v>27</v>
      </c>
    </row>
    <row r="93">
      <c r="A93" s="4" t="str">
        <f>IFERROR(__xludf.DUMMYFUNCTION("substitute(regexreplace(substitute(regexreplace(regexreplace(lower($D93), "" \(.+?\)$"", """"), ""[- .()/]"", ""_""), ""#"", ""num""), ""_+"", ""_""), ""=0"", ""is_zero"")"),"home_shots_on_goal_period_1")</f>
        <v>home_shots_on_goal_period_1</v>
      </c>
      <c r="B93" s="16" t="s">
        <v>29</v>
      </c>
      <c r="C93" s="14">
        <v>92.0</v>
      </c>
      <c r="D93" s="14" t="s">
        <v>620</v>
      </c>
      <c r="E93" s="14">
        <v>402.0</v>
      </c>
      <c r="F93" s="14">
        <v>2.0</v>
      </c>
      <c r="G93" s="14" t="s">
        <v>31</v>
      </c>
      <c r="H93" s="14" t="s">
        <v>27</v>
      </c>
    </row>
    <row r="94">
      <c r="A94" s="4" t="str">
        <f>IFERROR(__xludf.DUMMYFUNCTION("substitute(regexreplace(substitute(regexreplace(regexreplace(lower($D94), "" \(.+?\)$"", """"), ""[- .()/]"", ""_""), ""#"", ""num""), ""_+"", ""_""), ""=0"", ""is_zero"")"),"home_shots_on_goal_period_2")</f>
        <v>home_shots_on_goal_period_2</v>
      </c>
      <c r="B94" s="16" t="s">
        <v>29</v>
      </c>
      <c r="C94" s="14">
        <v>93.0</v>
      </c>
      <c r="D94" s="14" t="s">
        <v>621</v>
      </c>
      <c r="E94" s="14">
        <v>404.0</v>
      </c>
      <c r="F94" s="14">
        <v>2.0</v>
      </c>
      <c r="G94" s="14" t="s">
        <v>31</v>
      </c>
      <c r="H94" s="14" t="s">
        <v>27</v>
      </c>
    </row>
    <row r="95">
      <c r="A95" s="4" t="str">
        <f>IFERROR(__xludf.DUMMYFUNCTION("substitute(regexreplace(substitute(regexreplace(regexreplace(lower($D95), "" \(.+?\)$"", """"), ""[- .()/]"", ""_""), ""#"", ""num""), ""_+"", ""_""), ""=0"", ""is_zero"")"),"home_shots_on_goal_period_3")</f>
        <v>home_shots_on_goal_period_3</v>
      </c>
      <c r="B95" s="16" t="s">
        <v>29</v>
      </c>
      <c r="C95" s="14">
        <v>94.0</v>
      </c>
      <c r="D95" s="14" t="s">
        <v>622</v>
      </c>
      <c r="E95" s="14">
        <v>406.0</v>
      </c>
      <c r="F95" s="14">
        <v>2.0</v>
      </c>
      <c r="G95" s="14" t="s">
        <v>31</v>
      </c>
      <c r="H95" s="14" t="s">
        <v>27</v>
      </c>
    </row>
    <row r="96">
      <c r="A96" s="4" t="str">
        <f>IFERROR(__xludf.DUMMYFUNCTION("substitute(regexreplace(substitute(regexreplace(regexreplace(lower($D96), "" \(.+?\)$"", """"), ""[- .()/]"", ""_""), ""#"", ""num""), ""_+"", ""_""), ""=0"", ""is_zero"")"),"home_shots_on_goal_period_4")</f>
        <v>home_shots_on_goal_period_4</v>
      </c>
      <c r="B96" s="16" t="s">
        <v>29</v>
      </c>
      <c r="C96" s="14">
        <v>95.0</v>
      </c>
      <c r="D96" s="14" t="s">
        <v>623</v>
      </c>
      <c r="E96" s="14">
        <v>408.0</v>
      </c>
      <c r="F96" s="14">
        <v>2.0</v>
      </c>
      <c r="G96" s="14" t="s">
        <v>31</v>
      </c>
      <c r="H96" s="14" t="s">
        <v>27</v>
      </c>
    </row>
    <row r="97">
      <c r="A97" s="4" t="str">
        <f>IFERROR(__xludf.DUMMYFUNCTION("substitute(regexreplace(substitute(regexreplace(regexreplace(lower($D97), "" \(.+?\)$"", """"), ""[- .()/]"", ""_""), ""#"", ""num""), ""_+"", ""_""), ""=0"", ""is_zero"")"),"home_shots_on_goal_period_5")</f>
        <v>home_shots_on_goal_period_5</v>
      </c>
      <c r="B97" s="16" t="s">
        <v>29</v>
      </c>
      <c r="C97" s="14">
        <v>96.0</v>
      </c>
      <c r="D97" s="14" t="s">
        <v>624</v>
      </c>
      <c r="E97" s="14">
        <v>410.0</v>
      </c>
      <c r="F97" s="14">
        <v>2.0</v>
      </c>
      <c r="G97" s="14" t="s">
        <v>31</v>
      </c>
      <c r="H97" s="14" t="s">
        <v>27</v>
      </c>
    </row>
    <row r="98">
      <c r="A98" s="4" t="str">
        <f>IFERROR(__xludf.DUMMYFUNCTION("substitute(regexreplace(substitute(regexreplace(regexreplace(lower($D98), "" \(.+?\)$"", """"), ""[- .()/]"", ""_""), ""#"", ""num""), ""_+"", ""_""), ""=0"", ""is_zero"")"),"home_shots_on_goal_period_6")</f>
        <v>home_shots_on_goal_period_6</v>
      </c>
      <c r="B98" s="16" t="s">
        <v>29</v>
      </c>
      <c r="C98" s="14">
        <v>97.0</v>
      </c>
      <c r="D98" s="14" t="s">
        <v>625</v>
      </c>
      <c r="E98" s="14">
        <v>412.0</v>
      </c>
      <c r="F98" s="14">
        <v>2.0</v>
      </c>
      <c r="G98" s="14" t="s">
        <v>31</v>
      </c>
      <c r="H98" s="14" t="s">
        <v>27</v>
      </c>
    </row>
    <row r="99">
      <c r="A99" s="4" t="str">
        <f>IFERROR(__xludf.DUMMYFUNCTION("substitute(regexreplace(substitute(regexreplace(regexreplace(lower($D99), "" \(.+?\)$"", """"), ""[- .()/]"", ""_""), ""#"", ""num""), ""_+"", ""_""), ""=0"", ""is_zero"")"),"home_shots_on_goal_period_7")</f>
        <v>home_shots_on_goal_period_7</v>
      </c>
      <c r="B99" s="16" t="s">
        <v>29</v>
      </c>
      <c r="C99" s="14">
        <v>98.0</v>
      </c>
      <c r="D99" s="14" t="s">
        <v>626</v>
      </c>
      <c r="E99" s="14">
        <v>414.0</v>
      </c>
      <c r="F99" s="14">
        <v>2.0</v>
      </c>
      <c r="G99" s="14" t="s">
        <v>31</v>
      </c>
      <c r="H99" s="14" t="s">
        <v>27</v>
      </c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""is_zero"")"),"home_shots_on_goal_period_8")</f>
        <v>home_shots_on_goal_period_8</v>
      </c>
      <c r="B100" s="16" t="s">
        <v>29</v>
      </c>
      <c r="C100" s="14">
        <v>99.0</v>
      </c>
      <c r="D100" s="14" t="s">
        <v>627</v>
      </c>
      <c r="E100" s="14">
        <v>416.0</v>
      </c>
      <c r="F100" s="14">
        <v>2.0</v>
      </c>
      <c r="G100" s="14" t="s">
        <v>31</v>
      </c>
      <c r="H100" s="14" t="s">
        <v>27</v>
      </c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""is_zero"")"),"home_shots_on_goal_period_9")</f>
        <v>home_shots_on_goal_period_9</v>
      </c>
      <c r="B101" s="16" t="s">
        <v>29</v>
      </c>
      <c r="C101" s="14">
        <v>100.0</v>
      </c>
      <c r="D101" s="14" t="s">
        <v>628</v>
      </c>
      <c r="E101" s="14">
        <v>418.0</v>
      </c>
      <c r="F101" s="14">
        <v>2.0</v>
      </c>
      <c r="G101" s="14" t="s">
        <v>31</v>
      </c>
      <c r="H101" s="14" t="s">
        <v>27</v>
      </c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""is_zero"")"),"home_shots_on_goal_current")</f>
        <v>home_shots_on_goal_current</v>
      </c>
      <c r="B102" s="16" t="s">
        <v>29</v>
      </c>
      <c r="C102" s="14">
        <v>101.0</v>
      </c>
      <c r="D102" s="14" t="s">
        <v>629</v>
      </c>
      <c r="E102" s="14">
        <v>420.0</v>
      </c>
      <c r="F102" s="14">
        <v>2.0</v>
      </c>
      <c r="G102" s="14" t="s">
        <v>31</v>
      </c>
      <c r="H102" s="14" t="s">
        <v>27</v>
      </c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""is_zero"")"),"home_shots_on_goal_total")</f>
        <v>home_shots_on_goal_total</v>
      </c>
      <c r="B103" s="16" t="s">
        <v>29</v>
      </c>
      <c r="C103" s="14">
        <v>102.0</v>
      </c>
      <c r="D103" s="14" t="s">
        <v>630</v>
      </c>
      <c r="E103" s="14">
        <v>422.0</v>
      </c>
      <c r="F103" s="14">
        <v>3.0</v>
      </c>
      <c r="G103" s="14" t="s">
        <v>31</v>
      </c>
      <c r="H103" s="15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""is_zero"")"),"home_saves_period_1")</f>
        <v>home_saves_period_1</v>
      </c>
      <c r="B104" s="16" t="s">
        <v>29</v>
      </c>
      <c r="C104" s="14">
        <v>103.0</v>
      </c>
      <c r="D104" s="14" t="s">
        <v>631</v>
      </c>
      <c r="E104" s="14">
        <v>425.0</v>
      </c>
      <c r="F104" s="14">
        <v>2.0</v>
      </c>
      <c r="G104" s="14" t="s">
        <v>31</v>
      </c>
      <c r="H104" s="14" t="s">
        <v>27</v>
      </c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""is_zero"")"),"home_saves_period_2")</f>
        <v>home_saves_period_2</v>
      </c>
      <c r="B105" s="16" t="s">
        <v>29</v>
      </c>
      <c r="C105" s="14">
        <v>104.0</v>
      </c>
      <c r="D105" s="14" t="s">
        <v>632</v>
      </c>
      <c r="E105" s="14">
        <v>427.0</v>
      </c>
      <c r="F105" s="14">
        <v>2.0</v>
      </c>
      <c r="G105" s="14" t="s">
        <v>31</v>
      </c>
      <c r="H105" s="14" t="s">
        <v>27</v>
      </c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""is_zero"")"),"home_saves_period_3")</f>
        <v>home_saves_period_3</v>
      </c>
      <c r="B106" s="16" t="s">
        <v>29</v>
      </c>
      <c r="C106" s="14">
        <v>105.0</v>
      </c>
      <c r="D106" s="14" t="s">
        <v>633</v>
      </c>
      <c r="E106" s="14">
        <v>429.0</v>
      </c>
      <c r="F106" s="14">
        <v>2.0</v>
      </c>
      <c r="G106" s="14" t="s">
        <v>31</v>
      </c>
      <c r="H106" s="14" t="s">
        <v>27</v>
      </c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""is_zero"")"),"home_saves_period_4")</f>
        <v>home_saves_period_4</v>
      </c>
      <c r="B107" s="16" t="s">
        <v>29</v>
      </c>
      <c r="C107" s="14">
        <v>106.0</v>
      </c>
      <c r="D107" s="14" t="s">
        <v>634</v>
      </c>
      <c r="E107" s="14">
        <v>431.0</v>
      </c>
      <c r="F107" s="14">
        <v>2.0</v>
      </c>
      <c r="G107" s="14" t="s">
        <v>31</v>
      </c>
      <c r="H107" s="14" t="s">
        <v>27</v>
      </c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""is_zero"")"),"home_saves_period_5")</f>
        <v>home_saves_period_5</v>
      </c>
      <c r="B108" s="16" t="s">
        <v>29</v>
      </c>
      <c r="C108" s="14">
        <v>107.0</v>
      </c>
      <c r="D108" s="14" t="s">
        <v>635</v>
      </c>
      <c r="E108" s="14">
        <v>433.0</v>
      </c>
      <c r="F108" s="14">
        <v>2.0</v>
      </c>
      <c r="G108" s="14" t="s">
        <v>31</v>
      </c>
      <c r="H108" s="14" t="s">
        <v>27</v>
      </c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""is_zero"")"),"home_saves_period_6")</f>
        <v>home_saves_period_6</v>
      </c>
      <c r="B109" s="16" t="s">
        <v>29</v>
      </c>
      <c r="C109" s="14">
        <v>108.0</v>
      </c>
      <c r="D109" s="14" t="s">
        <v>636</v>
      </c>
      <c r="E109" s="14">
        <v>435.0</v>
      </c>
      <c r="F109" s="14">
        <v>2.0</v>
      </c>
      <c r="G109" s="14" t="s">
        <v>31</v>
      </c>
      <c r="H109" s="14" t="s">
        <v>27</v>
      </c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""is_zero"")"),"home_saves_period_7")</f>
        <v>home_saves_period_7</v>
      </c>
      <c r="B110" s="16" t="s">
        <v>29</v>
      </c>
      <c r="C110" s="14">
        <v>109.0</v>
      </c>
      <c r="D110" s="14" t="s">
        <v>637</v>
      </c>
      <c r="E110" s="14">
        <v>437.0</v>
      </c>
      <c r="F110" s="14">
        <v>2.0</v>
      </c>
      <c r="G110" s="14" t="s">
        <v>31</v>
      </c>
      <c r="H110" s="14" t="s">
        <v>27</v>
      </c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""is_zero"")"),"home_saves_period_8")</f>
        <v>home_saves_period_8</v>
      </c>
      <c r="B111" s="16" t="s">
        <v>29</v>
      </c>
      <c r="C111" s="14">
        <v>110.0</v>
      </c>
      <c r="D111" s="14" t="s">
        <v>638</v>
      </c>
      <c r="E111" s="14">
        <v>439.0</v>
      </c>
      <c r="F111" s="14">
        <v>2.0</v>
      </c>
      <c r="G111" s="14" t="s">
        <v>31</v>
      </c>
      <c r="H111" s="14" t="s">
        <v>27</v>
      </c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""is_zero"")"),"home_saves_period_9")</f>
        <v>home_saves_period_9</v>
      </c>
      <c r="B112" s="16" t="s">
        <v>29</v>
      </c>
      <c r="C112" s="14">
        <v>111.0</v>
      </c>
      <c r="D112" s="14" t="s">
        <v>639</v>
      </c>
      <c r="E112" s="14">
        <v>441.0</v>
      </c>
      <c r="F112" s="14">
        <v>2.0</v>
      </c>
      <c r="G112" s="14" t="s">
        <v>31</v>
      </c>
      <c r="H112" s="14" t="s">
        <v>27</v>
      </c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""is_zero"")"),"home_saves_current")</f>
        <v>home_saves_current</v>
      </c>
      <c r="B113" s="16" t="s">
        <v>29</v>
      </c>
      <c r="C113" s="14">
        <v>112.0</v>
      </c>
      <c r="D113" s="14" t="s">
        <v>640</v>
      </c>
      <c r="E113" s="14">
        <v>443.0</v>
      </c>
      <c r="F113" s="14">
        <v>2.0</v>
      </c>
      <c r="G113" s="14" t="s">
        <v>31</v>
      </c>
      <c r="H113" s="14" t="s">
        <v>27</v>
      </c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""is_zero"")"),"home_saves_total")</f>
        <v>home_saves_total</v>
      </c>
      <c r="B114" s="16" t="s">
        <v>29</v>
      </c>
      <c r="C114" s="14">
        <v>113.0</v>
      </c>
      <c r="D114" s="14" t="s">
        <v>641</v>
      </c>
      <c r="E114" s="14">
        <v>445.0</v>
      </c>
      <c r="F114" s="14">
        <v>3.0</v>
      </c>
      <c r="G114" s="14" t="s">
        <v>31</v>
      </c>
      <c r="H114" s="15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""is_zero"")"),"guest_shots_on_goal_period_1")</f>
        <v>guest_shots_on_goal_period_1</v>
      </c>
      <c r="B115" s="16" t="s">
        <v>29</v>
      </c>
      <c r="C115" s="14">
        <v>114.0</v>
      </c>
      <c r="D115" s="14" t="s">
        <v>642</v>
      </c>
      <c r="E115" s="14">
        <v>448.0</v>
      </c>
      <c r="F115" s="14">
        <v>2.0</v>
      </c>
      <c r="G115" s="14" t="s">
        <v>31</v>
      </c>
      <c r="H115" s="14" t="s">
        <v>27</v>
      </c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""is_zero"")"),"guest_shots_on_goal_period_2")</f>
        <v>guest_shots_on_goal_period_2</v>
      </c>
      <c r="B116" s="16" t="s">
        <v>29</v>
      </c>
      <c r="C116" s="14">
        <v>115.0</v>
      </c>
      <c r="D116" s="14" t="s">
        <v>643</v>
      </c>
      <c r="E116" s="14">
        <v>450.0</v>
      </c>
      <c r="F116" s="14">
        <v>2.0</v>
      </c>
      <c r="G116" s="14" t="s">
        <v>31</v>
      </c>
      <c r="H116" s="14" t="s">
        <v>27</v>
      </c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""is_zero"")"),"guest_shots_on_goal_period_3")</f>
        <v>guest_shots_on_goal_period_3</v>
      </c>
      <c r="B117" s="16" t="s">
        <v>29</v>
      </c>
      <c r="C117" s="14">
        <v>116.0</v>
      </c>
      <c r="D117" s="14" t="s">
        <v>644</v>
      </c>
      <c r="E117" s="14">
        <v>452.0</v>
      </c>
      <c r="F117" s="14">
        <v>2.0</v>
      </c>
      <c r="G117" s="14" t="s">
        <v>31</v>
      </c>
      <c r="H117" s="14" t="s">
        <v>27</v>
      </c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""is_zero"")"),"guest_shots_on_goal_period_4")</f>
        <v>guest_shots_on_goal_period_4</v>
      </c>
      <c r="B118" s="16" t="s">
        <v>29</v>
      </c>
      <c r="C118" s="14">
        <v>117.0</v>
      </c>
      <c r="D118" s="14" t="s">
        <v>645</v>
      </c>
      <c r="E118" s="14">
        <v>454.0</v>
      </c>
      <c r="F118" s="14">
        <v>2.0</v>
      </c>
      <c r="G118" s="14" t="s">
        <v>31</v>
      </c>
      <c r="H118" s="14" t="s">
        <v>27</v>
      </c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""is_zero"")"),"guest_shots_on_goal_period_5")</f>
        <v>guest_shots_on_goal_period_5</v>
      </c>
      <c r="B119" s="16" t="s">
        <v>29</v>
      </c>
      <c r="C119" s="14">
        <v>118.0</v>
      </c>
      <c r="D119" s="14" t="s">
        <v>646</v>
      </c>
      <c r="E119" s="14">
        <v>456.0</v>
      </c>
      <c r="F119" s="14">
        <v>2.0</v>
      </c>
      <c r="G119" s="14" t="s">
        <v>31</v>
      </c>
      <c r="H119" s="14" t="s">
        <v>27</v>
      </c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""is_zero"")"),"guest_shots_on_goal_period_6")</f>
        <v>guest_shots_on_goal_period_6</v>
      </c>
      <c r="B120" s="16" t="s">
        <v>29</v>
      </c>
      <c r="C120" s="14">
        <v>119.0</v>
      </c>
      <c r="D120" s="14" t="s">
        <v>647</v>
      </c>
      <c r="E120" s="14">
        <v>458.0</v>
      </c>
      <c r="F120" s="14">
        <v>2.0</v>
      </c>
      <c r="G120" s="14" t="s">
        <v>31</v>
      </c>
      <c r="H120" s="14" t="s">
        <v>27</v>
      </c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""is_zero"")"),"guest_shots_on_goal_period_7")</f>
        <v>guest_shots_on_goal_period_7</v>
      </c>
      <c r="B121" s="16" t="s">
        <v>29</v>
      </c>
      <c r="C121" s="14">
        <v>120.0</v>
      </c>
      <c r="D121" s="14" t="s">
        <v>648</v>
      </c>
      <c r="E121" s="14">
        <v>460.0</v>
      </c>
      <c r="F121" s="14">
        <v>2.0</v>
      </c>
      <c r="G121" s="14" t="s">
        <v>31</v>
      </c>
      <c r="H121" s="14" t="s">
        <v>27</v>
      </c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""is_zero"")"),"guest_shots_on_goal_period_8")</f>
        <v>guest_shots_on_goal_period_8</v>
      </c>
      <c r="B122" s="16" t="s">
        <v>29</v>
      </c>
      <c r="C122" s="14">
        <v>121.0</v>
      </c>
      <c r="D122" s="14" t="s">
        <v>649</v>
      </c>
      <c r="E122" s="14">
        <v>462.0</v>
      </c>
      <c r="F122" s="14">
        <v>2.0</v>
      </c>
      <c r="G122" s="14" t="s">
        <v>31</v>
      </c>
      <c r="H122" s="14" t="s">
        <v>27</v>
      </c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""is_zero"")"),"guest_shots_on_goal_period_9")</f>
        <v>guest_shots_on_goal_period_9</v>
      </c>
      <c r="B123" s="16" t="s">
        <v>29</v>
      </c>
      <c r="C123" s="14">
        <v>122.0</v>
      </c>
      <c r="D123" s="14" t="s">
        <v>650</v>
      </c>
      <c r="E123" s="14">
        <v>464.0</v>
      </c>
      <c r="F123" s="14">
        <v>2.0</v>
      </c>
      <c r="G123" s="14" t="s">
        <v>31</v>
      </c>
      <c r="H123" s="14" t="s">
        <v>27</v>
      </c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""is_zero"")"),"guest_shots_on_goal_current")</f>
        <v>guest_shots_on_goal_current</v>
      </c>
      <c r="B124" s="16" t="s">
        <v>29</v>
      </c>
      <c r="C124" s="14">
        <v>123.0</v>
      </c>
      <c r="D124" s="14" t="s">
        <v>651</v>
      </c>
      <c r="E124" s="14">
        <v>466.0</v>
      </c>
      <c r="F124" s="14">
        <v>2.0</v>
      </c>
      <c r="G124" s="14" t="s">
        <v>31</v>
      </c>
      <c r="H124" s="14" t="s">
        <v>27</v>
      </c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""is_zero"")"),"guest_shots_on_goal_total")</f>
        <v>guest_shots_on_goal_total</v>
      </c>
      <c r="B125" s="16" t="s">
        <v>29</v>
      </c>
      <c r="C125" s="14">
        <v>124.0</v>
      </c>
      <c r="D125" s="14" t="s">
        <v>652</v>
      </c>
      <c r="E125" s="14">
        <v>468.0</v>
      </c>
      <c r="F125" s="14">
        <v>3.0</v>
      </c>
      <c r="G125" s="14" t="s">
        <v>31</v>
      </c>
      <c r="H125" s="15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""is_zero"")"),"guest_saves_period_1")</f>
        <v>guest_saves_period_1</v>
      </c>
      <c r="B126" s="16" t="s">
        <v>29</v>
      </c>
      <c r="C126" s="14">
        <v>125.0</v>
      </c>
      <c r="D126" s="14" t="s">
        <v>653</v>
      </c>
      <c r="E126" s="14">
        <v>471.0</v>
      </c>
      <c r="F126" s="14">
        <v>2.0</v>
      </c>
      <c r="G126" s="14" t="s">
        <v>31</v>
      </c>
      <c r="H126" s="14" t="s">
        <v>27</v>
      </c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""is_zero"")"),"guest_saves_period_2")</f>
        <v>guest_saves_period_2</v>
      </c>
      <c r="B127" s="16" t="s">
        <v>29</v>
      </c>
      <c r="C127" s="14">
        <v>126.0</v>
      </c>
      <c r="D127" s="14" t="s">
        <v>654</v>
      </c>
      <c r="E127" s="14">
        <v>473.0</v>
      </c>
      <c r="F127" s="14">
        <v>2.0</v>
      </c>
      <c r="G127" s="14" t="s">
        <v>31</v>
      </c>
      <c r="H127" s="14" t="s">
        <v>27</v>
      </c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""is_zero"")"),"guest_saves_period_3")</f>
        <v>guest_saves_period_3</v>
      </c>
      <c r="B128" s="16" t="s">
        <v>29</v>
      </c>
      <c r="C128" s="14">
        <v>127.0</v>
      </c>
      <c r="D128" s="14" t="s">
        <v>655</v>
      </c>
      <c r="E128" s="14">
        <v>475.0</v>
      </c>
      <c r="F128" s="14">
        <v>2.0</v>
      </c>
      <c r="G128" s="14" t="s">
        <v>31</v>
      </c>
      <c r="H128" s="14" t="s">
        <v>27</v>
      </c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""is_zero"")"),"guest_saves_period_4")</f>
        <v>guest_saves_period_4</v>
      </c>
      <c r="B129" s="16" t="s">
        <v>29</v>
      </c>
      <c r="C129" s="14">
        <v>128.0</v>
      </c>
      <c r="D129" s="14" t="s">
        <v>656</v>
      </c>
      <c r="E129" s="14">
        <v>477.0</v>
      </c>
      <c r="F129" s="14">
        <v>2.0</v>
      </c>
      <c r="G129" s="14" t="s">
        <v>31</v>
      </c>
      <c r="H129" s="14" t="s">
        <v>27</v>
      </c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""is_zero"")"),"guest_saves_period_5")</f>
        <v>guest_saves_period_5</v>
      </c>
      <c r="B130" s="16" t="s">
        <v>29</v>
      </c>
      <c r="C130" s="14">
        <v>129.0</v>
      </c>
      <c r="D130" s="14" t="s">
        <v>657</v>
      </c>
      <c r="E130" s="14">
        <v>479.0</v>
      </c>
      <c r="F130" s="14">
        <v>2.0</v>
      </c>
      <c r="G130" s="14" t="s">
        <v>31</v>
      </c>
      <c r="H130" s="14" t="s">
        <v>27</v>
      </c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""is_zero"")"),"guest_saves_period_6")</f>
        <v>guest_saves_period_6</v>
      </c>
      <c r="B131" s="16" t="s">
        <v>29</v>
      </c>
      <c r="C131" s="14">
        <v>130.0</v>
      </c>
      <c r="D131" s="14" t="s">
        <v>658</v>
      </c>
      <c r="E131" s="14">
        <v>481.0</v>
      </c>
      <c r="F131" s="14">
        <v>2.0</v>
      </c>
      <c r="G131" s="14" t="s">
        <v>31</v>
      </c>
      <c r="H131" s="14" t="s">
        <v>27</v>
      </c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""is_zero"")"),"guest_saves_period_7")</f>
        <v>guest_saves_period_7</v>
      </c>
      <c r="B132" s="16" t="s">
        <v>29</v>
      </c>
      <c r="C132" s="14">
        <v>131.0</v>
      </c>
      <c r="D132" s="14" t="s">
        <v>659</v>
      </c>
      <c r="E132" s="14">
        <v>483.0</v>
      </c>
      <c r="F132" s="14">
        <v>2.0</v>
      </c>
      <c r="G132" s="14" t="s">
        <v>31</v>
      </c>
      <c r="H132" s="14" t="s">
        <v>27</v>
      </c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""is_zero"")"),"guest_saves_period_8")</f>
        <v>guest_saves_period_8</v>
      </c>
      <c r="B133" s="16" t="s">
        <v>29</v>
      </c>
      <c r="C133" s="14">
        <v>132.0</v>
      </c>
      <c r="D133" s="14" t="s">
        <v>660</v>
      </c>
      <c r="E133" s="14">
        <v>485.0</v>
      </c>
      <c r="F133" s="14">
        <v>2.0</v>
      </c>
      <c r="G133" s="14" t="s">
        <v>31</v>
      </c>
      <c r="H133" s="14" t="s">
        <v>27</v>
      </c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""is_zero"")"),"guest_saves_period_9")</f>
        <v>guest_saves_period_9</v>
      </c>
      <c r="B134" s="16" t="s">
        <v>29</v>
      </c>
      <c r="C134" s="14">
        <v>133.0</v>
      </c>
      <c r="D134" s="14" t="s">
        <v>661</v>
      </c>
      <c r="E134" s="14">
        <v>487.0</v>
      </c>
      <c r="F134" s="14">
        <v>2.0</v>
      </c>
      <c r="G134" s="14" t="s">
        <v>31</v>
      </c>
      <c r="H134" s="14" t="s">
        <v>27</v>
      </c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""is_zero"")"),"guest_saves_current")</f>
        <v>guest_saves_current</v>
      </c>
      <c r="B135" s="16" t="s">
        <v>29</v>
      </c>
      <c r="C135" s="14">
        <v>134.0</v>
      </c>
      <c r="D135" s="14" t="s">
        <v>662</v>
      </c>
      <c r="E135" s="14">
        <v>489.0</v>
      </c>
      <c r="F135" s="14">
        <v>2.0</v>
      </c>
      <c r="G135" s="14" t="s">
        <v>31</v>
      </c>
      <c r="H135" s="14" t="s">
        <v>27</v>
      </c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""is_zero"")"),"guest_saves_total")</f>
        <v>guest_saves_total</v>
      </c>
      <c r="B136" s="16" t="s">
        <v>29</v>
      </c>
      <c r="C136" s="14">
        <v>135.0</v>
      </c>
      <c r="D136" s="14" t="s">
        <v>663</v>
      </c>
      <c r="E136" s="14">
        <v>491.0</v>
      </c>
      <c r="F136" s="14">
        <v>3.0</v>
      </c>
      <c r="G136" s="14" t="s">
        <v>31</v>
      </c>
      <c r="H136" s="15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""is_zero"")"),"main_blood_injury_tod")</f>
        <v>main_blood_injury_tod</v>
      </c>
      <c r="B4" s="16" t="s">
        <v>8</v>
      </c>
      <c r="C4" s="14">
        <v>3.0</v>
      </c>
      <c r="D4" s="14" t="s">
        <v>664</v>
      </c>
      <c r="E4" s="14">
        <v>14.0</v>
      </c>
      <c r="F4" s="14">
        <v>5.0</v>
      </c>
      <c r="G4" s="14" t="s">
        <v>10</v>
      </c>
      <c r="H4" s="15"/>
    </row>
    <row r="5">
      <c r="A5" s="5" t="s">
        <v>193</v>
      </c>
      <c r="B5" s="16" t="s">
        <v>8</v>
      </c>
      <c r="C5" s="14">
        <v>4.0</v>
      </c>
      <c r="D5" s="14" t="s">
        <v>665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7"/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7"/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7"/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7"/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7"/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7"/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7"/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7"/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7"/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7"/>
      <c r="C28" s="14">
        <v>27.0</v>
      </c>
      <c r="D28" s="14" t="s">
        <v>666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7"/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7"/>
      <c r="C30" s="14">
        <v>29.0</v>
      </c>
      <c r="D30" s="14" t="s">
        <v>667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7"/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7"/>
      <c r="C32" s="14">
        <v>31.0</v>
      </c>
      <c r="D32" s="14" t="s">
        <v>46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7"/>
      <c r="C33" s="14">
        <v>32.0</v>
      </c>
      <c r="D33" s="14" t="s">
        <v>47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7"/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7"/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7"/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7"/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7"/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7"/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""is_zero"")"),"osaekomi_time")</f>
        <v>osaekomi_time</v>
      </c>
      <c r="B41" s="17"/>
      <c r="C41" s="14">
        <v>40.0</v>
      </c>
      <c r="D41" s="14" t="s">
        <v>668</v>
      </c>
      <c r="E41" s="14">
        <v>201.0</v>
      </c>
      <c r="F41" s="14">
        <v>8.0</v>
      </c>
      <c r="G41" s="14" t="s">
        <v>10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""is_zero"")"),"blue_osaekomi_ti_me")</f>
        <v>blue_osaekomi_ti_me</v>
      </c>
      <c r="B42" s="17"/>
      <c r="C42" s="14">
        <v>41.0</v>
      </c>
      <c r="D42" s="14" t="s">
        <v>669</v>
      </c>
      <c r="E42" s="14">
        <v>209.0</v>
      </c>
      <c r="F42" s="14">
        <v>5.0</v>
      </c>
      <c r="G42" s="14" t="s">
        <v>10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""is_zero"")"),"white_osaekomi_time")</f>
        <v>white_osaekomi_time</v>
      </c>
      <c r="B43" s="17"/>
      <c r="C43" s="14">
        <v>42.0</v>
      </c>
      <c r="D43" s="14" t="s">
        <v>670</v>
      </c>
      <c r="E43" s="14">
        <v>214.0</v>
      </c>
      <c r="F43" s="14">
        <v>5.0</v>
      </c>
      <c r="G43" s="14" t="s">
        <v>10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""is_zero"")"),"blue_osaekomi_indicator")</f>
        <v>blue_osaekomi_indicator</v>
      </c>
      <c r="B44" s="17"/>
      <c r="C44" s="14">
        <v>43.0</v>
      </c>
      <c r="D44" s="14" t="s">
        <v>671</v>
      </c>
      <c r="E44" s="14">
        <v>219.0</v>
      </c>
      <c r="F44" s="14">
        <v>1.0</v>
      </c>
      <c r="G44" s="14" t="s">
        <v>10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""is_zero"")"),"white_osaekomi_indicator")</f>
        <v>white_osaekomi_indicator</v>
      </c>
      <c r="B45" s="17"/>
      <c r="C45" s="14">
        <v>44.0</v>
      </c>
      <c r="D45" s="14" t="s">
        <v>672</v>
      </c>
      <c r="E45" s="14">
        <v>220.0</v>
      </c>
      <c r="F45" s="14">
        <v>1.0</v>
      </c>
      <c r="G45" s="14" t="s">
        <v>10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""is_zero"")"),"blue_waza_ari")</f>
        <v>blue_waza_ari</v>
      </c>
      <c r="B46" s="17"/>
      <c r="C46" s="14">
        <v>45.0</v>
      </c>
      <c r="D46" s="14" t="s">
        <v>673</v>
      </c>
      <c r="E46" s="14">
        <v>221.0</v>
      </c>
      <c r="F46" s="14">
        <v>1.0</v>
      </c>
      <c r="G46" s="14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""is_zero"")"),"blue_yuko")</f>
        <v>blue_yuko</v>
      </c>
      <c r="B47" s="17"/>
      <c r="C47" s="14">
        <v>46.0</v>
      </c>
      <c r="D47" s="14" t="s">
        <v>674</v>
      </c>
      <c r="E47" s="14">
        <v>222.0</v>
      </c>
      <c r="F47" s="14">
        <v>1.0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""is_zero"")"),"blue_koka")</f>
        <v>blue_koka</v>
      </c>
      <c r="B48" s="17"/>
      <c r="C48" s="14">
        <v>47.0</v>
      </c>
      <c r="D48" s="14" t="s">
        <v>675</v>
      </c>
      <c r="E48" s="14">
        <v>223.0</v>
      </c>
      <c r="F48" s="14">
        <v>1.0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""is_zero"")"),"white_waza_ari")</f>
        <v>white_waza_ari</v>
      </c>
      <c r="B49" s="17"/>
      <c r="C49" s="14">
        <v>48.0</v>
      </c>
      <c r="D49" s="14" t="s">
        <v>676</v>
      </c>
      <c r="E49" s="14">
        <v>224.0</v>
      </c>
      <c r="F49" s="14">
        <v>1.0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""is_zero"")"),"white_yuko")</f>
        <v>white_yuko</v>
      </c>
      <c r="B50" s="17"/>
      <c r="C50" s="14">
        <v>49.0</v>
      </c>
      <c r="D50" s="14" t="s">
        <v>677</v>
      </c>
      <c r="E50" s="14">
        <v>225.0</v>
      </c>
      <c r="F50" s="14">
        <v>1.0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""is_zero"")"),"white_koka")</f>
        <v>white_koka</v>
      </c>
      <c r="B51" s="17"/>
      <c r="C51" s="14">
        <v>50.0</v>
      </c>
      <c r="D51" s="14" t="s">
        <v>678</v>
      </c>
      <c r="E51" s="14">
        <v>226.0</v>
      </c>
      <c r="F51" s="14">
        <v>1.0</v>
      </c>
      <c r="G51" s="14" t="s">
        <v>31</v>
      </c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""is_zero"")"),"blue_ippon_indicator")</f>
        <v>blue_ippon_indicator</v>
      </c>
      <c r="B52" s="17"/>
      <c r="C52" s="14">
        <v>51.0</v>
      </c>
      <c r="D52" s="14" t="s">
        <v>679</v>
      </c>
      <c r="E52" s="14">
        <v>227.0</v>
      </c>
      <c r="F52" s="14">
        <v>1.0</v>
      </c>
      <c r="G52" s="14" t="s">
        <v>10</v>
      </c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""is_zero"")"),"blue_win_indicator")</f>
        <v>blue_win_indicator</v>
      </c>
      <c r="B53" s="17"/>
      <c r="C53" s="14">
        <v>52.0</v>
      </c>
      <c r="D53" s="14" t="s">
        <v>680</v>
      </c>
      <c r="E53" s="14">
        <v>228.0</v>
      </c>
      <c r="F53" s="14">
        <v>1.0</v>
      </c>
      <c r="G53" s="14" t="s">
        <v>10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""is_zero"")"),"blue_win_text")</f>
        <v>blue_win_text</v>
      </c>
      <c r="B54" s="17"/>
      <c r="C54" s="14">
        <v>53.0</v>
      </c>
      <c r="D54" s="14" t="s">
        <v>681</v>
      </c>
      <c r="E54" s="14">
        <v>229.0</v>
      </c>
      <c r="F54" s="14">
        <v>3.0</v>
      </c>
      <c r="G54" s="14" t="s">
        <v>10</v>
      </c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""is_zero"")"),"white_ippon_indicator")</f>
        <v>white_ippon_indicator</v>
      </c>
      <c r="B55" s="17"/>
      <c r="C55" s="14">
        <v>54.0</v>
      </c>
      <c r="D55" s="14" t="s">
        <v>682</v>
      </c>
      <c r="E55" s="14">
        <v>232.0</v>
      </c>
      <c r="F55" s="14">
        <v>1.0</v>
      </c>
      <c r="G55" s="14" t="s">
        <v>10</v>
      </c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""is_zero"")"),"white_win_indicator")</f>
        <v>white_win_indicator</v>
      </c>
      <c r="B56" s="17"/>
      <c r="C56" s="14">
        <v>55.0</v>
      </c>
      <c r="D56" s="14" t="s">
        <v>683</v>
      </c>
      <c r="E56" s="14">
        <v>233.0</v>
      </c>
      <c r="F56" s="14">
        <v>1.0</v>
      </c>
      <c r="G56" s="14" t="s">
        <v>10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""is_zero"")"),"white_win_text")</f>
        <v>white_win_text</v>
      </c>
      <c r="B57" s="17"/>
      <c r="C57" s="14">
        <v>56.0</v>
      </c>
      <c r="D57" s="14" t="s">
        <v>684</v>
      </c>
      <c r="E57" s="14">
        <v>234.0</v>
      </c>
      <c r="F57" s="14">
        <v>3.0</v>
      </c>
      <c r="G57" s="14" t="s">
        <v>10</v>
      </c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""is_zero"")"),"blue_medical_indicator_1")</f>
        <v>blue_medical_indicator_1</v>
      </c>
      <c r="B58" s="17"/>
      <c r="C58" s="14">
        <v>57.0</v>
      </c>
      <c r="D58" s="14" t="s">
        <v>685</v>
      </c>
      <c r="E58" s="14">
        <v>237.0</v>
      </c>
      <c r="F58" s="14">
        <v>1.0</v>
      </c>
      <c r="G58" s="14" t="s">
        <v>10</v>
      </c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""is_zero"")"),"blue_medical_indicator_2")</f>
        <v>blue_medical_indicator_2</v>
      </c>
      <c r="B59" s="17"/>
      <c r="C59" s="14">
        <v>58.0</v>
      </c>
      <c r="D59" s="14" t="s">
        <v>686</v>
      </c>
      <c r="E59" s="14">
        <v>238.0</v>
      </c>
      <c r="F59" s="14">
        <v>1.0</v>
      </c>
      <c r="G59" s="14" t="s">
        <v>10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""is_zero"")"),"white_medical_indicator_1")</f>
        <v>white_medical_indicator_1</v>
      </c>
      <c r="B60" s="17"/>
      <c r="C60" s="14">
        <v>59.0</v>
      </c>
      <c r="D60" s="14" t="s">
        <v>687</v>
      </c>
      <c r="E60" s="14">
        <v>239.0</v>
      </c>
      <c r="F60" s="14">
        <v>1.0</v>
      </c>
      <c r="G60" s="14" t="s">
        <v>10</v>
      </c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""is_zero"")"),"white_medical_indicator_2")</f>
        <v>white_medical_indicator_2</v>
      </c>
      <c r="B61" s="17"/>
      <c r="C61" s="14">
        <v>60.0</v>
      </c>
      <c r="D61" s="14" t="s">
        <v>688</v>
      </c>
      <c r="E61" s="14">
        <v>240.0</v>
      </c>
      <c r="F61" s="14">
        <v>1.0</v>
      </c>
      <c r="G61" s="14" t="s">
        <v>10</v>
      </c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""is_zero"")"),"blue_keikoku_indicator")</f>
        <v>blue_keikoku_indicator</v>
      </c>
      <c r="B62" s="17"/>
      <c r="C62" s="14">
        <v>61.0</v>
      </c>
      <c r="D62" s="14" t="s">
        <v>689</v>
      </c>
      <c r="E62" s="14">
        <v>241.0</v>
      </c>
      <c r="F62" s="14">
        <v>1.0</v>
      </c>
      <c r="G62" s="14" t="s">
        <v>10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""is_zero"")"),"blue_chui_indicator")</f>
        <v>blue_chui_indicator</v>
      </c>
      <c r="B63" s="17"/>
      <c r="C63" s="14">
        <v>62.0</v>
      </c>
      <c r="D63" s="14" t="s">
        <v>690</v>
      </c>
      <c r="E63" s="14">
        <v>242.0</v>
      </c>
      <c r="F63" s="14">
        <v>1.0</v>
      </c>
      <c r="G63" s="14" t="s">
        <v>10</v>
      </c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""is_zero"")"),"blue_shido_indicator")</f>
        <v>blue_shido_indicator</v>
      </c>
      <c r="B64" s="17"/>
      <c r="C64" s="14">
        <v>63.0</v>
      </c>
      <c r="D64" s="14" t="s">
        <v>691</v>
      </c>
      <c r="E64" s="14">
        <v>243.0</v>
      </c>
      <c r="F64" s="14">
        <v>1.0</v>
      </c>
      <c r="G64" s="14" t="s">
        <v>10</v>
      </c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""is_zero"")"),"blue_penalty_text")</f>
        <v>blue_penalty_text</v>
      </c>
      <c r="B65" s="17"/>
      <c r="C65" s="14">
        <v>64.0</v>
      </c>
      <c r="D65" s="14" t="s">
        <v>692</v>
      </c>
      <c r="E65" s="14">
        <v>244.0</v>
      </c>
      <c r="F65" s="14">
        <v>7.0</v>
      </c>
      <c r="G65" s="14" t="s">
        <v>10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""is_zero"")"),"white_keikoku_indicator")</f>
        <v>white_keikoku_indicator</v>
      </c>
      <c r="B66" s="17"/>
      <c r="C66" s="14">
        <v>65.0</v>
      </c>
      <c r="D66" s="14" t="s">
        <v>693</v>
      </c>
      <c r="E66" s="14">
        <v>251.0</v>
      </c>
      <c r="F66" s="14">
        <v>1.0</v>
      </c>
      <c r="G66" s="14" t="s">
        <v>10</v>
      </c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""is_zero"")"),"white_chui_indicator")</f>
        <v>white_chui_indicator</v>
      </c>
      <c r="B67" s="17"/>
      <c r="C67" s="14">
        <v>66.0</v>
      </c>
      <c r="D67" s="14" t="s">
        <v>694</v>
      </c>
      <c r="E67" s="14">
        <v>252.0</v>
      </c>
      <c r="F67" s="14">
        <v>1.0</v>
      </c>
      <c r="G67" s="14" t="s">
        <v>10</v>
      </c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""is_zero"")"),"white_shido_indicator")</f>
        <v>white_shido_indicator</v>
      </c>
      <c r="B68" s="17"/>
      <c r="C68" s="14">
        <v>67.0</v>
      </c>
      <c r="D68" s="14" t="s">
        <v>695</v>
      </c>
      <c r="E68" s="14">
        <v>253.0</v>
      </c>
      <c r="F68" s="14">
        <v>1.0</v>
      </c>
      <c r="G68" s="14" t="s">
        <v>10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""is_zero"")"),"white_penalty_text")</f>
        <v>white_penalty_text</v>
      </c>
      <c r="B69" s="17"/>
      <c r="C69" s="14">
        <v>68.0</v>
      </c>
      <c r="D69" s="14" t="s">
        <v>696</v>
      </c>
      <c r="E69" s="14">
        <v>254.0</v>
      </c>
      <c r="F69" s="14">
        <v>7.0</v>
      </c>
      <c r="G69" s="14" t="s">
        <v>10</v>
      </c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""is_zero"")"),"main_clock_tod")</f>
        <v>main_clock_tod</v>
      </c>
      <c r="B4" s="16" t="s">
        <v>8</v>
      </c>
      <c r="C4" s="14">
        <v>3.0</v>
      </c>
      <c r="D4" s="14" t="s">
        <v>697</v>
      </c>
      <c r="E4" s="14">
        <v>14.0</v>
      </c>
      <c r="F4" s="14">
        <v>5.0</v>
      </c>
      <c r="G4" s="14" t="s">
        <v>10</v>
      </c>
      <c r="H4" s="15"/>
    </row>
    <row r="5">
      <c r="A5" s="5" t="s">
        <v>193</v>
      </c>
      <c r="B5" s="16" t="s">
        <v>8</v>
      </c>
      <c r="C5" s="14">
        <v>4.0</v>
      </c>
      <c r="D5" s="14" t="s">
        <v>698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7"/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7"/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7"/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7"/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7"/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7"/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7"/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7"/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7"/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7"/>
      <c r="C28" s="14">
        <v>27.0</v>
      </c>
      <c r="D28" s="14" t="s">
        <v>666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7"/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7"/>
      <c r="C30" s="14">
        <v>29.0</v>
      </c>
      <c r="D30" s="14" t="s">
        <v>667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7"/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7"/>
      <c r="C32" s="14">
        <v>31.0</v>
      </c>
      <c r="D32" s="14" t="s">
        <v>46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7"/>
      <c r="C33" s="14">
        <v>32.0</v>
      </c>
      <c r="D33" s="14" t="s">
        <v>268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7"/>
      <c r="C34" s="14">
        <v>33.0</v>
      </c>
      <c r="D34" s="14" t="s">
        <v>699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7"/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7"/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7"/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7"/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7"/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""is_zero"")"),"red_wazari")</f>
        <v>red_wazari</v>
      </c>
      <c r="B41" s="17"/>
      <c r="C41" s="14">
        <v>40.0</v>
      </c>
      <c r="D41" s="14" t="s">
        <v>700</v>
      </c>
      <c r="E41" s="14">
        <v>201.0</v>
      </c>
      <c r="F41" s="14">
        <v>1.0</v>
      </c>
      <c r="G41" s="14" t="s">
        <v>31</v>
      </c>
      <c r="H41" s="15"/>
    </row>
    <row r="42">
      <c r="A42" s="4" t="str">
        <f>IFERROR(__xludf.DUMMYFUNCTION("substitute(regexreplace(substitute(regexreplace(regexreplace(lower($D42), "" \(.+?\)$"", """"), ""[- .()/]"", ""_""), ""#"", ""num""), ""_+"", ""_""), ""=0"", ""is_zero"")"),"red_hansoku")</f>
        <v>red_hansoku</v>
      </c>
      <c r="B42" s="17"/>
      <c r="C42" s="14">
        <v>41.0</v>
      </c>
      <c r="D42" s="14" t="s">
        <v>701</v>
      </c>
      <c r="E42" s="14">
        <v>202.0</v>
      </c>
      <c r="F42" s="14">
        <v>1.0</v>
      </c>
      <c r="G42" s="14" t="s">
        <v>31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""is_zero"")"),"red_mubobi")</f>
        <v>red_mubobi</v>
      </c>
      <c r="B43" s="17"/>
      <c r="C43" s="14">
        <v>42.0</v>
      </c>
      <c r="D43" s="14" t="s">
        <v>702</v>
      </c>
      <c r="E43" s="14">
        <v>203.0</v>
      </c>
      <c r="F43" s="14">
        <v>1.0</v>
      </c>
      <c r="G43" s="14" t="s">
        <v>31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""is_zero"")"),"red_jogai")</f>
        <v>red_jogai</v>
      </c>
      <c r="B44" s="17"/>
      <c r="C44" s="14">
        <v>43.0</v>
      </c>
      <c r="D44" s="14" t="s">
        <v>703</v>
      </c>
      <c r="E44" s="14">
        <v>204.0</v>
      </c>
      <c r="F44" s="14">
        <v>1.0</v>
      </c>
      <c r="G44" s="14" t="s">
        <v>31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""is_zero"")"),"white_wazari")</f>
        <v>white_wazari</v>
      </c>
      <c r="B45" s="17"/>
      <c r="C45" s="14">
        <v>44.0</v>
      </c>
      <c r="D45" s="14" t="s">
        <v>704</v>
      </c>
      <c r="E45" s="14">
        <v>205.0</v>
      </c>
      <c r="F45" s="14">
        <v>1.0</v>
      </c>
      <c r="G45" s="14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""is_zero"")"),"white_hansoku")</f>
        <v>white_hansoku</v>
      </c>
      <c r="B46" s="17"/>
      <c r="C46" s="14">
        <v>45.0</v>
      </c>
      <c r="D46" s="14" t="s">
        <v>705</v>
      </c>
      <c r="E46" s="14">
        <v>206.0</v>
      </c>
      <c r="F46" s="14">
        <v>1.0</v>
      </c>
      <c r="G46" s="14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""is_zero"")"),"white_mubobi")</f>
        <v>white_mubobi</v>
      </c>
      <c r="B47" s="17"/>
      <c r="C47" s="14">
        <v>46.0</v>
      </c>
      <c r="D47" s="14" t="s">
        <v>706</v>
      </c>
      <c r="E47" s="14">
        <v>207.0</v>
      </c>
      <c r="F47" s="14">
        <v>1.0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""is_zero"")"),"white_jogai")</f>
        <v>white_jogai</v>
      </c>
      <c r="B48" s="17"/>
      <c r="C48" s="14">
        <v>47.0</v>
      </c>
      <c r="D48" s="14" t="s">
        <v>707</v>
      </c>
      <c r="E48" s="14">
        <v>208.0</v>
      </c>
      <c r="F48" s="14">
        <v>1.0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""is_zero"")"),"red_win_indicator")</f>
        <v>red_win_indicator</v>
      </c>
      <c r="B49" s="17"/>
      <c r="C49" s="14">
        <v>48.0</v>
      </c>
      <c r="D49" s="14" t="s">
        <v>708</v>
      </c>
      <c r="E49" s="14">
        <v>209.0</v>
      </c>
      <c r="F49" s="14">
        <v>1.0</v>
      </c>
      <c r="G49" s="14" t="s">
        <v>10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""is_zero"")"),"white_win_indicator")</f>
        <v>white_win_indicator</v>
      </c>
      <c r="B50" s="17"/>
      <c r="C50" s="14">
        <v>49.0</v>
      </c>
      <c r="D50" s="14" t="s">
        <v>683</v>
      </c>
      <c r="E50" s="14">
        <v>210.0</v>
      </c>
      <c r="F50" s="14">
        <v>1.0</v>
      </c>
      <c r="G50" s="14" t="s">
        <v>10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""is_zero"")"),"")</f>
        <v/>
      </c>
      <c r="B51" s="17"/>
      <c r="C51" s="14"/>
      <c r="D51" s="14"/>
      <c r="E51" s="14"/>
      <c r="F51" s="14"/>
      <c r="G51" s="14"/>
      <c r="H51" s="15"/>
    </row>
    <row r="52">
      <c r="A52" s="4" t="str">
        <f>IFERROR(__xludf.DUMMYFUNCTION("substitute(regexreplace(substitute(regexreplace(regexreplace(lower($D52), "" \(.+?\)$"", """"), ""[- .()/]"", ""_""), ""#"", ""num""), ""_+"", ""_""), ""=0"", ""is_zero"")"),"")</f>
        <v/>
      </c>
      <c r="B52" s="17"/>
      <c r="C52" s="14"/>
      <c r="D52" s="14"/>
      <c r="E52" s="14"/>
      <c r="F52" s="14"/>
      <c r="G52" s="14"/>
      <c r="H52" s="15"/>
    </row>
    <row r="53">
      <c r="A53" s="4" t="str">
        <f>IFERROR(__xludf.DUMMYFUNCTION("substitute(regexreplace(substitute(regexreplace(regexreplace(lower($D53), "" \(.+?\)$"", """"), ""[- .()/]"", ""_""), ""#"", ""num""), ""_+"", ""_""), ""=0"", ""is_zero"")"),"")</f>
        <v/>
      </c>
      <c r="B53" s="17"/>
      <c r="C53" s="14"/>
      <c r="D53" s="14"/>
      <c r="E53" s="14"/>
      <c r="F53" s="14"/>
      <c r="G53" s="14"/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""is_zero"")"),"")</f>
        <v/>
      </c>
      <c r="B54" s="17"/>
      <c r="C54" s="14"/>
      <c r="D54" s="14"/>
      <c r="E54" s="14"/>
      <c r="F54" s="14"/>
      <c r="G54" s="14"/>
      <c r="H54" s="15"/>
    </row>
    <row r="55">
      <c r="A55" s="4" t="str">
        <f>IFERROR(__xludf.DUMMYFUNCTION("substitute(regexreplace(substitute(regexreplace(regexreplace(lower($D55), "" \(.+?\)$"", """"), ""[- .()/]"", ""_""), ""#"", ""num""), ""_+"", ""_""), ""=0"", ""is_zero"")"),"")</f>
        <v/>
      </c>
      <c r="B55" s="17"/>
      <c r="C55" s="14"/>
      <c r="D55" s="14"/>
      <c r="E55" s="14"/>
      <c r="F55" s="14"/>
      <c r="G55" s="14"/>
      <c r="H55" s="15"/>
    </row>
    <row r="56">
      <c r="A56" s="4" t="str">
        <f>IFERROR(__xludf.DUMMYFUNCTION("substitute(regexreplace(substitute(regexreplace(regexreplace(lower($D56), "" \(.+?\)$"", """"), ""[- .()/]"", ""_""), ""#"", ""num""), ""_+"", ""_""), ""=0"", ""is_zero"")"),"")</f>
        <v/>
      </c>
      <c r="B56" s="17"/>
      <c r="C56" s="14"/>
      <c r="D56" s="14"/>
      <c r="E56" s="14"/>
      <c r="F56" s="14"/>
      <c r="G56" s="14"/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""is_zero"")"),"")</f>
        <v/>
      </c>
      <c r="B57" s="17"/>
      <c r="C57" s="14"/>
      <c r="D57" s="14"/>
      <c r="E57" s="14"/>
      <c r="F57" s="14"/>
      <c r="G57" s="14"/>
      <c r="H57" s="15"/>
    </row>
    <row r="58">
      <c r="A58" s="4" t="str">
        <f>IFERROR(__xludf.DUMMYFUNCTION("substitute(regexreplace(substitute(regexreplace(regexreplace(lower($D58), "" \(.+?\)$"", """"), ""[- .()/]"", ""_""), ""#"", ""num""), ""_+"", ""_""), ""=0"", ""is_zero"")"),"")</f>
        <v/>
      </c>
      <c r="B58" s="17"/>
      <c r="C58" s="14"/>
      <c r="D58" s="14"/>
      <c r="E58" s="14"/>
      <c r="F58" s="14"/>
      <c r="G58" s="14"/>
      <c r="H58" s="15"/>
    </row>
    <row r="59">
      <c r="A59" s="4" t="str">
        <f>IFERROR(__xludf.DUMMYFUNCTION("substitute(regexreplace(substitute(regexreplace(regexreplace(lower($D59), "" \(.+?\)$"", """"), ""[- .()/]"", ""_""), ""#"", ""num""), ""_+"", ""_""), ""=0"", ""is_zero"")"),"")</f>
        <v/>
      </c>
      <c r="B59" s="17"/>
      <c r="C59" s="14"/>
      <c r="D59" s="14"/>
      <c r="E59" s="14"/>
      <c r="F59" s="14"/>
      <c r="G59" s="14"/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""is_zero"")"),"")</f>
        <v/>
      </c>
      <c r="B60" s="17"/>
      <c r="C60" s="14"/>
      <c r="D60" s="14"/>
      <c r="E60" s="14"/>
      <c r="F60" s="14"/>
      <c r="G60" s="14"/>
      <c r="H60" s="15"/>
    </row>
    <row r="61">
      <c r="A61" s="4" t="str">
        <f>IFERROR(__xludf.DUMMYFUNCTION("substitute(regexreplace(substitute(regexreplace(regexreplace(lower($D61), "" \(.+?\)$"", """"), ""[- .()/]"", ""_""), ""#"", ""num""), ""_+"", ""_""), ""=0"", ""is_zero"")"),"")</f>
        <v/>
      </c>
      <c r="B61" s="17"/>
      <c r="C61" s="14"/>
      <c r="D61" s="14"/>
      <c r="E61" s="14"/>
      <c r="F61" s="14"/>
      <c r="G61" s="14"/>
      <c r="H61" s="15"/>
    </row>
    <row r="62">
      <c r="A62" s="4" t="str">
        <f>IFERROR(__xludf.DUMMYFUNCTION("substitute(regexreplace(substitute(regexreplace(regexreplace(lower($D62), "" \(.+?\)$"", """"), ""[- .()/]"", ""_""), ""#"", ""num""), ""_+"", ""_""), ""=0"", ""is_zero"")"),"")</f>
        <v/>
      </c>
      <c r="B62" s="17"/>
      <c r="C62" s="14"/>
      <c r="D62" s="14"/>
      <c r="E62" s="14"/>
      <c r="F62" s="14"/>
      <c r="G62" s="14"/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""is_zero"")"),"")</f>
        <v/>
      </c>
      <c r="B63" s="17"/>
      <c r="C63" s="14"/>
      <c r="D63" s="14"/>
      <c r="E63" s="14"/>
      <c r="F63" s="14"/>
      <c r="G63" s="14"/>
      <c r="H63" s="15"/>
    </row>
    <row r="64">
      <c r="A64" s="4" t="str">
        <f>IFERROR(__xludf.DUMMYFUNCTION("substitute(regexreplace(substitute(regexreplace(regexreplace(lower($D64), "" \(.+?\)$"", """"), ""[- .()/]"", ""_""), ""#"", ""num""), ""_+"", ""_""), ""=0"", ""is_zero"")"),"")</f>
        <v/>
      </c>
      <c r="B64" s="17"/>
      <c r="C64" s="14"/>
      <c r="D64" s="14"/>
      <c r="E64" s="14"/>
      <c r="F64" s="14"/>
      <c r="G64" s="14"/>
      <c r="H64" s="15"/>
    </row>
    <row r="65">
      <c r="A65" s="4" t="str">
        <f>IFERROR(__xludf.DUMMYFUNCTION("substitute(regexreplace(substitute(regexreplace(regexreplace(lower($D65), "" \(.+?\)$"", """"), ""[- .()/]"", ""_""), ""#"", ""num""), ""_+"", ""_""), ""=0"", ""is_zero"")"),"")</f>
        <v/>
      </c>
      <c r="B65" s="17"/>
      <c r="C65" s="14"/>
      <c r="D65" s="14"/>
      <c r="E65" s="14"/>
      <c r="F65" s="14"/>
      <c r="G65" s="14"/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""is_zero"")"),"")</f>
        <v/>
      </c>
      <c r="B66" s="17"/>
      <c r="C66" s="14"/>
      <c r="D66" s="14"/>
      <c r="E66" s="14"/>
      <c r="F66" s="14"/>
      <c r="G66" s="14"/>
      <c r="H66" s="15"/>
    </row>
    <row r="67">
      <c r="A67" s="4" t="str">
        <f>IFERROR(__xludf.DUMMYFUNCTION("substitute(regexreplace(substitute(regexreplace(regexreplace(lower($D67), "" \(.+?\)$"", """"), ""[- .()/]"", ""_""), ""#"", ""num""), ""_+"", ""_""), ""=0"", ""is_zero"")"),"")</f>
        <v/>
      </c>
      <c r="B67" s="17"/>
      <c r="C67" s="14"/>
      <c r="D67" s="14"/>
      <c r="E67" s="14"/>
      <c r="F67" s="14"/>
      <c r="G67" s="14"/>
      <c r="H67" s="15"/>
    </row>
    <row r="68">
      <c r="A68" s="4" t="str">
        <f>IFERROR(__xludf.DUMMYFUNCTION("substitute(regexreplace(substitute(regexreplace(regexreplace(lower($D68), "" \(.+?\)$"", """"), ""[- .()/]"", ""_""), ""#"", ""num""), ""_+"", ""_""), ""=0"", ""is_zero"")"),"")</f>
        <v/>
      </c>
      <c r="B68" s="17"/>
      <c r="C68" s="14"/>
      <c r="D68" s="14"/>
      <c r="E68" s="14"/>
      <c r="F68" s="14"/>
      <c r="G68" s="14"/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""is_zero"")"),"")</f>
        <v/>
      </c>
      <c r="B69" s="17"/>
      <c r="C69" s="14"/>
      <c r="D69" s="14"/>
      <c r="E69" s="14"/>
      <c r="F69" s="14"/>
      <c r="G69" s="14"/>
      <c r="H69" s="15"/>
    </row>
    <row r="70">
      <c r="A70" s="4" t="str">
        <f>IFERROR(__xludf.DUMMYFUNCTION("substitute(regexreplace(substitute(regexreplace(regexreplace(lower($D70), "" \(.+?\)$"", """"), ""[- .()/]"", ""_""), ""#"", ""num""), ""_+"", ""_""), ""=0"", ""is_zero"")"),"")</f>
        <v/>
      </c>
      <c r="B70" s="17"/>
      <c r="C70" s="14"/>
      <c r="D70" s="14"/>
      <c r="E70" s="14"/>
      <c r="F70" s="14"/>
      <c r="G70" s="14"/>
      <c r="H70" s="15"/>
    </row>
    <row r="71">
      <c r="A71" s="4" t="str">
        <f>IFERROR(__xludf.DUMMYFUNCTION("substitute(regexreplace(substitute(regexreplace(regexreplace(lower($D71), "" \(.+?\)$"", """"), ""[- .()/]"", ""_""), ""#"", ""num""), ""_+"", ""_""), ""=0"", ""is_zero"")"),"")</f>
        <v/>
      </c>
      <c r="B71" s="17"/>
      <c r="C71" s="14"/>
      <c r="D71" s="14"/>
      <c r="E71" s="14"/>
      <c r="F71" s="14"/>
      <c r="G71" s="14"/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""is_zero"")"),"")</f>
        <v/>
      </c>
      <c r="B72" s="17"/>
      <c r="C72" s="14"/>
      <c r="D72" s="14"/>
      <c r="E72" s="14"/>
      <c r="F72" s="14"/>
      <c r="G72" s="14"/>
      <c r="H72" s="15"/>
    </row>
    <row r="73">
      <c r="A73" s="4" t="str">
        <f>IFERROR(__xludf.DUMMYFUNCTION("substitute(regexreplace(substitute(regexreplace(regexreplace(lower($D73), "" \(.+?\)$"", """"), ""[- .()/]"", ""_""), ""#"", ""num""), ""_+"", ""_""), ""=0"", ""is_zero"")"),"")</f>
        <v/>
      </c>
      <c r="B73" s="17"/>
      <c r="C73" s="14"/>
      <c r="D73" s="14"/>
      <c r="E73" s="14"/>
      <c r="F73" s="14"/>
      <c r="G73" s="14"/>
      <c r="H73" s="15"/>
    </row>
    <row r="74">
      <c r="A74" s="4" t="str">
        <f>IFERROR(__xludf.DUMMYFUNCTION("substitute(regexreplace(substitute(regexreplace(regexreplace(lower($D74), "" \(.+?\)$"", """"), ""[- .()/]"", ""_""), ""#"", ""num""), ""_+"", ""_""), ""=0"", ""is_zero"")"),"")</f>
        <v/>
      </c>
      <c r="B74" s="17"/>
      <c r="C74" s="14"/>
      <c r="D74" s="14"/>
      <c r="E74" s="14"/>
      <c r="F74" s="14"/>
      <c r="G74" s="14"/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""is_zero"")"),"")</f>
        <v/>
      </c>
      <c r="B75" s="17"/>
      <c r="C75" s="14"/>
      <c r="D75" s="14"/>
      <c r="E75" s="14"/>
      <c r="F75" s="14"/>
      <c r="G75" s="14"/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""is_zero"")"),"")</f>
        <v/>
      </c>
      <c r="B76" s="17"/>
      <c r="C76" s="14"/>
      <c r="D76" s="14"/>
      <c r="E76" s="14"/>
      <c r="F76" s="14"/>
      <c r="G76" s="14"/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""is_zero"")"),"")</f>
        <v/>
      </c>
      <c r="B77" s="17"/>
      <c r="C77" s="14"/>
      <c r="D77" s="14"/>
      <c r="E77" s="14"/>
      <c r="F77" s="14"/>
      <c r="G77" s="14"/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4" max="4" width="31.38"/>
    <col customWidth="1" min="8" max="8" width="31.38"/>
  </cols>
  <sheetData>
    <row r="1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IFERROR(__xludf.DUMMYFUNCTION("substitute(regexreplace(substitute(regexreplace(regexreplace(lower($D2), "" \(.+?\)$"", """"), ""[- .()/]"", ""_""), ""#"", ""num""), ""_+"", ""_""), ""=0"", ""is_zero"")"),"main_clock_time")</f>
        <v>main_clock_time</v>
      </c>
      <c r="B2" s="5" t="s">
        <v>8</v>
      </c>
      <c r="C2" s="14">
        <v>1.0</v>
      </c>
      <c r="D2" s="14" t="s">
        <v>9</v>
      </c>
      <c r="E2" s="14">
        <v>1.0</v>
      </c>
      <c r="F2" s="14">
        <v>5.0</v>
      </c>
      <c r="G2" s="14" t="s">
        <v>10</v>
      </c>
      <c r="H2" s="15"/>
    </row>
    <row r="3">
      <c r="A3" s="5" t="s">
        <v>11</v>
      </c>
      <c r="B3" s="16" t="s">
        <v>8</v>
      </c>
      <c r="C3" s="14">
        <v>2.0</v>
      </c>
      <c r="D3" s="14" t="s">
        <v>12</v>
      </c>
      <c r="E3" s="14">
        <v>6.0</v>
      </c>
      <c r="F3" s="14">
        <v>8.0</v>
      </c>
      <c r="G3" s="14" t="s">
        <v>10</v>
      </c>
      <c r="H3" s="15"/>
    </row>
    <row r="4">
      <c r="A4" s="4" t="str">
        <f>IFERROR(__xludf.DUMMYFUNCTION("substitute(regexreplace(substitute(regexreplace(regexreplace(lower($D4), "" \(.+?\)$"", """"), ""[- .()/]"", ""_""), ""#"", ""num""), ""_+"", ""_""), ""=0"", ""is_zero"")"),"main_clock_time_out_tod")</f>
        <v>main_clock_time_out_tod</v>
      </c>
      <c r="B4" s="16" t="s">
        <v>8</v>
      </c>
      <c r="C4" s="14">
        <v>3.0</v>
      </c>
      <c r="D4" s="14" t="s">
        <v>13</v>
      </c>
      <c r="E4" s="14">
        <v>14.0</v>
      </c>
      <c r="F4" s="14">
        <v>5.0</v>
      </c>
      <c r="G4" s="14" t="s">
        <v>10</v>
      </c>
      <c r="H4" s="15"/>
    </row>
    <row r="5">
      <c r="A5" s="5" t="s">
        <v>193</v>
      </c>
      <c r="B5" s="16" t="s">
        <v>8</v>
      </c>
      <c r="C5" s="14">
        <v>4.0</v>
      </c>
      <c r="D5" s="14" t="s">
        <v>709</v>
      </c>
      <c r="E5" s="14">
        <v>19.0</v>
      </c>
      <c r="F5" s="14">
        <v>8.0</v>
      </c>
      <c r="G5" s="14" t="s">
        <v>10</v>
      </c>
      <c r="H5" s="15"/>
    </row>
    <row r="6">
      <c r="A6" s="4" t="str">
        <f>IFERROR(__xludf.DUMMYFUNCTION("substitute(regexreplace(substitute(regexreplace(regexreplace(lower($D6), "" \(.+?\)$"", """"), ""[- .()/]"", ""_""), ""#"", ""num""), ""_+"", ""_""), ""=0"", ""is_zero"")"),"main_clock_is_zero")</f>
        <v>main_clock_is_zero</v>
      </c>
      <c r="B6" s="16" t="s">
        <v>16</v>
      </c>
      <c r="C6" s="14">
        <v>5.0</v>
      </c>
      <c r="D6" s="14" t="s">
        <v>17</v>
      </c>
      <c r="E6" s="14">
        <v>27.0</v>
      </c>
      <c r="F6" s="14">
        <v>1.0</v>
      </c>
      <c r="G6" s="14" t="s">
        <v>10</v>
      </c>
      <c r="H6" s="15"/>
    </row>
    <row r="7">
      <c r="A7" s="4" t="str">
        <f>IFERROR(__xludf.DUMMYFUNCTION("substitute(regexreplace(substitute(regexreplace(regexreplace(lower($D7), "" \(.+?\)$"", """"), ""[- .()/]"", ""_""), ""#"", ""num""), ""_+"", ""_""), ""=0"", ""is_zero"")"),"main_clock_stopped")</f>
        <v>main_clock_stopped</v>
      </c>
      <c r="B7" s="16" t="s">
        <v>16</v>
      </c>
      <c r="C7" s="14">
        <v>6.0</v>
      </c>
      <c r="D7" s="14" t="s">
        <v>18</v>
      </c>
      <c r="E7" s="14">
        <v>28.0</v>
      </c>
      <c r="F7" s="14">
        <v>1.0</v>
      </c>
      <c r="G7" s="14" t="s">
        <v>10</v>
      </c>
      <c r="H7" s="15"/>
    </row>
    <row r="8">
      <c r="A8" s="4" t="str">
        <f>IFERROR(__xludf.DUMMYFUNCTION("substitute(regexreplace(substitute(regexreplace(regexreplace(lower($D8), "" \(.+?\)$"", """"), ""[- .()/]"", ""_""), ""#"", ""num""), ""_+"", ""_""), ""=0"", ""is_zero"")"),"main_clock_time_out_horn")</f>
        <v>main_clock_time_out_horn</v>
      </c>
      <c r="B8" s="16" t="s">
        <v>16</v>
      </c>
      <c r="C8" s="14">
        <v>7.0</v>
      </c>
      <c r="D8" s="14" t="s">
        <v>19</v>
      </c>
      <c r="E8" s="14">
        <v>29.0</v>
      </c>
      <c r="F8" s="14">
        <v>1.0</v>
      </c>
      <c r="G8" s="14" t="s">
        <v>10</v>
      </c>
      <c r="H8" s="15"/>
    </row>
    <row r="9">
      <c r="A9" s="4" t="str">
        <f>IFERROR(__xludf.DUMMYFUNCTION("substitute(regexreplace(substitute(regexreplace(regexreplace(lower($D9), "" \(.+?\)$"", """"), ""[- .()/]"", ""_""), ""#"", ""num""), ""_+"", ""_""), ""=0"", ""is_zero"")"),"main_clock_horn")</f>
        <v>main_clock_horn</v>
      </c>
      <c r="B9" s="16" t="s">
        <v>16</v>
      </c>
      <c r="C9" s="14">
        <v>8.0</v>
      </c>
      <c r="D9" s="14" t="s">
        <v>20</v>
      </c>
      <c r="E9" s="14">
        <v>30.0</v>
      </c>
      <c r="F9" s="14">
        <v>1.0</v>
      </c>
      <c r="G9" s="14" t="s">
        <v>10</v>
      </c>
      <c r="H9" s="15"/>
    </row>
    <row r="10">
      <c r="A10" s="4" t="str">
        <f>IFERROR(__xludf.DUMMYFUNCTION("substitute(regexreplace(substitute(regexreplace(regexreplace(lower($D10), "" \(.+?\)$"", """"), ""[- .()/]"", ""_""), ""#"", ""num""), ""_+"", ""_""), ""=0"", ""is_zero"")"),"time_out_horn")</f>
        <v>time_out_horn</v>
      </c>
      <c r="B10" s="16" t="s">
        <v>16</v>
      </c>
      <c r="C10" s="14">
        <v>9.0</v>
      </c>
      <c r="D10" s="14" t="s">
        <v>21</v>
      </c>
      <c r="E10" s="14">
        <v>31.0</v>
      </c>
      <c r="F10" s="14">
        <v>1.0</v>
      </c>
      <c r="G10" s="14" t="s">
        <v>10</v>
      </c>
      <c r="H10" s="15"/>
    </row>
    <row r="11">
      <c r="A11" s="4" t="str">
        <f>IFERROR(__xludf.DUMMYFUNCTION("substitute(regexreplace(substitute(regexreplace(regexreplace(lower($D11), "" \(.+?\)$"", """"), ""[- .()/]"", ""_""), ""#"", ""num""), ""_+"", ""_""), ""=0"", ""is_zero"")"),"time_out_time")</f>
        <v>time_out_time</v>
      </c>
      <c r="B11" s="16" t="s">
        <v>8</v>
      </c>
      <c r="C11" s="14">
        <v>10.0</v>
      </c>
      <c r="D11" s="14" t="s">
        <v>22</v>
      </c>
      <c r="E11" s="14">
        <v>32.0</v>
      </c>
      <c r="F11" s="14">
        <v>8.0</v>
      </c>
      <c r="G11" s="14" t="s">
        <v>10</v>
      </c>
      <c r="H11" s="15"/>
    </row>
    <row r="12">
      <c r="A12" s="4" t="str">
        <f>IFERROR(__xludf.DUMMYFUNCTION("substitute(regexreplace(substitute(regexreplace(regexreplace(lower($D12), "" \(.+?\)$"", """"), ""[- .()/]"", ""_""), ""#"", ""num""), ""_+"", ""_""), ""=0"", ""is_zero"")"),"time_of_day")</f>
        <v>time_of_day</v>
      </c>
      <c r="B12" s="16" t="s">
        <v>8</v>
      </c>
      <c r="C12" s="14">
        <v>11.0</v>
      </c>
      <c r="D12" s="14" t="s">
        <v>23</v>
      </c>
      <c r="E12" s="14">
        <v>40.0</v>
      </c>
      <c r="F12" s="14">
        <v>8.0</v>
      </c>
      <c r="G12" s="14" t="s">
        <v>10</v>
      </c>
      <c r="H12" s="15"/>
    </row>
    <row r="13">
      <c r="A13" s="4" t="str">
        <f>IFERROR(__xludf.DUMMYFUNCTION("substitute(regexreplace(substitute(regexreplace(regexreplace(lower($D13), "" \(.+?\)$"", """"), ""[- .()/]"", ""_""), ""#"", ""num""), ""_+"", ""_""), ""=0"", ""is_zero"")"),"home_team_name")</f>
        <v>home_team_name</v>
      </c>
      <c r="B13" s="16" t="s">
        <v>8</v>
      </c>
      <c r="C13" s="14">
        <v>12.0</v>
      </c>
      <c r="D13" s="14" t="s">
        <v>24</v>
      </c>
      <c r="E13" s="14">
        <v>48.0</v>
      </c>
      <c r="F13" s="14">
        <v>20.0</v>
      </c>
      <c r="G13" s="14" t="s">
        <v>10</v>
      </c>
      <c r="H13" s="15"/>
    </row>
    <row r="14">
      <c r="A14" s="4" t="str">
        <f>IFERROR(__xludf.DUMMYFUNCTION("substitute(regexreplace(substitute(regexreplace(regexreplace(lower($D14), "" \(.+?\)$"", """"), ""[- .()/]"", ""_""), ""#"", ""num""), ""_+"", ""_""), ""=0"", ""is_zero"")"),"guest_team_name")</f>
        <v>guest_team_name</v>
      </c>
      <c r="B14" s="16" t="s">
        <v>8</v>
      </c>
      <c r="C14" s="14">
        <v>13.0</v>
      </c>
      <c r="D14" s="14" t="s">
        <v>25</v>
      </c>
      <c r="E14" s="14">
        <v>68.0</v>
      </c>
      <c r="F14" s="14">
        <v>20.0</v>
      </c>
      <c r="G14" s="14" t="s">
        <v>10</v>
      </c>
      <c r="H14" s="15"/>
    </row>
    <row r="15">
      <c r="A15" s="4" t="str">
        <f>IFERROR(__xludf.DUMMYFUNCTION("substitute(regexreplace(substitute(regexreplace(regexreplace(lower($D15), "" \(.+?\)$"", """"), ""[- .()/]"", ""_""), ""#"", ""num""), ""_+"", ""_""), ""=0"", ""is_zero"")"),"home_team_abbreviation")</f>
        <v>home_team_abbreviation</v>
      </c>
      <c r="B15" s="16" t="s">
        <v>8</v>
      </c>
      <c r="C15" s="14">
        <v>14.0</v>
      </c>
      <c r="D15" s="14" t="s">
        <v>26</v>
      </c>
      <c r="E15" s="14">
        <v>88.0</v>
      </c>
      <c r="F15" s="14">
        <v>10.0</v>
      </c>
      <c r="G15" s="14" t="s">
        <v>10</v>
      </c>
      <c r="H15" s="14" t="s">
        <v>27</v>
      </c>
    </row>
    <row r="16">
      <c r="A16" s="4" t="str">
        <f>IFERROR(__xludf.DUMMYFUNCTION("substitute(regexreplace(substitute(regexreplace(regexreplace(lower($D16), "" \(.+?\)$"", """"), ""[- .()/]"", ""_""), ""#"", ""num""), ""_+"", ""_""), ""=0"", ""is_zero"")"),"guest_team_abbreviation")</f>
        <v>guest_team_abbreviation</v>
      </c>
      <c r="B16" s="16" t="s">
        <v>8</v>
      </c>
      <c r="C16" s="14">
        <v>15.0</v>
      </c>
      <c r="D16" s="14" t="s">
        <v>28</v>
      </c>
      <c r="E16" s="14">
        <v>98.0</v>
      </c>
      <c r="F16" s="14">
        <v>10.0</v>
      </c>
      <c r="G16" s="14" t="s">
        <v>10</v>
      </c>
      <c r="H16" s="14" t="s">
        <v>27</v>
      </c>
    </row>
    <row r="17">
      <c r="A17" s="4" t="str">
        <f>IFERROR(__xludf.DUMMYFUNCTION("substitute(regexreplace(substitute(regexreplace(regexreplace(lower($D17), "" \(.+?\)$"", """"), ""[- .()/]"", ""_""), ""#"", ""num""), ""_+"", ""_""), ""=0"", ""is_zero"")"),"home_team_score")</f>
        <v>home_team_score</v>
      </c>
      <c r="B17" s="16" t="s">
        <v>8</v>
      </c>
      <c r="C17" s="14">
        <v>16.0</v>
      </c>
      <c r="D17" s="14" t="s">
        <v>30</v>
      </c>
      <c r="E17" s="14">
        <v>108.0</v>
      </c>
      <c r="F17" s="14">
        <v>4.0</v>
      </c>
      <c r="G17" s="14" t="s">
        <v>31</v>
      </c>
      <c r="H17" s="15"/>
    </row>
    <row r="18">
      <c r="A18" s="4" t="str">
        <f>IFERROR(__xludf.DUMMYFUNCTION("substitute(regexreplace(substitute(regexreplace(regexreplace(lower($D18), "" \(.+?\)$"", """"), ""[- .()/]"", ""_""), ""#"", ""num""), ""_+"", ""_""), ""=0"", ""is_zero"")"),"guest_team_score")</f>
        <v>guest_team_score</v>
      </c>
      <c r="B18" s="16" t="s">
        <v>8</v>
      </c>
      <c r="C18" s="14">
        <v>17.0</v>
      </c>
      <c r="D18" s="14" t="s">
        <v>32</v>
      </c>
      <c r="E18" s="14">
        <v>112.0</v>
      </c>
      <c r="F18" s="14">
        <v>4.0</v>
      </c>
      <c r="G18" s="14" t="s">
        <v>31</v>
      </c>
      <c r="H18" s="15"/>
    </row>
    <row r="19">
      <c r="A19" s="4" t="str">
        <f>IFERROR(__xludf.DUMMYFUNCTION("substitute(regexreplace(substitute(regexreplace(regexreplace(lower($D19), "" \(.+?\)$"", """"), ""[- .()/]"", ""_""), ""#"", ""num""), ""_+"", ""_""), ""=0"", ""is_zero"")"),"home_time_outs_left_full")</f>
        <v>home_time_outs_left_full</v>
      </c>
      <c r="B19" s="17"/>
      <c r="C19" s="14">
        <v>18.0</v>
      </c>
      <c r="D19" s="14" t="s">
        <v>33</v>
      </c>
      <c r="E19" s="14">
        <v>116.0</v>
      </c>
      <c r="F19" s="14">
        <v>2.0</v>
      </c>
      <c r="G19" s="14" t="s">
        <v>31</v>
      </c>
      <c r="H19" s="15"/>
    </row>
    <row r="20">
      <c r="A20" s="4" t="str">
        <f>IFERROR(__xludf.DUMMYFUNCTION("substitute(regexreplace(substitute(regexreplace(regexreplace(lower($D20), "" \(.+?\)$"", """"), ""[- .()/]"", ""_""), ""#"", ""num""), ""_+"", ""_""), ""=0"", ""is_zero"")"),"home_time_outs_left_partial")</f>
        <v>home_time_outs_left_partial</v>
      </c>
      <c r="B20" s="17"/>
      <c r="C20" s="14">
        <v>19.0</v>
      </c>
      <c r="D20" s="14" t="s">
        <v>34</v>
      </c>
      <c r="E20" s="14">
        <v>118.0</v>
      </c>
      <c r="F20" s="14">
        <v>2.0</v>
      </c>
      <c r="G20" s="14" t="s">
        <v>31</v>
      </c>
      <c r="H20" s="15"/>
    </row>
    <row r="21">
      <c r="A21" s="4" t="str">
        <f>IFERROR(__xludf.DUMMYFUNCTION("substitute(regexreplace(substitute(regexreplace(regexreplace(lower($D21), "" \(.+?\)$"", """"), ""[- .()/]"", ""_""), ""#"", ""num""), ""_+"", ""_""), ""=0"", ""is_zero"")"),"home_time_outs_left_television")</f>
        <v>home_time_outs_left_television</v>
      </c>
      <c r="B21" s="17"/>
      <c r="C21" s="14">
        <v>20.0</v>
      </c>
      <c r="D21" s="14" t="s">
        <v>35</v>
      </c>
      <c r="E21" s="14">
        <v>120.0</v>
      </c>
      <c r="F21" s="14">
        <v>2.0</v>
      </c>
      <c r="G21" s="14" t="s">
        <v>31</v>
      </c>
      <c r="H21" s="14" t="s">
        <v>27</v>
      </c>
    </row>
    <row r="22">
      <c r="A22" s="4" t="str">
        <f>IFERROR(__xludf.DUMMYFUNCTION("substitute(regexreplace(substitute(regexreplace(regexreplace(lower($D22), "" \(.+?\)$"", """"), ""[- .()/]"", ""_""), ""#"", ""num""), ""_+"", ""_""), ""=0"", ""is_zero"")"),"home_time_outs_left_total")</f>
        <v>home_time_outs_left_total</v>
      </c>
      <c r="B22" s="17"/>
      <c r="C22" s="14">
        <v>21.0</v>
      </c>
      <c r="D22" s="14" t="s">
        <v>36</v>
      </c>
      <c r="E22" s="14">
        <v>122.0</v>
      </c>
      <c r="F22" s="14">
        <v>2.0</v>
      </c>
      <c r="G22" s="14" t="s">
        <v>31</v>
      </c>
      <c r="H22" s="15"/>
    </row>
    <row r="23">
      <c r="A23" s="4" t="str">
        <f>IFERROR(__xludf.DUMMYFUNCTION("substitute(regexreplace(substitute(regexreplace(regexreplace(lower($D23), "" \(.+?\)$"", """"), ""[- .()/]"", ""_""), ""#"", ""num""), ""_+"", ""_""), ""=0"", ""is_zero"")"),"guest_time_outs_left_full")</f>
        <v>guest_time_outs_left_full</v>
      </c>
      <c r="B23" s="17"/>
      <c r="C23" s="14">
        <v>22.0</v>
      </c>
      <c r="D23" s="14" t="s">
        <v>37</v>
      </c>
      <c r="E23" s="14">
        <v>124.0</v>
      </c>
      <c r="F23" s="14">
        <v>2.0</v>
      </c>
      <c r="G23" s="14" t="s">
        <v>31</v>
      </c>
      <c r="H23" s="15"/>
    </row>
    <row r="24">
      <c r="A24" s="4" t="str">
        <f>IFERROR(__xludf.DUMMYFUNCTION("substitute(regexreplace(substitute(regexreplace(regexreplace(lower($D24), "" \(.+?\)$"", """"), ""[- .()/]"", ""_""), ""#"", ""num""), ""_+"", ""_""), ""=0"", ""is_zero"")"),"guest_time_outs_left_partial")</f>
        <v>guest_time_outs_left_partial</v>
      </c>
      <c r="B24" s="17"/>
      <c r="C24" s="14">
        <v>23.0</v>
      </c>
      <c r="D24" s="14" t="s">
        <v>38</v>
      </c>
      <c r="E24" s="14">
        <v>126.0</v>
      </c>
      <c r="F24" s="14">
        <v>2.0</v>
      </c>
      <c r="G24" s="14" t="s">
        <v>31</v>
      </c>
      <c r="H24" s="15"/>
    </row>
    <row r="25">
      <c r="A25" s="4" t="str">
        <f>IFERROR(__xludf.DUMMYFUNCTION("substitute(regexreplace(substitute(regexreplace(regexreplace(lower($D25), "" \(.+?\)$"", """"), ""[- .()/]"", ""_""), ""#"", ""num""), ""_+"", ""_""), ""=0"", ""is_zero"")"),"guest_time_outs_left_television")</f>
        <v>guest_time_outs_left_television</v>
      </c>
      <c r="B25" s="17"/>
      <c r="C25" s="14">
        <v>24.0</v>
      </c>
      <c r="D25" s="14" t="s">
        <v>39</v>
      </c>
      <c r="E25" s="14">
        <v>128.0</v>
      </c>
      <c r="F25" s="14">
        <v>2.0</v>
      </c>
      <c r="G25" s="14" t="s">
        <v>31</v>
      </c>
      <c r="H25" s="14" t="s">
        <v>27</v>
      </c>
    </row>
    <row r="26">
      <c r="A26" s="4" t="str">
        <f>IFERROR(__xludf.DUMMYFUNCTION("substitute(regexreplace(substitute(regexreplace(regexreplace(lower($D26), "" \(.+?\)$"", """"), ""[- .()/]"", ""_""), ""#"", ""num""), ""_+"", ""_""), ""=0"", ""is_zero"")"),"guest_time_outs_left_total")</f>
        <v>guest_time_outs_left_total</v>
      </c>
      <c r="B26" s="17"/>
      <c r="C26" s="14">
        <v>25.0</v>
      </c>
      <c r="D26" s="14" t="s">
        <v>40</v>
      </c>
      <c r="E26" s="14">
        <v>130.0</v>
      </c>
      <c r="F26" s="14">
        <v>2.0</v>
      </c>
      <c r="G26" s="14" t="s">
        <v>31</v>
      </c>
      <c r="H26" s="15"/>
    </row>
    <row r="27">
      <c r="A27" s="4" t="str">
        <f>IFERROR(__xludf.DUMMYFUNCTION("substitute(regexreplace(substitute(regexreplace(regexreplace(lower($D27), "" \(.+?\)$"", """"), ""[- .()/]"", ""_""), ""#"", ""num""), ""_+"", ""_""), ""=0"", ""is_zero"")"),"home_time_out_indicator")</f>
        <v>home_time_out_indicator</v>
      </c>
      <c r="B27" s="17"/>
      <c r="C27" s="14">
        <v>26.0</v>
      </c>
      <c r="D27" s="14" t="s">
        <v>41</v>
      </c>
      <c r="E27" s="14">
        <v>132.0</v>
      </c>
      <c r="F27" s="14">
        <v>1.0</v>
      </c>
      <c r="G27" s="14" t="s">
        <v>10</v>
      </c>
      <c r="H27" s="15"/>
    </row>
    <row r="28">
      <c r="A28" s="4" t="str">
        <f>IFERROR(__xludf.DUMMYFUNCTION("substitute(regexreplace(substitute(regexreplace(regexreplace(lower($D28), "" \(.+?\)$"", """"), ""[- .()/]"", ""_""), ""#"", ""num""), ""_+"", ""_""), ""=0"", ""is_zero"")"),"home_time_out_text")</f>
        <v>home_time_out_text</v>
      </c>
      <c r="B28" s="17"/>
      <c r="C28" s="14">
        <v>27.0</v>
      </c>
      <c r="D28" s="14" t="s">
        <v>666</v>
      </c>
      <c r="E28" s="14">
        <v>133.0</v>
      </c>
      <c r="F28" s="14">
        <v>4.0</v>
      </c>
      <c r="G28" s="14" t="s">
        <v>10</v>
      </c>
      <c r="H28" s="15"/>
    </row>
    <row r="29">
      <c r="A29" s="4" t="str">
        <f>IFERROR(__xludf.DUMMYFUNCTION("substitute(regexreplace(substitute(regexreplace(regexreplace(lower($D29), "" \(.+?\)$"", """"), ""[- .()/]"", ""_""), ""#"", ""num""), ""_+"", ""_""), ""=0"", ""is_zero"")"),"guest_time_out_indicator")</f>
        <v>guest_time_out_indicator</v>
      </c>
      <c r="B29" s="17"/>
      <c r="C29" s="14">
        <v>28.0</v>
      </c>
      <c r="D29" s="14" t="s">
        <v>43</v>
      </c>
      <c r="E29" s="14">
        <v>137.0</v>
      </c>
      <c r="F29" s="14">
        <v>1.0</v>
      </c>
      <c r="G29" s="14" t="s">
        <v>10</v>
      </c>
      <c r="H29" s="15"/>
    </row>
    <row r="30">
      <c r="A30" s="4" t="str">
        <f>IFERROR(__xludf.DUMMYFUNCTION("substitute(regexreplace(substitute(regexreplace(regexreplace(lower($D30), "" \(.+?\)$"", """"), ""[- .()/]"", ""_""), ""#"", ""num""), ""_+"", ""_""), ""=0"", ""is_zero"")"),"guest_time_out_text")</f>
        <v>guest_time_out_text</v>
      </c>
      <c r="B30" s="17"/>
      <c r="C30" s="14">
        <v>29.0</v>
      </c>
      <c r="D30" s="14" t="s">
        <v>667</v>
      </c>
      <c r="E30" s="14">
        <v>138.0</v>
      </c>
      <c r="F30" s="14">
        <v>4.0</v>
      </c>
      <c r="G30" s="14" t="s">
        <v>10</v>
      </c>
      <c r="H30" s="15"/>
    </row>
    <row r="31">
      <c r="A31" s="4" t="str">
        <f>IFERROR(__xludf.DUMMYFUNCTION("substitute(regexreplace(substitute(regexreplace(regexreplace(lower($D31), "" \(.+?\)$"", """"), ""[- .()/]"", ""_""), ""#"", ""num""), ""_+"", ""_""), ""=0"", ""is_zero"")"),"period")</f>
        <v>period</v>
      </c>
      <c r="B31" s="17"/>
      <c r="C31" s="14">
        <v>30.0</v>
      </c>
      <c r="D31" s="14" t="s">
        <v>45</v>
      </c>
      <c r="E31" s="14">
        <v>142.0</v>
      </c>
      <c r="F31" s="14">
        <v>2.0</v>
      </c>
      <c r="G31" s="14" t="s">
        <v>31</v>
      </c>
      <c r="H31" s="15"/>
    </row>
    <row r="32">
      <c r="A32" s="4" t="str">
        <f>IFERROR(__xludf.DUMMYFUNCTION("substitute(regexreplace(substitute(regexreplace(regexreplace(lower($D32), "" \(.+?\)$"", """"), ""[- .()/]"", ""_""), ""#"", ""num""), ""_+"", ""_""), ""=0"", ""is_zero"")"),"period_text")</f>
        <v>period_text</v>
      </c>
      <c r="B32" s="17"/>
      <c r="C32" s="14">
        <v>31.0</v>
      </c>
      <c r="D32" s="14" t="s">
        <v>267</v>
      </c>
      <c r="E32" s="14">
        <v>144.0</v>
      </c>
      <c r="F32" s="14">
        <v>4.0</v>
      </c>
      <c r="G32" s="14" t="s">
        <v>10</v>
      </c>
      <c r="H32" s="14" t="s">
        <v>27</v>
      </c>
    </row>
    <row r="33">
      <c r="A33" s="4" t="str">
        <f>IFERROR(__xludf.DUMMYFUNCTION("substitute(regexreplace(substitute(regexreplace(regexreplace(lower($D33), "" \(.+?\)$"", """"), ""[- .()/]"", ""_""), ""#"", ""num""), ""_+"", ""_""), ""=0"", ""is_zero"")"),"period_description")</f>
        <v>period_description</v>
      </c>
      <c r="B33" s="17"/>
      <c r="C33" s="14">
        <v>32.0</v>
      </c>
      <c r="D33" s="14" t="s">
        <v>268</v>
      </c>
      <c r="E33" s="14">
        <v>148.0</v>
      </c>
      <c r="F33" s="14">
        <v>12.0</v>
      </c>
      <c r="G33" s="14" t="s">
        <v>10</v>
      </c>
      <c r="H33" s="14" t="s">
        <v>27</v>
      </c>
    </row>
    <row r="34">
      <c r="A34" s="4" t="str">
        <f>IFERROR(__xludf.DUMMYFUNCTION("substitute(regexreplace(substitute(regexreplace(regexreplace(lower($D34), "" \(.+?\)$"", """"), ""[- .()/]"", ""_""), ""#"", ""num""), ""_+"", ""_""), ""=0"", ""is_zero"")"),"internal_relay")</f>
        <v>internal_relay</v>
      </c>
      <c r="B34" s="17"/>
      <c r="C34" s="14">
        <v>33.0</v>
      </c>
      <c r="D34" s="14" t="s">
        <v>48</v>
      </c>
      <c r="E34" s="14">
        <v>160.0</v>
      </c>
      <c r="F34" s="14">
        <v>1.0</v>
      </c>
      <c r="G34" s="14" t="s">
        <v>10</v>
      </c>
      <c r="H34" s="15"/>
    </row>
    <row r="35">
      <c r="A35" s="4" t="str">
        <f>IFERROR(__xludf.DUMMYFUNCTION("substitute(regexreplace(substitute(regexreplace(regexreplace(lower($D35), "" \(.+?\)$"", """"), ""[- .()/]"", ""_""), ""#"", ""num""), ""_+"", ""_""), ""=0"", ""is_zero"")"),"ad_panel_caption_power")</f>
        <v>ad_panel_caption_power</v>
      </c>
      <c r="B35" s="17"/>
      <c r="C35" s="14">
        <v>34.0</v>
      </c>
      <c r="D35" s="14" t="s">
        <v>49</v>
      </c>
      <c r="E35" s="14">
        <v>161.0</v>
      </c>
      <c r="F35" s="14">
        <v>1.0</v>
      </c>
      <c r="G35" s="14" t="s">
        <v>10</v>
      </c>
      <c r="H35" s="15"/>
    </row>
    <row r="36">
      <c r="A36" s="4" t="str">
        <f>IFERROR(__xludf.DUMMYFUNCTION("substitute(regexreplace(substitute(regexreplace(regexreplace(lower($D36), "" \(.+?\)$"", """"), ""[- .()/]"", ""_""), ""#"", ""num""), ""_+"", ""_""), ""=0"", ""is_zero"")"),"ad_panel_caption_num1")</f>
        <v>ad_panel_caption_num1</v>
      </c>
      <c r="B36" s="17"/>
      <c r="C36" s="14">
        <v>35.0</v>
      </c>
      <c r="D36" s="14" t="s">
        <v>50</v>
      </c>
      <c r="E36" s="14">
        <v>162.0</v>
      </c>
      <c r="F36" s="14">
        <v>1.0</v>
      </c>
      <c r="G36" s="14" t="s">
        <v>10</v>
      </c>
      <c r="H36" s="15"/>
    </row>
    <row r="37">
      <c r="A37" s="4" t="str">
        <f>IFERROR(__xludf.DUMMYFUNCTION("substitute(regexreplace(substitute(regexreplace(regexreplace(lower($D37), "" \(.+?\)$"", """"), ""[- .()/]"", ""_""), ""#"", ""num""), ""_+"", ""_""), ""=0"", ""is_zero"")"),"ad_panel_caption_num2")</f>
        <v>ad_panel_caption_num2</v>
      </c>
      <c r="B37" s="17"/>
      <c r="C37" s="14">
        <v>36.0</v>
      </c>
      <c r="D37" s="14" t="s">
        <v>51</v>
      </c>
      <c r="E37" s="14">
        <v>163.0</v>
      </c>
      <c r="F37" s="14">
        <v>1.0</v>
      </c>
      <c r="G37" s="14" t="s">
        <v>10</v>
      </c>
      <c r="H37" s="15"/>
    </row>
    <row r="38">
      <c r="A38" s="4" t="str">
        <f>IFERROR(__xludf.DUMMYFUNCTION("substitute(regexreplace(substitute(regexreplace(regexreplace(lower($D38), "" \(.+?\)$"", """"), ""[- .()/]"", ""_""), ""#"", ""num""), ""_+"", ""_""), ""=0"", ""is_zero"")"),"ad_panel_caption_num3")</f>
        <v>ad_panel_caption_num3</v>
      </c>
      <c r="B38" s="17"/>
      <c r="C38" s="14">
        <v>37.0</v>
      </c>
      <c r="D38" s="14" t="s">
        <v>52</v>
      </c>
      <c r="E38" s="14">
        <v>164.0</v>
      </c>
      <c r="F38" s="14">
        <v>1.0</v>
      </c>
      <c r="G38" s="14" t="s">
        <v>10</v>
      </c>
      <c r="H38" s="14" t="s">
        <v>27</v>
      </c>
    </row>
    <row r="39">
      <c r="A39" s="4" t="str">
        <f>IFERROR(__xludf.DUMMYFUNCTION("substitute(regexreplace(substitute(regexreplace(regexreplace(lower($D39), "" \(.+?\)$"", """"), ""[- .()/]"", ""_""), ""#"", ""num""), ""_+"", ""_""), ""=0"", ""is_zero"")"),"ad_panel_caption_num4")</f>
        <v>ad_panel_caption_num4</v>
      </c>
      <c r="B39" s="17"/>
      <c r="C39" s="14">
        <v>38.0</v>
      </c>
      <c r="D39" s="14" t="s">
        <v>53</v>
      </c>
      <c r="E39" s="14">
        <v>165.0</v>
      </c>
      <c r="F39" s="14">
        <v>1.0</v>
      </c>
      <c r="G39" s="14" t="s">
        <v>10</v>
      </c>
      <c r="H39" s="14" t="s">
        <v>27</v>
      </c>
    </row>
    <row r="40">
      <c r="A40" s="4" t="str">
        <f>IFERROR(__xludf.DUMMYFUNCTION("substitute(regexreplace(substitute(regexreplace(regexreplace(lower($D40), "" \(.+?\)$"", """"), ""[- .()/]"", ""_""), ""#"", ""num""), ""_+"", ""_""), ""=0"", ""is_zero"")"),"reserved_for_future_use")</f>
        <v>reserved_for_future_use</v>
      </c>
      <c r="B40" s="17"/>
      <c r="C40" s="14">
        <v>39.0</v>
      </c>
      <c r="D40" s="14" t="s">
        <v>54</v>
      </c>
      <c r="E40" s="14">
        <v>166.0</v>
      </c>
      <c r="F40" s="14">
        <v>35.0</v>
      </c>
      <c r="G40" s="14" t="s">
        <v>31</v>
      </c>
      <c r="H40" s="10" t="s">
        <v>55</v>
      </c>
    </row>
    <row r="41">
      <c r="A41" s="4" t="str">
        <f>IFERROR(__xludf.DUMMYFUNCTION("substitute(regexreplace(substitute(regexreplace(regexreplace(lower($D41), "" \(.+?\)$"", """"), ""[- .()/]"", ""_""), ""#"", ""num""), ""_+"", ""_""), ""=0"", ""is_zero"")"),"best_time")</f>
        <v>best_time</v>
      </c>
      <c r="B41" s="17"/>
      <c r="C41" s="14">
        <v>40.0</v>
      </c>
      <c r="D41" s="14" t="s">
        <v>710</v>
      </c>
      <c r="E41" s="14">
        <v>201.0</v>
      </c>
      <c r="F41" s="14">
        <v>9.0</v>
      </c>
      <c r="G41" s="14" t="s">
        <v>31</v>
      </c>
      <c r="H41" s="20" t="s">
        <v>71</v>
      </c>
    </row>
    <row r="42">
      <c r="A42" s="4" t="str">
        <f>IFERROR(__xludf.DUMMYFUNCTION("substitute(regexreplace(substitute(regexreplace(regexreplace(lower($D42), "" \(.+?\)$"", """"), ""[- .()/]"", ""_""), ""#"", ""num""), ""_+"", ""_""), ""=0"", ""is_zero"")"),"lane_1_position_num")</f>
        <v>lane_1_position_num</v>
      </c>
      <c r="B42" s="17"/>
      <c r="C42" s="14">
        <v>41.0</v>
      </c>
      <c r="D42" s="14" t="s">
        <v>711</v>
      </c>
      <c r="E42" s="14">
        <v>210.0</v>
      </c>
      <c r="F42" s="14">
        <v>3.0</v>
      </c>
      <c r="G42" s="14" t="s">
        <v>31</v>
      </c>
      <c r="H42" s="15"/>
    </row>
    <row r="43">
      <c r="A43" s="4" t="str">
        <f>IFERROR(__xludf.DUMMYFUNCTION("substitute(regexreplace(substitute(regexreplace(regexreplace(lower($D43), "" \(.+?\)$"", """"), ""[- .()/]"", ""_""), ""#"", ""num""), ""_+"", ""_""), ""=0"", ""is_zero"")"),"lane_2_position_num")</f>
        <v>lane_2_position_num</v>
      </c>
      <c r="B43" s="17"/>
      <c r="C43" s="14">
        <v>42.0</v>
      </c>
      <c r="D43" s="14" t="s">
        <v>712</v>
      </c>
      <c r="E43" s="14">
        <v>213.0</v>
      </c>
      <c r="F43" s="14">
        <v>3.0</v>
      </c>
      <c r="G43" s="14" t="s">
        <v>31</v>
      </c>
      <c r="H43" s="15"/>
    </row>
    <row r="44">
      <c r="A44" s="4" t="str">
        <f>IFERROR(__xludf.DUMMYFUNCTION("substitute(regexreplace(substitute(regexreplace(regexreplace(lower($D44), "" \(.+?\)$"", """"), ""[- .()/]"", ""_""), ""#"", ""num""), ""_+"", ""_""), ""=0"", ""is_zero"")"),"lane_3_position_num")</f>
        <v>lane_3_position_num</v>
      </c>
      <c r="B44" s="17"/>
      <c r="C44" s="14">
        <v>43.0</v>
      </c>
      <c r="D44" s="14" t="s">
        <v>713</v>
      </c>
      <c r="E44" s="14">
        <v>216.0</v>
      </c>
      <c r="F44" s="14">
        <v>3.0</v>
      </c>
      <c r="G44" s="14" t="s">
        <v>31</v>
      </c>
      <c r="H44" s="15"/>
    </row>
    <row r="45">
      <c r="A45" s="4" t="str">
        <f>IFERROR(__xludf.DUMMYFUNCTION("substitute(regexreplace(substitute(regexreplace(regexreplace(lower($D45), "" \(.+?\)$"", """"), ""[- .()/]"", ""_""), ""#"", ""num""), ""_+"", ""_""), ""=0"", ""is_zero"")"),"lane_4_position_num")</f>
        <v>lane_4_position_num</v>
      </c>
      <c r="B45" s="17"/>
      <c r="C45" s="14">
        <v>44.0</v>
      </c>
      <c r="D45" s="14" t="s">
        <v>714</v>
      </c>
      <c r="E45" s="14">
        <v>219.0</v>
      </c>
      <c r="F45" s="14">
        <v>3.0</v>
      </c>
      <c r="G45" s="14" t="s">
        <v>31</v>
      </c>
      <c r="H45" s="15"/>
    </row>
    <row r="46">
      <c r="A46" s="4" t="str">
        <f>IFERROR(__xludf.DUMMYFUNCTION("substitute(regexreplace(substitute(regexreplace(regexreplace(lower($D46), "" \(.+?\)$"", """"), ""[- .()/]"", ""_""), ""#"", ""num""), ""_+"", ""_""), ""=0"", ""is_zero"")"),"position_1_car_num")</f>
        <v>position_1_car_num</v>
      </c>
      <c r="B46" s="17"/>
      <c r="C46" s="14">
        <v>45.0</v>
      </c>
      <c r="D46" s="14" t="s">
        <v>715</v>
      </c>
      <c r="E46" s="14">
        <v>222.0</v>
      </c>
      <c r="F46" s="14">
        <v>3.0</v>
      </c>
      <c r="G46" s="14" t="s">
        <v>31</v>
      </c>
      <c r="H46" s="15"/>
    </row>
    <row r="47">
      <c r="A47" s="4" t="str">
        <f>IFERROR(__xludf.DUMMYFUNCTION("substitute(regexreplace(substitute(regexreplace(regexreplace(lower($D47), "" \(.+?\)$"", """"), ""[- .()/]"", ""_""), ""#"", ""num""), ""_+"", ""_""), ""=0"", ""is_zero"")"),"position_2_car_num")</f>
        <v>position_2_car_num</v>
      </c>
      <c r="B47" s="17"/>
      <c r="C47" s="14">
        <v>46.0</v>
      </c>
      <c r="D47" s="14" t="s">
        <v>716</v>
      </c>
      <c r="E47" s="14">
        <v>225.0</v>
      </c>
      <c r="F47" s="14">
        <v>3.0</v>
      </c>
      <c r="G47" s="14" t="s">
        <v>31</v>
      </c>
      <c r="H47" s="15"/>
    </row>
    <row r="48">
      <c r="A48" s="4" t="str">
        <f>IFERROR(__xludf.DUMMYFUNCTION("substitute(regexreplace(substitute(regexreplace(regexreplace(lower($D48), "" \(.+?\)$"", """"), ""[- .()/]"", ""_""), ""#"", ""num""), ""_+"", ""_""), ""=0"", ""is_zero"")"),"position_3_car_num")</f>
        <v>position_3_car_num</v>
      </c>
      <c r="B48" s="17"/>
      <c r="C48" s="14">
        <v>47.0</v>
      </c>
      <c r="D48" s="14" t="s">
        <v>717</v>
      </c>
      <c r="E48" s="14">
        <v>228.0</v>
      </c>
      <c r="F48" s="14">
        <v>3.0</v>
      </c>
      <c r="G48" s="14" t="s">
        <v>31</v>
      </c>
      <c r="H48" s="15"/>
    </row>
    <row r="49">
      <c r="A49" s="4" t="str">
        <f>IFERROR(__xludf.DUMMYFUNCTION("substitute(regexreplace(substitute(regexreplace(regexreplace(lower($D49), "" \(.+?\)$"", """"), ""[- .()/]"", ""_""), ""#"", ""num""), ""_+"", ""_""), ""=0"", ""is_zero"")"),"position_4_car_num")</f>
        <v>position_4_car_num</v>
      </c>
      <c r="B49" s="17"/>
      <c r="C49" s="14">
        <v>48.0</v>
      </c>
      <c r="D49" s="14" t="s">
        <v>718</v>
      </c>
      <c r="E49" s="14">
        <v>231.0</v>
      </c>
      <c r="F49" s="14">
        <v>3.0</v>
      </c>
      <c r="G49" s="14" t="s">
        <v>31</v>
      </c>
      <c r="H49" s="15"/>
    </row>
    <row r="50">
      <c r="A50" s="4" t="str">
        <f>IFERROR(__xludf.DUMMYFUNCTION("substitute(regexreplace(substitute(regexreplace(regexreplace(lower($D50), "" \(.+?\)$"", """"), ""[- .()/]"", ""_""), ""#"", ""num""), ""_+"", ""_""), ""=0"", ""is_zero"")"),"lane_1_total_time")</f>
        <v>lane_1_total_time</v>
      </c>
      <c r="B50" s="17"/>
      <c r="C50" s="14">
        <v>49.0</v>
      </c>
      <c r="D50" s="14" t="s">
        <v>719</v>
      </c>
      <c r="E50" s="14">
        <v>234.0</v>
      </c>
      <c r="F50" s="14">
        <v>9.0</v>
      </c>
      <c r="G50" s="14" t="s">
        <v>31</v>
      </c>
      <c r="H50" s="15"/>
    </row>
    <row r="51">
      <c r="A51" s="4" t="str">
        <f>IFERROR(__xludf.DUMMYFUNCTION("substitute(regexreplace(substitute(regexreplace(regexreplace(lower($D51), "" \(.+?\)$"", """"), ""[- .()/]"", ""_""), ""#"", ""num""), ""_+"", ""_""), ""=0"", ""is_zero"")"),"lane_1_elapsed_time")</f>
        <v>lane_1_elapsed_time</v>
      </c>
      <c r="B51" s="17"/>
      <c r="C51" s="14">
        <v>50.0</v>
      </c>
      <c r="D51" s="14" t="s">
        <v>720</v>
      </c>
      <c r="E51" s="14">
        <v>243.0</v>
      </c>
      <c r="F51" s="14">
        <v>9.0</v>
      </c>
      <c r="G51" s="14" t="s">
        <v>31</v>
      </c>
      <c r="H51" s="14" t="s">
        <v>27</v>
      </c>
    </row>
    <row r="52">
      <c r="A52" s="4" t="str">
        <f>IFERROR(__xludf.DUMMYFUNCTION("substitute(regexreplace(substitute(regexreplace(regexreplace(lower($D52), "" \(.+?\)$"", """"), ""[- .()/]"", ""_""), ""#"", ""num""), ""_+"", ""_""), ""=0"", ""is_zero"")"),"lane_1_reaction_time")</f>
        <v>lane_1_reaction_time</v>
      </c>
      <c r="B52" s="17"/>
      <c r="C52" s="14">
        <v>51.0</v>
      </c>
      <c r="D52" s="14" t="s">
        <v>721</v>
      </c>
      <c r="E52" s="14">
        <v>252.0</v>
      </c>
      <c r="F52" s="14">
        <v>9.0</v>
      </c>
      <c r="G52" s="14" t="s">
        <v>31</v>
      </c>
      <c r="H52" s="14" t="s">
        <v>27</v>
      </c>
    </row>
    <row r="53">
      <c r="A53" s="4" t="str">
        <f>IFERROR(__xludf.DUMMYFUNCTION("substitute(regexreplace(substitute(regexreplace(regexreplace(lower($D53), "" \(.+?\)$"", """"), ""[- .()/]"", ""_""), ""#"", ""num""), ""_+"", ""_""), ""=0"", ""is_zero"")"),"lane_2_total_time")</f>
        <v>lane_2_total_time</v>
      </c>
      <c r="B53" s="17"/>
      <c r="C53" s="14">
        <v>52.0</v>
      </c>
      <c r="D53" s="14" t="s">
        <v>722</v>
      </c>
      <c r="E53" s="14">
        <v>261.0</v>
      </c>
      <c r="F53" s="14">
        <v>9.0</v>
      </c>
      <c r="G53" s="14" t="s">
        <v>31</v>
      </c>
      <c r="H53" s="15"/>
    </row>
    <row r="54">
      <c r="A54" s="4" t="str">
        <f>IFERROR(__xludf.DUMMYFUNCTION("substitute(regexreplace(substitute(regexreplace(regexreplace(lower($D54), "" \(.+?\)$"", """"), ""[- .()/]"", ""_""), ""#"", ""num""), ""_+"", ""_""), ""=0"", ""is_zero"")"),"lane_2_elapsed_time")</f>
        <v>lane_2_elapsed_time</v>
      </c>
      <c r="B54" s="17"/>
      <c r="C54" s="14">
        <v>53.0</v>
      </c>
      <c r="D54" s="14" t="s">
        <v>723</v>
      </c>
      <c r="E54" s="14">
        <v>270.0</v>
      </c>
      <c r="F54" s="14">
        <v>9.0</v>
      </c>
      <c r="G54" s="14" t="s">
        <v>31</v>
      </c>
      <c r="H54" s="14" t="s">
        <v>27</v>
      </c>
    </row>
    <row r="55">
      <c r="A55" s="4" t="str">
        <f>IFERROR(__xludf.DUMMYFUNCTION("substitute(regexreplace(substitute(regexreplace(regexreplace(lower($D55), "" \(.+?\)$"", """"), ""[- .()/]"", ""_""), ""#"", ""num""), ""_+"", ""_""), ""=0"", ""is_zero"")"),"lane_2_reaction_time")</f>
        <v>lane_2_reaction_time</v>
      </c>
      <c r="B55" s="17"/>
      <c r="C55" s="14">
        <v>54.0</v>
      </c>
      <c r="D55" s="14" t="s">
        <v>724</v>
      </c>
      <c r="E55" s="14">
        <v>279.0</v>
      </c>
      <c r="F55" s="14">
        <v>9.0</v>
      </c>
      <c r="G55" s="14" t="s">
        <v>31</v>
      </c>
      <c r="H55" s="14" t="s">
        <v>27</v>
      </c>
    </row>
    <row r="56">
      <c r="A56" s="4" t="str">
        <f>IFERROR(__xludf.DUMMYFUNCTION("substitute(regexreplace(substitute(regexreplace(regexreplace(lower($D56), "" \(.+?\)$"", """"), ""[- .()/]"", ""_""), ""#"", ""num""), ""_+"", ""_""), ""=0"", ""is_zero"")"),"lane_3_total_time")</f>
        <v>lane_3_total_time</v>
      </c>
      <c r="B56" s="17"/>
      <c r="C56" s="14">
        <v>55.0</v>
      </c>
      <c r="D56" s="14" t="s">
        <v>725</v>
      </c>
      <c r="E56" s="14">
        <v>288.0</v>
      </c>
      <c r="F56" s="14">
        <v>9.0</v>
      </c>
      <c r="G56" s="14" t="s">
        <v>31</v>
      </c>
      <c r="H56" s="15"/>
    </row>
    <row r="57">
      <c r="A57" s="4" t="str">
        <f>IFERROR(__xludf.DUMMYFUNCTION("substitute(regexreplace(substitute(regexreplace(regexreplace(lower($D57), "" \(.+?\)$"", """"), ""[- .()/]"", ""_""), ""#"", ""num""), ""_+"", ""_""), ""=0"", ""is_zero"")"),"lane_3_elapsed_time")</f>
        <v>lane_3_elapsed_time</v>
      </c>
      <c r="B57" s="17"/>
      <c r="C57" s="14">
        <v>56.0</v>
      </c>
      <c r="D57" s="14" t="s">
        <v>726</v>
      </c>
      <c r="E57" s="14">
        <v>297.0</v>
      </c>
      <c r="F57" s="14">
        <v>9.0</v>
      </c>
      <c r="G57" s="14" t="s">
        <v>31</v>
      </c>
      <c r="H57" s="14" t="s">
        <v>27</v>
      </c>
    </row>
    <row r="58">
      <c r="A58" s="4" t="str">
        <f>IFERROR(__xludf.DUMMYFUNCTION("substitute(regexreplace(substitute(regexreplace(regexreplace(lower($D58), "" \(.+?\)$"", """"), ""[- .()/]"", ""_""), ""#"", ""num""), ""_+"", ""_""), ""=0"", ""is_zero"")"),"lane_3_reaction_time")</f>
        <v>lane_3_reaction_time</v>
      </c>
      <c r="B58" s="17"/>
      <c r="C58" s="14">
        <v>57.0</v>
      </c>
      <c r="D58" s="14" t="s">
        <v>727</v>
      </c>
      <c r="E58" s="14">
        <v>306.0</v>
      </c>
      <c r="F58" s="14">
        <v>9.0</v>
      </c>
      <c r="G58" s="14" t="s">
        <v>31</v>
      </c>
      <c r="H58" s="14" t="s">
        <v>27</v>
      </c>
    </row>
    <row r="59">
      <c r="A59" s="4" t="str">
        <f>IFERROR(__xludf.DUMMYFUNCTION("substitute(regexreplace(substitute(regexreplace(regexreplace(lower($D59), "" \(.+?\)$"", """"), ""[- .()/]"", ""_""), ""#"", ""num""), ""_+"", ""_""), ""=0"", ""is_zero"")"),"lane_4_total_time")</f>
        <v>lane_4_total_time</v>
      </c>
      <c r="B59" s="17"/>
      <c r="C59" s="14">
        <v>58.0</v>
      </c>
      <c r="D59" s="14" t="s">
        <v>728</v>
      </c>
      <c r="E59" s="14">
        <v>315.0</v>
      </c>
      <c r="F59" s="14">
        <v>9.0</v>
      </c>
      <c r="G59" s="14" t="s">
        <v>31</v>
      </c>
      <c r="H59" s="15"/>
    </row>
    <row r="60">
      <c r="A60" s="4" t="str">
        <f>IFERROR(__xludf.DUMMYFUNCTION("substitute(regexreplace(substitute(regexreplace(regexreplace(lower($D60), "" \(.+?\)$"", """"), ""[- .()/]"", ""_""), ""#"", ""num""), ""_+"", ""_""), ""=0"", ""is_zero"")"),"lane_4_elapsed_time")</f>
        <v>lane_4_elapsed_time</v>
      </c>
      <c r="B60" s="17"/>
      <c r="C60" s="14">
        <v>59.0</v>
      </c>
      <c r="D60" s="14" t="s">
        <v>729</v>
      </c>
      <c r="E60" s="14">
        <v>324.0</v>
      </c>
      <c r="F60" s="14">
        <v>9.0</v>
      </c>
      <c r="G60" s="14" t="s">
        <v>31</v>
      </c>
      <c r="H60" s="14" t="s">
        <v>27</v>
      </c>
    </row>
    <row r="61">
      <c r="A61" s="4" t="str">
        <f>IFERROR(__xludf.DUMMYFUNCTION("substitute(regexreplace(substitute(regexreplace(regexreplace(lower($D61), "" \(.+?\)$"", """"), ""[- .()/]"", ""_""), ""#"", ""num""), ""_+"", ""_""), ""=0"", ""is_zero"")"),"lane_4_reaction_time")</f>
        <v>lane_4_reaction_time</v>
      </c>
      <c r="B61" s="17"/>
      <c r="C61" s="14">
        <v>60.0</v>
      </c>
      <c r="D61" s="14" t="s">
        <v>730</v>
      </c>
      <c r="E61" s="14">
        <v>333.0</v>
      </c>
      <c r="F61" s="14">
        <v>9.0</v>
      </c>
      <c r="G61" s="14" t="s">
        <v>31</v>
      </c>
      <c r="H61" s="14" t="s">
        <v>27</v>
      </c>
    </row>
    <row r="62">
      <c r="A62" s="4" t="str">
        <f>IFERROR(__xludf.DUMMYFUNCTION("substitute(regexreplace(substitute(regexreplace(regexreplace(lower($D62), "" \(.+?\)$"", """"), ""[- .()/]"", ""_""), ""#"", ""num""), ""_+"", ""_""), ""=0"", ""is_zero"")"),"position_1_total_time")</f>
        <v>position_1_total_time</v>
      </c>
      <c r="B62" s="17"/>
      <c r="C62" s="14">
        <v>61.0</v>
      </c>
      <c r="D62" s="14" t="s">
        <v>731</v>
      </c>
      <c r="E62" s="14">
        <v>342.0</v>
      </c>
      <c r="F62" s="14">
        <v>9.0</v>
      </c>
      <c r="G62" s="14" t="s">
        <v>31</v>
      </c>
      <c r="H62" s="15"/>
    </row>
    <row r="63">
      <c r="A63" s="4" t="str">
        <f>IFERROR(__xludf.DUMMYFUNCTION("substitute(regexreplace(substitute(regexreplace(regexreplace(lower($D63), "" \(.+?\)$"", """"), ""[- .()/]"", ""_""), ""#"", ""num""), ""_+"", ""_""), ""=0"", ""is_zero"")"),"position_1_elapsed_time")</f>
        <v>position_1_elapsed_time</v>
      </c>
      <c r="B63" s="17"/>
      <c r="C63" s="14">
        <v>62.0</v>
      </c>
      <c r="D63" s="14" t="s">
        <v>732</v>
      </c>
      <c r="E63" s="14">
        <v>351.0</v>
      </c>
      <c r="F63" s="14">
        <v>9.0</v>
      </c>
      <c r="G63" s="14" t="s">
        <v>31</v>
      </c>
      <c r="H63" s="14" t="s">
        <v>27</v>
      </c>
    </row>
    <row r="64">
      <c r="A64" s="4" t="str">
        <f>IFERROR(__xludf.DUMMYFUNCTION("substitute(regexreplace(substitute(regexreplace(regexreplace(lower($D64), "" \(.+?\)$"", """"), ""[- .()/]"", ""_""), ""#"", ""num""), ""_+"", ""_""), ""=0"", ""is_zero"")"),"position_1_reaction_time")</f>
        <v>position_1_reaction_time</v>
      </c>
      <c r="B64" s="17"/>
      <c r="C64" s="14">
        <v>63.0</v>
      </c>
      <c r="D64" s="20" t="s">
        <v>733</v>
      </c>
      <c r="E64" s="14">
        <v>360.0</v>
      </c>
      <c r="F64" s="14">
        <v>9.0</v>
      </c>
      <c r="G64" s="14" t="s">
        <v>31</v>
      </c>
      <c r="H64" s="14" t="s">
        <v>27</v>
      </c>
    </row>
    <row r="65">
      <c r="A65" s="4" t="str">
        <f>IFERROR(__xludf.DUMMYFUNCTION("substitute(regexreplace(substitute(regexreplace(regexreplace(lower($D65), "" \(.+?\)$"", """"), ""[- .()/]"", ""_""), ""#"", ""num""), ""_+"", ""_""), ""=0"", ""is_zero"")"),"position_2_total_time")</f>
        <v>position_2_total_time</v>
      </c>
      <c r="B65" s="17"/>
      <c r="C65" s="14">
        <v>64.0</v>
      </c>
      <c r="D65" s="14" t="s">
        <v>734</v>
      </c>
      <c r="E65" s="14">
        <v>369.0</v>
      </c>
      <c r="F65" s="14">
        <v>9.0</v>
      </c>
      <c r="G65" s="14" t="s">
        <v>31</v>
      </c>
      <c r="H65" s="15"/>
    </row>
    <row r="66">
      <c r="A66" s="4" t="str">
        <f>IFERROR(__xludf.DUMMYFUNCTION("substitute(regexreplace(substitute(regexreplace(regexreplace(lower($D66), "" \(.+?\)$"", """"), ""[- .()/]"", ""_""), ""#"", ""num""), ""_+"", ""_""), ""=0"", ""is_zero"")"),"position_2_elapsed_time")</f>
        <v>position_2_elapsed_time</v>
      </c>
      <c r="B66" s="17"/>
      <c r="C66" s="14">
        <v>65.0</v>
      </c>
      <c r="D66" s="14" t="s">
        <v>735</v>
      </c>
      <c r="E66" s="14">
        <v>378.0</v>
      </c>
      <c r="F66" s="14">
        <v>9.0</v>
      </c>
      <c r="G66" s="14" t="s">
        <v>31</v>
      </c>
      <c r="H66" s="14" t="s">
        <v>27</v>
      </c>
    </row>
    <row r="67">
      <c r="A67" s="4" t="str">
        <f>IFERROR(__xludf.DUMMYFUNCTION("substitute(regexreplace(substitute(regexreplace(regexreplace(lower($D67), "" \(.+?\)$"", """"), ""[- .()/]"", ""_""), ""#"", ""num""), ""_+"", ""_""), ""=0"", ""is_zero"")"),"position_2_reaction_time")</f>
        <v>position_2_reaction_time</v>
      </c>
      <c r="B67" s="17"/>
      <c r="C67" s="14">
        <v>66.0</v>
      </c>
      <c r="D67" s="20" t="s">
        <v>736</v>
      </c>
      <c r="E67" s="14">
        <v>387.0</v>
      </c>
      <c r="F67" s="14">
        <v>9.0</v>
      </c>
      <c r="G67" s="14" t="s">
        <v>31</v>
      </c>
      <c r="H67" s="14" t="s">
        <v>27</v>
      </c>
    </row>
    <row r="68">
      <c r="A68" s="4" t="str">
        <f>IFERROR(__xludf.DUMMYFUNCTION("substitute(regexreplace(substitute(regexreplace(regexreplace(lower($D68), "" \(.+?\)$"", """"), ""[- .()/]"", ""_""), ""#"", ""num""), ""_+"", ""_""), ""=0"", ""is_zero"")"),"position_3_total_time")</f>
        <v>position_3_total_time</v>
      </c>
      <c r="B68" s="17"/>
      <c r="C68" s="14">
        <v>67.0</v>
      </c>
      <c r="D68" s="14" t="s">
        <v>737</v>
      </c>
      <c r="E68" s="14">
        <v>396.0</v>
      </c>
      <c r="F68" s="14">
        <v>9.0</v>
      </c>
      <c r="G68" s="14" t="s">
        <v>31</v>
      </c>
      <c r="H68" s="15"/>
    </row>
    <row r="69">
      <c r="A69" s="4" t="str">
        <f>IFERROR(__xludf.DUMMYFUNCTION("substitute(regexreplace(substitute(regexreplace(regexreplace(lower($D69), "" \(.+?\)$"", """"), ""[- .()/]"", ""_""), ""#"", ""num""), ""_+"", ""_""), ""=0"", ""is_zero"")"),"position_3_elapsed_time")</f>
        <v>position_3_elapsed_time</v>
      </c>
      <c r="B69" s="17"/>
      <c r="C69" s="14">
        <v>68.0</v>
      </c>
      <c r="D69" s="14" t="s">
        <v>738</v>
      </c>
      <c r="E69" s="14">
        <v>405.0</v>
      </c>
      <c r="F69" s="14">
        <v>9.0</v>
      </c>
      <c r="G69" s="14" t="s">
        <v>31</v>
      </c>
      <c r="H69" s="14" t="s">
        <v>27</v>
      </c>
    </row>
    <row r="70">
      <c r="A70" s="4" t="str">
        <f>IFERROR(__xludf.DUMMYFUNCTION("substitute(regexreplace(substitute(regexreplace(regexreplace(lower($D70), "" \(.+?\)$"", """"), ""[- .()/]"", ""_""), ""#"", ""num""), ""_+"", ""_""), ""=0"", ""is_zero"")"),"position_3_reaction_time")</f>
        <v>position_3_reaction_time</v>
      </c>
      <c r="B70" s="17"/>
      <c r="C70" s="14">
        <v>69.0</v>
      </c>
      <c r="D70" s="20" t="s">
        <v>739</v>
      </c>
      <c r="E70" s="14">
        <v>414.0</v>
      </c>
      <c r="F70" s="14">
        <v>9.0</v>
      </c>
      <c r="G70" s="14" t="s">
        <v>31</v>
      </c>
      <c r="H70" s="14" t="s">
        <v>27</v>
      </c>
    </row>
    <row r="71">
      <c r="A71" s="4" t="str">
        <f>IFERROR(__xludf.DUMMYFUNCTION("substitute(regexreplace(substitute(regexreplace(regexreplace(lower($D71), "" \(.+?\)$"", """"), ""[- .()/]"", ""_""), ""#"", ""num""), ""_+"", ""_""), ""=0"", ""is_zero"")"),"position_4_total_time")</f>
        <v>position_4_total_time</v>
      </c>
      <c r="B71" s="17"/>
      <c r="C71" s="14">
        <v>70.0</v>
      </c>
      <c r="D71" s="14" t="s">
        <v>740</v>
      </c>
      <c r="E71" s="14">
        <v>423.0</v>
      </c>
      <c r="F71" s="14">
        <v>9.0</v>
      </c>
      <c r="G71" s="14" t="s">
        <v>31</v>
      </c>
      <c r="H71" s="15"/>
    </row>
    <row r="72">
      <c r="A72" s="4" t="str">
        <f>IFERROR(__xludf.DUMMYFUNCTION("substitute(regexreplace(substitute(regexreplace(regexreplace(lower($D72), "" \(.+?\)$"", """"), ""[- .()/]"", ""_""), ""#"", ""num""), ""_+"", ""_""), ""=0"", ""is_zero"")"),"position_4_elapsed_time")</f>
        <v>position_4_elapsed_time</v>
      </c>
      <c r="B72" s="17"/>
      <c r="C72" s="14">
        <v>71.0</v>
      </c>
      <c r="D72" s="14" t="s">
        <v>741</v>
      </c>
      <c r="E72" s="14">
        <v>432.0</v>
      </c>
      <c r="F72" s="14">
        <v>9.0</v>
      </c>
      <c r="G72" s="14" t="s">
        <v>31</v>
      </c>
      <c r="H72" s="14" t="s">
        <v>27</v>
      </c>
    </row>
    <row r="73">
      <c r="A73" s="4" t="str">
        <f>IFERROR(__xludf.DUMMYFUNCTION("substitute(regexreplace(substitute(regexreplace(regexreplace(lower($D73), "" \(.+?\)$"", """"), ""[- .()/]"", ""_""), ""#"", ""num""), ""_+"", ""_""), ""=0"", ""is_zero"")"),"position_4_reaction_time")</f>
        <v>position_4_reaction_time</v>
      </c>
      <c r="B73" s="17"/>
      <c r="C73" s="14">
        <v>72.0</v>
      </c>
      <c r="D73" s="20" t="s">
        <v>742</v>
      </c>
      <c r="E73" s="14">
        <v>441.0</v>
      </c>
      <c r="F73" s="14">
        <v>9.0</v>
      </c>
      <c r="G73" s="14" t="s">
        <v>31</v>
      </c>
      <c r="H73" s="14" t="s">
        <v>27</v>
      </c>
    </row>
    <row r="74">
      <c r="A74" s="4" t="str">
        <f>IFERROR(__xludf.DUMMYFUNCTION("substitute(regexreplace(substitute(regexreplace(regexreplace(lower($D74), "" \(.+?\)$"", """"), ""[- .()/]"", ""_""), ""#"", ""num""), ""_+"", ""_""), ""=0"", ""is_zero"")"),"lane_1_dq_status")</f>
        <v>lane_1_dq_status</v>
      </c>
      <c r="B74" s="17"/>
      <c r="C74" s="14">
        <v>73.0</v>
      </c>
      <c r="D74" s="14" t="s">
        <v>743</v>
      </c>
      <c r="E74" s="14">
        <v>450.0</v>
      </c>
      <c r="F74" s="14">
        <v>1.0</v>
      </c>
      <c r="G74" s="14" t="s">
        <v>31</v>
      </c>
      <c r="H74" s="15"/>
    </row>
    <row r="75">
      <c r="A75" s="4" t="str">
        <f>IFERROR(__xludf.DUMMYFUNCTION("substitute(regexreplace(substitute(regexreplace(regexreplace(lower($D75), "" \(.+?\)$"", """"), ""[- .()/]"", ""_""), ""#"", ""num""), ""_+"", ""_""), ""=0"", ""is_zero"")"),"lane_2_dq_status")</f>
        <v>lane_2_dq_status</v>
      </c>
      <c r="B75" s="17"/>
      <c r="C75" s="14">
        <v>74.0</v>
      </c>
      <c r="D75" s="14" t="s">
        <v>744</v>
      </c>
      <c r="E75" s="14">
        <v>451.0</v>
      </c>
      <c r="F75" s="14">
        <v>1.0</v>
      </c>
      <c r="G75" s="14" t="s">
        <v>31</v>
      </c>
      <c r="H75" s="15"/>
    </row>
    <row r="76">
      <c r="A76" s="4" t="str">
        <f>IFERROR(__xludf.DUMMYFUNCTION("substitute(regexreplace(substitute(regexreplace(regexreplace(lower($D76), "" \(.+?\)$"", """"), ""[- .()/]"", ""_""), ""#"", ""num""), ""_+"", ""_""), ""=0"", ""is_zero"")"),"lane_3_dq_status")</f>
        <v>lane_3_dq_status</v>
      </c>
      <c r="B76" s="17"/>
      <c r="C76" s="14">
        <v>75.0</v>
      </c>
      <c r="D76" s="14" t="s">
        <v>745</v>
      </c>
      <c r="E76" s="14">
        <v>452.0</v>
      </c>
      <c r="F76" s="14">
        <v>1.0</v>
      </c>
      <c r="G76" s="14" t="s">
        <v>31</v>
      </c>
      <c r="H76" s="15"/>
    </row>
    <row r="77">
      <c r="A77" s="4" t="str">
        <f>IFERROR(__xludf.DUMMYFUNCTION("substitute(regexreplace(substitute(regexreplace(regexreplace(lower($D77), "" \(.+?\)$"", """"), ""[- .()/]"", ""_""), ""#"", ""num""), ""_+"", ""_""), ""=0"", ""is_zero"")"),"lane_4_dq_status")</f>
        <v>lane_4_dq_status</v>
      </c>
      <c r="B77" s="17"/>
      <c r="C77" s="14">
        <v>76.0</v>
      </c>
      <c r="D77" s="14" t="s">
        <v>746</v>
      </c>
      <c r="E77" s="14">
        <v>453.0</v>
      </c>
      <c r="F77" s="14">
        <v>1.0</v>
      </c>
      <c r="G77" s="14" t="s">
        <v>31</v>
      </c>
      <c r="H77" s="15"/>
    </row>
    <row r="78">
      <c r="A78" s="4" t="str">
        <f>IFERROR(__xludf.DUMMYFUNCTION("substitute(regexreplace(substitute(regexreplace(regexreplace(lower($D78), "" \(.+?\)$"", """"), ""[- .()/]"", ""_""), ""#"", ""num""), ""_+"", ""_""), ""=0"", ""is_zero"")"),"")</f>
        <v/>
      </c>
      <c r="B78" s="12"/>
    </row>
    <row r="79">
      <c r="A79" s="4" t="str">
        <f>IFERROR(__xludf.DUMMYFUNCTION("substitute(regexreplace(substitute(regexreplace(regexreplace(lower($D79), "" \(.+?\)$"", """"), ""[- .()/]"", ""_""), ""#"", ""num""), ""_+"", ""_""), ""=0"", ""is_zero"")"),"")</f>
        <v/>
      </c>
      <c r="B79" s="12"/>
    </row>
    <row r="80">
      <c r="A80" s="4" t="str">
        <f>IFERROR(__xludf.DUMMYFUNCTION("substitute(regexreplace(substitute(regexreplace(regexreplace(lower($D80), "" \(.+?\)$"", """"), ""[- .()/]"", ""_""), ""#"", ""num""), ""_+"", ""_""), ""=0"", ""is_zero"")"),"")</f>
        <v/>
      </c>
      <c r="B80" s="12"/>
    </row>
    <row r="81">
      <c r="A81" s="4" t="str">
        <f>IFERROR(__xludf.DUMMYFUNCTION("substitute(regexreplace(substitute(regexreplace(regexreplace(lower($D81), "" \(.+?\)$"", """"), ""[- .()/]"", ""_""), ""#"", ""num""), ""_+"", ""_""), ""=0"", ""is_zero"")"),"")</f>
        <v/>
      </c>
      <c r="B81" s="12"/>
    </row>
    <row r="82">
      <c r="A82" s="4" t="str">
        <f>IFERROR(__xludf.DUMMYFUNCTION("substitute(regexreplace(substitute(regexreplace(regexreplace(lower($D82), "" \(.+?\)$"", """"), ""[- .()/]"", ""_""), ""#"", ""num""), ""_+"", ""_""), ""=0"", ""is_zero"")"),"")</f>
        <v/>
      </c>
      <c r="B82" s="12"/>
    </row>
    <row r="83">
      <c r="A83" s="4" t="str">
        <f>IFERROR(__xludf.DUMMYFUNCTION("substitute(regexreplace(substitute(regexreplace(regexreplace(lower($D83), "" \(.+?\)$"", """"), ""[- .()/]"", ""_""), ""#"", ""num""), ""_+"", ""_""), ""=0"", ""is_zero"")"),"")</f>
        <v/>
      </c>
      <c r="B83" s="12"/>
    </row>
    <row r="84">
      <c r="A84" s="4" t="str">
        <f>IFERROR(__xludf.DUMMYFUNCTION("substitute(regexreplace(substitute(regexreplace(regexreplace(lower($D84), "" \(.+?\)$"", """"), ""[- .()/]"", ""_""), ""#"", ""num""), ""_+"", ""_""), ""=0"", ""is_zero"")"),"")</f>
        <v/>
      </c>
      <c r="B84" s="12"/>
    </row>
    <row r="85">
      <c r="A85" s="4" t="str">
        <f>IFERROR(__xludf.DUMMYFUNCTION("substitute(regexreplace(substitute(regexreplace(regexreplace(lower($D85), "" \(.+?\)$"", """"), ""[- .()/]"", ""_""), ""#"", ""num""), ""_+"", ""_""), ""=0"", ""is_zero"")"),"")</f>
        <v/>
      </c>
      <c r="B85" s="12"/>
    </row>
    <row r="86">
      <c r="A86" s="4" t="str">
        <f>IFERROR(__xludf.DUMMYFUNCTION("substitute(regexreplace(substitute(regexreplace(regexreplace(lower($D86), "" \(.+?\)$"", """"), ""[- .()/]"", ""_""), ""#"", ""num""), ""_+"", ""_""), ""=0"", ""is_zero"")"),"")</f>
        <v/>
      </c>
      <c r="B86" s="12"/>
    </row>
    <row r="87">
      <c r="A87" s="4" t="str">
        <f>IFERROR(__xludf.DUMMYFUNCTION("substitute(regexreplace(substitute(regexreplace(regexreplace(lower($D87), "" \(.+?\)$"", """"), ""[- .()/]"", ""_""), ""#"", ""num""), ""_+"", ""_""), ""=0"", ""is_zero"")"),"")</f>
        <v/>
      </c>
      <c r="B87" s="12"/>
    </row>
    <row r="88">
      <c r="A88" s="4" t="str">
        <f>IFERROR(__xludf.DUMMYFUNCTION("substitute(regexreplace(substitute(regexreplace(regexreplace(lower($D88), "" \(.+?\)$"", """"), ""[- .()/]"", ""_""), ""#"", ""num""), ""_+"", ""_""), ""=0"", ""is_zero"")"),"")</f>
        <v/>
      </c>
      <c r="B88" s="12"/>
    </row>
    <row r="89">
      <c r="A89" s="4" t="str">
        <f>IFERROR(__xludf.DUMMYFUNCTION("substitute(regexreplace(substitute(regexreplace(regexreplace(lower($D89), "" \(.+?\)$"", """"), ""[- .()/]"", ""_""), ""#"", ""num""), ""_+"", ""_""), ""=0"", ""is_zero"")"),"")</f>
        <v/>
      </c>
      <c r="B89" s="12"/>
    </row>
    <row r="90">
      <c r="A90" s="4" t="str">
        <f>IFERROR(__xludf.DUMMYFUNCTION("substitute(regexreplace(substitute(regexreplace(regexreplace(lower($D90), "" \(.+?\)$"", """"), ""[- .()/]"", ""_""), ""#"", ""num""), ""_+"", ""_""), ""=0"", ""is_zero"")"),"")</f>
        <v/>
      </c>
      <c r="B90" s="12"/>
    </row>
    <row r="91">
      <c r="A91" s="4" t="str">
        <f>IFERROR(__xludf.DUMMYFUNCTION("substitute(regexreplace(substitute(regexreplace(regexreplace(lower($D91), "" \(.+?\)$"", """"), ""[- .()/]"", ""_""), ""#"", ""num""), ""_+"", ""_""), ""=0"", ""is_zero"")"),"")</f>
        <v/>
      </c>
      <c r="B91" s="12"/>
    </row>
    <row r="92">
      <c r="A92" s="4" t="str">
        <f>IFERROR(__xludf.DUMMYFUNCTION("substitute(regexreplace(substitute(regexreplace(regexreplace(lower($D92), "" \(.+?\)$"", """"), ""[- .()/]"", ""_""), ""#"", ""num""), ""_+"", ""_""), ""=0"", ""is_zero"")"),"")</f>
        <v/>
      </c>
      <c r="B92" s="12"/>
    </row>
    <row r="93">
      <c r="A93" s="4" t="str">
        <f>IFERROR(__xludf.DUMMYFUNCTION("substitute(regexreplace(substitute(regexreplace(regexreplace(lower($D93), "" \(.+?\)$"", """"), ""[- .()/]"", ""_""), ""#"", ""num""), ""_+"", ""_""), ""=0"", ""is_zero"")"),"")</f>
        <v/>
      </c>
      <c r="B93" s="12"/>
    </row>
    <row r="94">
      <c r="A94" s="4" t="str">
        <f>IFERROR(__xludf.DUMMYFUNCTION("substitute(regexreplace(substitute(regexreplace(regexreplace(lower($D94), "" \(.+?\)$"", """"), ""[- .()/]"", ""_""), ""#"", ""num""), ""_+"", ""_""), ""=0"", ""is_zero"")"),"")</f>
        <v/>
      </c>
      <c r="B94" s="12"/>
    </row>
    <row r="95">
      <c r="A95" s="4" t="str">
        <f>IFERROR(__xludf.DUMMYFUNCTION("substitute(regexreplace(substitute(regexreplace(regexreplace(lower($D95), "" \(.+?\)$"", """"), ""[- .()/]"", ""_""), ""#"", ""num""), ""_+"", ""_""), ""=0"", ""is_zero"")"),"")</f>
        <v/>
      </c>
      <c r="B95" s="12"/>
    </row>
    <row r="96">
      <c r="A96" s="4" t="str">
        <f>IFERROR(__xludf.DUMMYFUNCTION("substitute(regexreplace(substitute(regexreplace(regexreplace(lower($D96), "" \(.+?\)$"", """"), ""[- .()/]"", ""_""), ""#"", ""num""), ""_+"", ""_""), ""=0"", ""is_zero"")"),"")</f>
        <v/>
      </c>
      <c r="B96" s="12"/>
    </row>
    <row r="97">
      <c r="A97" s="4" t="str">
        <f>IFERROR(__xludf.DUMMYFUNCTION("substitute(regexreplace(substitute(regexreplace(regexreplace(lower($D97), "" \(.+?\)$"", """"), ""[- .()/]"", ""_""), ""#"", ""num""), ""_+"", ""_""), ""=0"", ""is_zero"")"),"")</f>
        <v/>
      </c>
      <c r="B97" s="12"/>
    </row>
    <row r="98">
      <c r="A98" s="4" t="str">
        <f>IFERROR(__xludf.DUMMYFUNCTION("substitute(regexreplace(substitute(regexreplace(regexreplace(lower($D98), "" \(.+?\)$"", """"), ""[- .()/]"", ""_""), ""#"", ""num""), ""_+"", ""_""), ""=0"", ""is_zero"")"),"")</f>
        <v/>
      </c>
      <c r="B98" s="12"/>
    </row>
    <row r="99">
      <c r="A99" s="4" t="str">
        <f>IFERROR(__xludf.DUMMYFUNCTION("substitute(regexreplace(substitute(regexreplace(regexreplace(lower($D99), "" \(.+?\)$"", """"), ""[- .()/]"", ""_""), ""#"", ""num""), ""_+"", ""_""), ""=0"", ""is_zero"")"),"")</f>
        <v/>
      </c>
      <c r="B99" s="12"/>
    </row>
    <row r="100">
      <c r="A100" s="4" t="str">
        <f>IFERROR(__xludf.DUMMYFUNCTION("substitute(regexreplace(substitute(regexreplace(regexreplace(lower($D100), "" \(.+?\)$"", """"), ""[- .()/]"", ""_""), ""#"", ""num""), ""_+"", ""_""), ""=0"", ""is_zero"")"),"")</f>
        <v/>
      </c>
      <c r="B100" s="12"/>
    </row>
    <row r="101">
      <c r="A101" s="4" t="str">
        <f>IFERROR(__xludf.DUMMYFUNCTION("substitute(regexreplace(substitute(regexreplace(regexreplace(lower($D101), "" \(.+?\)$"", """"), ""[- .()/]"", ""_""), ""#"", ""num""), ""_+"", ""_""), ""=0"", ""is_zero"")"),"")</f>
        <v/>
      </c>
      <c r="B101" s="12"/>
    </row>
    <row r="102">
      <c r="A102" s="4" t="str">
        <f>IFERROR(__xludf.DUMMYFUNCTION("substitute(regexreplace(substitute(regexreplace(regexreplace(lower($D102), "" \(.+?\)$"", """"), ""[- .()/]"", ""_""), ""#"", ""num""), ""_+"", ""_""), ""=0"", ""is_zero"")"),"")</f>
        <v/>
      </c>
      <c r="B102" s="12"/>
    </row>
    <row r="103">
      <c r="A103" s="4" t="str">
        <f>IFERROR(__xludf.DUMMYFUNCTION("substitute(regexreplace(substitute(regexreplace(regexreplace(lower($D103), "" \(.+?\)$"", """"), ""[- .()/]"", ""_""), ""#"", ""num""), ""_+"", ""_""), ""=0"", ""is_zero"")"),"")</f>
        <v/>
      </c>
      <c r="B103" s="12"/>
    </row>
    <row r="104">
      <c r="A104" s="4" t="str">
        <f>IFERROR(__xludf.DUMMYFUNCTION("substitute(regexreplace(substitute(regexreplace(regexreplace(lower($D104), "" \(.+?\)$"", """"), ""[- .()/]"", ""_""), ""#"", ""num""), ""_+"", ""_""), ""=0"", ""is_zero"")"),"")</f>
        <v/>
      </c>
      <c r="B104" s="12"/>
    </row>
    <row r="105">
      <c r="A105" s="4" t="str">
        <f>IFERROR(__xludf.DUMMYFUNCTION("substitute(regexreplace(substitute(regexreplace(regexreplace(lower($D105), "" \(.+?\)$"", """"), ""[- .()/]"", ""_""), ""#"", ""num""), ""_+"", ""_""), ""=0"", ""is_zero"")"),"")</f>
        <v/>
      </c>
      <c r="B105" s="12"/>
    </row>
    <row r="106">
      <c r="A106" s="4" t="str">
        <f>IFERROR(__xludf.DUMMYFUNCTION("substitute(regexreplace(substitute(regexreplace(regexreplace(lower($D106), "" \(.+?\)$"", """"), ""[- .()/]"", ""_""), ""#"", ""num""), ""_+"", ""_""), ""=0"", ""is_zero"")"),"")</f>
        <v/>
      </c>
      <c r="B106" s="12"/>
    </row>
    <row r="107">
      <c r="A107" s="4" t="str">
        <f>IFERROR(__xludf.DUMMYFUNCTION("substitute(regexreplace(substitute(regexreplace(regexreplace(lower($D107), "" \(.+?\)$"", """"), ""[- .()/]"", ""_""), ""#"", ""num""), ""_+"", ""_""), ""=0"", ""is_zero"")"),"")</f>
        <v/>
      </c>
      <c r="B107" s="12"/>
    </row>
    <row r="108">
      <c r="A108" s="4" t="str">
        <f>IFERROR(__xludf.DUMMYFUNCTION("substitute(regexreplace(substitute(regexreplace(regexreplace(lower($D108), "" \(.+?\)$"", """"), ""[- .()/]"", ""_""), ""#"", ""num""), ""_+"", ""_""), ""=0"", ""is_zero"")"),"")</f>
        <v/>
      </c>
      <c r="B108" s="12"/>
    </row>
    <row r="109">
      <c r="A109" s="4" t="str">
        <f>IFERROR(__xludf.DUMMYFUNCTION("substitute(regexreplace(substitute(regexreplace(regexreplace(lower($D109), "" \(.+?\)$"", """"), ""[- .()/]"", ""_""), ""#"", ""num""), ""_+"", ""_""), ""=0"", ""is_zero"")"),"")</f>
        <v/>
      </c>
      <c r="B109" s="12"/>
    </row>
    <row r="110">
      <c r="A110" s="4" t="str">
        <f>IFERROR(__xludf.DUMMYFUNCTION("substitute(regexreplace(substitute(regexreplace(regexreplace(lower($D110), "" \(.+?\)$"", """"), ""[- .()/]"", ""_""), ""#"", ""num""), ""_+"", ""_""), ""=0"", ""is_zero"")"),"")</f>
        <v/>
      </c>
      <c r="B110" s="12"/>
    </row>
    <row r="111">
      <c r="A111" s="4" t="str">
        <f>IFERROR(__xludf.DUMMYFUNCTION("substitute(regexreplace(substitute(regexreplace(regexreplace(lower($D111), "" \(.+?\)$"", """"), ""[- .()/]"", ""_""), ""#"", ""num""), ""_+"", ""_""), ""=0"", ""is_zero"")"),"")</f>
        <v/>
      </c>
      <c r="B111" s="12"/>
    </row>
    <row r="112">
      <c r="A112" s="4" t="str">
        <f>IFERROR(__xludf.DUMMYFUNCTION("substitute(regexreplace(substitute(regexreplace(regexreplace(lower($D112), "" \(.+?\)$"", """"), ""[- .()/]"", ""_""), ""#"", ""num""), ""_+"", ""_""), ""=0"", ""is_zero"")"),"")</f>
        <v/>
      </c>
      <c r="B112" s="12"/>
    </row>
    <row r="113">
      <c r="A113" s="4" t="str">
        <f>IFERROR(__xludf.DUMMYFUNCTION("substitute(regexreplace(substitute(regexreplace(regexreplace(lower($D113), "" \(.+?\)$"", """"), ""[- .()/]"", ""_""), ""#"", ""num""), ""_+"", ""_""), ""=0"", ""is_zero"")"),"")</f>
        <v/>
      </c>
      <c r="B113" s="12"/>
    </row>
    <row r="114">
      <c r="A114" s="4" t="str">
        <f>IFERROR(__xludf.DUMMYFUNCTION("substitute(regexreplace(substitute(regexreplace(regexreplace(lower($D114), "" \(.+?\)$"", """"), ""[- .()/]"", ""_""), ""#"", ""num""), ""_+"", ""_""), ""=0"", ""is_zero"")"),"")</f>
        <v/>
      </c>
      <c r="B114" s="12"/>
    </row>
    <row r="115">
      <c r="A115" s="4" t="str">
        <f>IFERROR(__xludf.DUMMYFUNCTION("substitute(regexreplace(substitute(regexreplace(regexreplace(lower($D115), "" \(.+?\)$"", """"), ""[- .()/]"", ""_""), ""#"", ""num""), ""_+"", ""_""), ""=0"", ""is_zero"")"),"")</f>
        <v/>
      </c>
      <c r="B115" s="12"/>
    </row>
    <row r="116">
      <c r="A116" s="4" t="str">
        <f>IFERROR(__xludf.DUMMYFUNCTION("substitute(regexreplace(substitute(regexreplace(regexreplace(lower($D116), "" \(.+?\)$"", """"), ""[- .()/]"", ""_""), ""#"", ""num""), ""_+"", ""_""), ""=0"", ""is_zero"")"),"")</f>
        <v/>
      </c>
      <c r="B116" s="12"/>
    </row>
    <row r="117">
      <c r="A117" s="4" t="str">
        <f>IFERROR(__xludf.DUMMYFUNCTION("substitute(regexreplace(substitute(regexreplace(regexreplace(lower($D117), "" \(.+?\)$"", """"), ""[- .()/]"", ""_""), ""#"", ""num""), ""_+"", ""_""), ""=0"", ""is_zero"")"),"")</f>
        <v/>
      </c>
      <c r="B117" s="12"/>
    </row>
    <row r="118">
      <c r="A118" s="4" t="str">
        <f>IFERROR(__xludf.DUMMYFUNCTION("substitute(regexreplace(substitute(regexreplace(regexreplace(lower($D118), "" \(.+?\)$"", """"), ""[- .()/]"", ""_""), ""#"", ""num""), ""_+"", ""_""), ""=0"", ""is_zero"")"),"")</f>
        <v/>
      </c>
      <c r="B118" s="12"/>
    </row>
    <row r="119">
      <c r="A119" s="4" t="str">
        <f>IFERROR(__xludf.DUMMYFUNCTION("substitute(regexreplace(substitute(regexreplace(regexreplace(lower($D119), "" \(.+?\)$"", """"), ""[- .()/]"", ""_""), ""#"", ""num""), ""_+"", ""_""), ""=0"", ""is_zero"")"),"")</f>
        <v/>
      </c>
      <c r="B119" s="12"/>
    </row>
    <row r="120">
      <c r="A120" s="4" t="str">
        <f>IFERROR(__xludf.DUMMYFUNCTION("substitute(regexreplace(substitute(regexreplace(regexreplace(lower($D120), "" \(.+?\)$"", """"), ""[- .()/]"", ""_""), ""#"", ""num""), ""_+"", ""_""), ""=0"", ""is_zero"")"),"")</f>
        <v/>
      </c>
      <c r="B120" s="12"/>
    </row>
    <row r="121">
      <c r="A121" s="4" t="str">
        <f>IFERROR(__xludf.DUMMYFUNCTION("substitute(regexreplace(substitute(regexreplace(regexreplace(lower($D121), "" \(.+?\)$"", """"), ""[- .()/]"", ""_""), ""#"", ""num""), ""_+"", ""_""), ""=0"", ""is_zero"")"),"")</f>
        <v/>
      </c>
      <c r="B121" s="12"/>
    </row>
    <row r="122">
      <c r="A122" s="4" t="str">
        <f>IFERROR(__xludf.DUMMYFUNCTION("substitute(regexreplace(substitute(regexreplace(regexreplace(lower($D122), "" \(.+?\)$"", """"), ""[- .()/]"", ""_""), ""#"", ""num""), ""_+"", ""_""), ""=0"", ""is_zero"")"),"")</f>
        <v/>
      </c>
      <c r="B122" s="12"/>
    </row>
    <row r="123">
      <c r="A123" s="4" t="str">
        <f>IFERROR(__xludf.DUMMYFUNCTION("substitute(regexreplace(substitute(regexreplace(regexreplace(lower($D123), "" \(.+?\)$"", """"), ""[- .()/]"", ""_""), ""#"", ""num""), ""_+"", ""_""), ""=0"", ""is_zero"")"),"")</f>
        <v/>
      </c>
      <c r="B123" s="12"/>
    </row>
    <row r="124">
      <c r="A124" s="4" t="str">
        <f>IFERROR(__xludf.DUMMYFUNCTION("substitute(regexreplace(substitute(regexreplace(regexreplace(lower($D124), "" \(.+?\)$"", """"), ""[- .()/]"", ""_""), ""#"", ""num""), ""_+"", ""_""), ""=0"", ""is_zero"")"),"")</f>
        <v/>
      </c>
      <c r="B124" s="12"/>
    </row>
    <row r="125">
      <c r="A125" s="4" t="str">
        <f>IFERROR(__xludf.DUMMYFUNCTION("substitute(regexreplace(substitute(regexreplace(regexreplace(lower($D125), "" \(.+?\)$"", """"), ""[- .()/]"", ""_""), ""#"", ""num""), ""_+"", ""_""), ""=0"", ""is_zero"")"),"")</f>
        <v/>
      </c>
      <c r="B125" s="12"/>
    </row>
    <row r="126">
      <c r="A126" s="4" t="str">
        <f>IFERROR(__xludf.DUMMYFUNCTION("substitute(regexreplace(substitute(regexreplace(regexreplace(lower($D126), "" \(.+?\)$"", """"), ""[- .()/]"", ""_""), ""#"", ""num""), ""_+"", ""_""), ""=0"", ""is_zero"")"),"")</f>
        <v/>
      </c>
      <c r="B126" s="12"/>
    </row>
    <row r="127">
      <c r="A127" s="4" t="str">
        <f>IFERROR(__xludf.DUMMYFUNCTION("substitute(regexreplace(substitute(regexreplace(regexreplace(lower($D127), "" \(.+?\)$"", """"), ""[- .()/]"", ""_""), ""#"", ""num""), ""_+"", ""_""), ""=0"", ""is_zero"")"),"")</f>
        <v/>
      </c>
      <c r="B127" s="12"/>
    </row>
    <row r="128">
      <c r="A128" s="4" t="str">
        <f>IFERROR(__xludf.DUMMYFUNCTION("substitute(regexreplace(substitute(regexreplace(regexreplace(lower($D128), "" \(.+?\)$"", """"), ""[- .()/]"", ""_""), ""#"", ""num""), ""_+"", ""_""), ""=0"", ""is_zero"")"),"")</f>
        <v/>
      </c>
      <c r="B128" s="12"/>
    </row>
    <row r="129">
      <c r="A129" s="4" t="str">
        <f>IFERROR(__xludf.DUMMYFUNCTION("substitute(regexreplace(substitute(regexreplace(regexreplace(lower($D129), "" \(.+?\)$"", """"), ""[- .()/]"", ""_""), ""#"", ""num""), ""_+"", ""_""), ""=0"", ""is_zero"")"),"")</f>
        <v/>
      </c>
      <c r="B129" s="12"/>
    </row>
    <row r="130">
      <c r="A130" s="4" t="str">
        <f>IFERROR(__xludf.DUMMYFUNCTION("substitute(regexreplace(substitute(regexreplace(regexreplace(lower($D130), "" \(.+?\)$"", """"), ""[- .()/]"", ""_""), ""#"", ""num""), ""_+"", ""_""), ""=0"", ""is_zero"")"),"")</f>
        <v/>
      </c>
      <c r="B130" s="12"/>
    </row>
    <row r="131">
      <c r="A131" s="4" t="str">
        <f>IFERROR(__xludf.DUMMYFUNCTION("substitute(regexreplace(substitute(regexreplace(regexreplace(lower($D131), "" \(.+?\)$"", """"), ""[- .()/]"", ""_""), ""#"", ""num""), ""_+"", ""_""), ""=0"", ""is_zero"")"),"")</f>
        <v/>
      </c>
      <c r="B131" s="12"/>
    </row>
    <row r="132">
      <c r="A132" s="4" t="str">
        <f>IFERROR(__xludf.DUMMYFUNCTION("substitute(regexreplace(substitute(regexreplace(regexreplace(lower($D132), "" \(.+?\)$"", """"), ""[- .()/]"", ""_""), ""#"", ""num""), ""_+"", ""_""), ""=0"", ""is_zero"")"),"")</f>
        <v/>
      </c>
      <c r="B132" s="12"/>
    </row>
    <row r="133">
      <c r="A133" s="4" t="str">
        <f>IFERROR(__xludf.DUMMYFUNCTION("substitute(regexreplace(substitute(regexreplace(regexreplace(lower($D133), "" \(.+?\)$"", """"), ""[- .()/]"", ""_""), ""#"", ""num""), ""_+"", ""_""), ""=0"", ""is_zero"")"),"")</f>
        <v/>
      </c>
      <c r="B133" s="12"/>
    </row>
    <row r="134">
      <c r="A134" s="4" t="str">
        <f>IFERROR(__xludf.DUMMYFUNCTION("substitute(regexreplace(substitute(regexreplace(regexreplace(lower($D134), "" \(.+?\)$"", """"), ""[- .()/]"", ""_""), ""#"", ""num""), ""_+"", ""_""), ""=0"", ""is_zero"")"),"")</f>
        <v/>
      </c>
      <c r="B134" s="12"/>
    </row>
    <row r="135">
      <c r="A135" s="4" t="str">
        <f>IFERROR(__xludf.DUMMYFUNCTION("substitute(regexreplace(substitute(regexreplace(regexreplace(lower($D135), "" \(.+?\)$"", """"), ""[- .()/]"", ""_""), ""#"", ""num""), ""_+"", ""_""), ""=0"", ""is_zero"")"),"")</f>
        <v/>
      </c>
      <c r="B135" s="12"/>
    </row>
    <row r="136">
      <c r="A136" s="4" t="str">
        <f>IFERROR(__xludf.DUMMYFUNCTION("substitute(regexreplace(substitute(regexreplace(regexreplace(lower($D136), "" \(.+?\)$"", """"), ""[- .()/]"", ""_""), ""#"", ""num""), ""_+"", ""_""), ""=0"", ""is_zero"")"),"")</f>
        <v/>
      </c>
      <c r="B136" s="12"/>
    </row>
    <row r="137">
      <c r="A137" s="4" t="str">
        <f>IFERROR(__xludf.DUMMYFUNCTION("substitute(regexreplace(substitute(regexreplace(regexreplace(lower($D137), "" \(.+?\)$"", """"), ""[- .()/]"", ""_""), ""#"", ""num""), ""_+"", ""_""), ""=0"", ""is_zero"")"),"")</f>
        <v/>
      </c>
      <c r="B137" s="12"/>
    </row>
    <row r="138">
      <c r="A138" s="4" t="str">
        <f>IFERROR(__xludf.DUMMYFUNCTION("substitute(regexreplace(substitute(regexreplace(regexreplace(lower($D138), "" \(.+?\)$"", """"), ""[- .()/]"", ""_""), ""#"", ""num""), ""_+"", ""_""), ""=0"", ""is_zero"")"),"")</f>
        <v/>
      </c>
      <c r="B138" s="12"/>
    </row>
    <row r="139">
      <c r="A139" s="4" t="str">
        <f>IFERROR(__xludf.DUMMYFUNCTION("substitute(regexreplace(substitute(regexreplace(regexreplace(lower($D139), "" \(.+?\)$"", """"), ""[- .()/]"", ""_""), ""#"", ""num""), ""_+"", ""_""), ""=0"", ""is_zero"")"),"")</f>
        <v/>
      </c>
      <c r="B139" s="12"/>
    </row>
    <row r="140">
      <c r="A140" s="4" t="str">
        <f>IFERROR(__xludf.DUMMYFUNCTION("substitute(regexreplace(substitute(regexreplace(regexreplace(lower($D140), "" \(.+?\)$"", """"), ""[- .()/]"", ""_""), ""#"", ""num""), ""_+"", ""_""), ""=0"", ""is_zero"")"),"")</f>
        <v/>
      </c>
      <c r="B140" s="12"/>
    </row>
    <row r="141">
      <c r="A141" s="4" t="str">
        <f>IFERROR(__xludf.DUMMYFUNCTION("substitute(regexreplace(substitute(regexreplace(regexreplace(lower($D141), "" \(.+?\)$"", """"), ""[- .()/]"", ""_""), ""#"", ""num""), ""_+"", ""_""), ""=0"", ""is_zero"")"),"")</f>
        <v/>
      </c>
      <c r="B141" s="12"/>
    </row>
    <row r="142">
      <c r="A142" s="4" t="str">
        <f>IFERROR(__xludf.DUMMYFUNCTION("substitute(regexreplace(substitute(regexreplace(regexreplace(lower($D142), "" \(.+?\)$"", """"), ""[- .()/]"", ""_""), ""#"", ""num""), ""_+"", ""_""), ""=0"", ""is_zero"")"),"")</f>
        <v/>
      </c>
      <c r="B142" s="12"/>
    </row>
    <row r="143">
      <c r="A143" s="4" t="str">
        <f>IFERROR(__xludf.DUMMYFUNCTION("substitute(regexreplace(substitute(regexreplace(regexreplace(lower($D143), "" \(.+?\)$"", """"), ""[- .()/]"", ""_""), ""#"", ""num""), ""_+"", ""_""), ""=0"", ""is_zero"")"),"")</f>
        <v/>
      </c>
      <c r="B143" s="12"/>
    </row>
    <row r="144">
      <c r="A144" s="4" t="str">
        <f>IFERROR(__xludf.DUMMYFUNCTION("substitute(regexreplace(substitute(regexreplace(regexreplace(lower($D144), "" \(.+?\)$"", """"), ""[- .()/]"", ""_""), ""#"", ""num""), ""_+"", ""_""), ""=0"", ""is_zero"")"),"")</f>
        <v/>
      </c>
      <c r="B144" s="12"/>
    </row>
    <row r="145">
      <c r="A145" s="4" t="str">
        <f>IFERROR(__xludf.DUMMYFUNCTION("substitute(regexreplace(substitute(regexreplace(regexreplace(lower($D145), "" \(.+?\)$"", """"), ""[- .()/]"", ""_""), ""#"", ""num""), ""_+"", ""_""), ""=0"", ""is_zero"")"),"")</f>
        <v/>
      </c>
      <c r="B145" s="12"/>
    </row>
    <row r="146">
      <c r="A146" s="4" t="str">
        <f>IFERROR(__xludf.DUMMYFUNCTION("substitute(regexreplace(substitute(regexreplace(regexreplace(lower($D146), "" \(.+?\)$"", """"), ""[- .()/]"", ""_""), ""#"", ""num""), ""_+"", ""_""), ""=0"", ""is_zero"")"),"")</f>
        <v/>
      </c>
      <c r="B146" s="12"/>
    </row>
    <row r="147">
      <c r="A147" s="4" t="str">
        <f>IFERROR(__xludf.DUMMYFUNCTION("substitute(regexreplace(substitute(regexreplace(regexreplace(lower($D147), "" \(.+?\)$"", """"), ""[- .()/]"", ""_""), ""#"", ""num""), ""_+"", ""_""), ""=0"", ""is_zero"")"),"")</f>
        <v/>
      </c>
      <c r="B147" s="12"/>
    </row>
    <row r="148">
      <c r="A148" s="4" t="str">
        <f>IFERROR(__xludf.DUMMYFUNCTION("substitute(regexreplace(substitute(regexreplace(regexreplace(lower($D148), "" \(.+?\)$"", """"), ""[- .()/]"", ""_""), ""#"", ""num""), ""_+"", ""_""), ""=0"", ""is_zero"")"),"")</f>
        <v/>
      </c>
      <c r="B148" s="12"/>
    </row>
    <row r="149">
      <c r="A149" s="4" t="str">
        <f>IFERROR(__xludf.DUMMYFUNCTION("substitute(regexreplace(substitute(regexreplace(regexreplace(lower($D149), "" \(.+?\)$"", """"), ""[- .()/]"", ""_""), ""#"", ""num""), ""_+"", ""_""), ""=0"", ""is_zero"")"),"")</f>
        <v/>
      </c>
      <c r="B149" s="12"/>
    </row>
    <row r="150">
      <c r="A150" s="4" t="str">
        <f>IFERROR(__xludf.DUMMYFUNCTION("substitute(regexreplace(substitute(regexreplace(regexreplace(lower($D150), "" \(.+?\)$"", """"), ""[- .()/]"", ""_""), ""#"", ""num""), ""_+"", ""_""), ""=0"", ""is_zero"")"),"")</f>
        <v/>
      </c>
      <c r="B150" s="12"/>
    </row>
    <row r="151">
      <c r="A151" s="4" t="str">
        <f>IFERROR(__xludf.DUMMYFUNCTION("substitute(regexreplace(substitute(regexreplace(regexreplace(lower($D151), "" \(.+?\)$"", """"), ""[- .()/]"", ""_""), ""#"", ""num""), ""_+"", ""_""), ""=0"", ""is_zero"")"),"")</f>
        <v/>
      </c>
      <c r="B151" s="12"/>
    </row>
    <row r="152">
      <c r="A152" s="4" t="str">
        <f>IFERROR(__xludf.DUMMYFUNCTION("substitute(regexreplace(substitute(regexreplace(regexreplace(lower($D152), "" \(.+?\)$"", """"), ""[- .()/]"", ""_""), ""#"", ""num""), ""_+"", ""_""), ""=0"", ""is_zero"")"),"")</f>
        <v/>
      </c>
      <c r="B152" s="12"/>
    </row>
    <row r="153">
      <c r="A153" s="4" t="str">
        <f>IFERROR(__xludf.DUMMYFUNCTION("substitute(regexreplace(substitute(regexreplace(regexreplace(lower($D153), "" \(.+?\)$"", """"), ""[- .()/]"", ""_""), ""#"", ""num""), ""_+"", ""_""), ""=0"", ""is_zero"")"),"")</f>
        <v/>
      </c>
      <c r="B153" s="12"/>
    </row>
    <row r="154">
      <c r="A154" s="4" t="str">
        <f>IFERROR(__xludf.DUMMYFUNCTION("substitute(regexreplace(substitute(regexreplace(regexreplace(lower($D154), "" \(.+?\)$"", """"), ""[- .()/]"", ""_""), ""#"", ""num""), ""_+"", ""_""), ""=0"", ""is_zero"")"),"")</f>
        <v/>
      </c>
      <c r="B154" s="12"/>
    </row>
    <row r="155">
      <c r="A155" s="4" t="str">
        <f>IFERROR(__xludf.DUMMYFUNCTION("substitute(regexreplace(substitute(regexreplace(regexreplace(lower($D155), "" \(.+?\)$"", """"), ""[- .()/]"", ""_""), ""#"", ""num""), ""_+"", ""_""), ""=0"", ""is_zero"")"),"")</f>
        <v/>
      </c>
      <c r="B155" s="12"/>
    </row>
    <row r="156">
      <c r="A156" s="4" t="str">
        <f>IFERROR(__xludf.DUMMYFUNCTION("substitute(regexreplace(substitute(regexreplace(regexreplace(lower($D156), "" \(.+?\)$"", """"), ""[- .()/]"", ""_""), ""#"", ""num""), ""_+"", ""_""), ""=0"", ""is_zero"")"),"")</f>
        <v/>
      </c>
      <c r="B156" s="12"/>
    </row>
    <row r="157">
      <c r="A157" s="4" t="str">
        <f>IFERROR(__xludf.DUMMYFUNCTION("substitute(regexreplace(substitute(regexreplace(regexreplace(lower($D157), "" \(.+?\)$"", """"), ""[- .()/]"", ""_""), ""#"", ""num""), ""_+"", ""_""), ""=0"", ""is_zero"")"),"")</f>
        <v/>
      </c>
      <c r="B157" s="12"/>
    </row>
    <row r="158">
      <c r="A158" s="4" t="str">
        <f>IFERROR(__xludf.DUMMYFUNCTION("substitute(regexreplace(substitute(regexreplace(regexreplace(lower($D158), "" \(.+?\)$"", """"), ""[- .()/]"", ""_""), ""#"", ""num""), ""_+"", ""_""), ""=0"", ""is_zero"")"),"")</f>
        <v/>
      </c>
      <c r="B158" s="12"/>
    </row>
    <row r="159">
      <c r="A159" s="4" t="str">
        <f>IFERROR(__xludf.DUMMYFUNCTION("substitute(regexreplace(substitute(regexreplace(regexreplace(lower($D159), "" \(.+?\)$"", """"), ""[- .()/]"", ""_""), ""#"", ""num""), ""_+"", ""_""), ""=0"", ""is_zero"")"),"")</f>
        <v/>
      </c>
      <c r="B159" s="12"/>
    </row>
    <row r="160">
      <c r="A160" s="4" t="str">
        <f>IFERROR(__xludf.DUMMYFUNCTION("substitute(regexreplace(substitute(regexreplace(regexreplace(lower($D160), "" \(.+?\)$"", """"), ""[- .()/]"", ""_""), ""#"", ""num""), ""_+"", ""_""), ""=0"", ""is_zero"")"),"")</f>
        <v/>
      </c>
      <c r="B160" s="12"/>
    </row>
    <row r="161">
      <c r="A161" s="4" t="str">
        <f>IFERROR(__xludf.DUMMYFUNCTION("substitute(regexreplace(substitute(regexreplace(regexreplace(lower($D161), "" \(.+?\)$"", """"), ""[- .()/]"", ""_""), ""#"", ""num""), ""_+"", ""_""), ""=0"", ""is_zero"")"),"")</f>
        <v/>
      </c>
      <c r="B161" s="12"/>
    </row>
    <row r="162">
      <c r="A162" s="4" t="str">
        <f>IFERROR(__xludf.DUMMYFUNCTION("substitute(regexreplace(substitute(regexreplace(regexreplace(lower($D162), "" \(.+?\)$"", """"), ""[- .()/]"", ""_""), ""#"", ""num""), ""_+"", ""_""), ""=0"", ""is_zero"")"),"")</f>
        <v/>
      </c>
      <c r="B162" s="12"/>
    </row>
    <row r="163">
      <c r="A163" s="4" t="str">
        <f>IFERROR(__xludf.DUMMYFUNCTION("substitute(regexreplace(substitute(regexreplace(regexreplace(lower($D163), "" \(.+?\)$"", """"), ""[- .()/]"", ""_""), ""#"", ""num""), ""_+"", ""_""), ""=0"", ""is_zero"")"),"")</f>
        <v/>
      </c>
      <c r="B163" s="12"/>
    </row>
    <row r="164">
      <c r="A164" s="4" t="str">
        <f>IFERROR(__xludf.DUMMYFUNCTION("substitute(regexreplace(substitute(regexreplace(regexreplace(lower($D164), "" \(.+?\)$"", """"), ""[- .()/]"", ""_""), ""#"", ""num""), ""_+"", ""_""), ""=0"", ""is_zero"")"),"")</f>
        <v/>
      </c>
      <c r="B164" s="12"/>
    </row>
    <row r="165">
      <c r="A165" s="4" t="str">
        <f>IFERROR(__xludf.DUMMYFUNCTION("substitute(regexreplace(substitute(regexreplace(regexreplace(lower($D165), "" \(.+?\)$"", """"), ""[- .()/]"", ""_""), ""#"", ""num""), ""_+"", ""_""), ""=0"", ""is_zero"")"),"")</f>
        <v/>
      </c>
      <c r="B165" s="12"/>
    </row>
    <row r="166">
      <c r="A166" s="4" t="str">
        <f>IFERROR(__xludf.DUMMYFUNCTION("substitute(regexreplace(substitute(regexreplace(regexreplace(lower($D166), "" \(.+?\)$"", """"), ""[- .()/]"", ""_""), ""#"", ""num""), ""_+"", ""_""), ""=0"", ""is_zero"")"),"")</f>
        <v/>
      </c>
      <c r="B166" s="12"/>
    </row>
    <row r="167">
      <c r="A167" s="4" t="str">
        <f>IFERROR(__xludf.DUMMYFUNCTION("substitute(regexreplace(substitute(regexreplace(regexreplace(lower($D167), "" \(.+?\)$"", """"), ""[- .()/]"", ""_""), ""#"", ""num""), ""_+"", ""_""), ""=0"", ""is_zero"")"),"")</f>
        <v/>
      </c>
      <c r="B167" s="12"/>
    </row>
    <row r="168">
      <c r="A168" s="4" t="str">
        <f>IFERROR(__xludf.DUMMYFUNCTION("substitute(regexreplace(substitute(regexreplace(regexreplace(lower($D168), "" \(.+?\)$"", """"), ""[- .()/]"", ""_""), ""#"", ""num""), ""_+"", ""_""), ""=0"", ""is_zero"")"),"")</f>
        <v/>
      </c>
      <c r="B168" s="12"/>
    </row>
    <row r="169">
      <c r="A169" s="4" t="str">
        <f>IFERROR(__xludf.DUMMYFUNCTION("substitute(regexreplace(substitute(regexreplace(regexreplace(lower($D169), "" \(.+?\)$"", """"), ""[- .()/]"", ""_""), ""#"", ""num""), ""_+"", ""_""), ""=0"", ""is_zero"")"),"")</f>
        <v/>
      </c>
      <c r="B169" s="12"/>
    </row>
    <row r="170">
      <c r="A170" s="4" t="str">
        <f>IFERROR(__xludf.DUMMYFUNCTION("substitute(regexreplace(substitute(regexreplace(regexreplace(lower($D170), "" \(.+?\)$"", """"), ""[- .()/]"", ""_""), ""#"", ""num""), ""_+"", ""_""), ""=0"", ""is_zero"")"),"")</f>
        <v/>
      </c>
      <c r="B170" s="12"/>
    </row>
    <row r="171">
      <c r="A171" s="4" t="str">
        <f>IFERROR(__xludf.DUMMYFUNCTION("substitute(regexreplace(substitute(regexreplace(regexreplace(lower($D171), "" \(.+?\)$"", """"), ""[- .()/]"", ""_""), ""#"", ""num""), ""_+"", ""_""), ""=0"", ""is_zero"")"),"")</f>
        <v/>
      </c>
      <c r="B171" s="12"/>
    </row>
    <row r="172">
      <c r="A172" s="4" t="str">
        <f>IFERROR(__xludf.DUMMYFUNCTION("substitute(regexreplace(substitute(regexreplace(regexreplace(lower($D172), "" \(.+?\)$"", """"), ""[- .()/]"", ""_""), ""#"", ""num""), ""_+"", ""_""), ""=0"", ""is_zero"")"),"")</f>
        <v/>
      </c>
      <c r="B172" s="12"/>
    </row>
    <row r="173">
      <c r="A173" s="4" t="str">
        <f>IFERROR(__xludf.DUMMYFUNCTION("substitute(regexreplace(substitute(regexreplace(regexreplace(lower($D173), "" \(.+?\)$"", """"), ""[- .()/]"", ""_""), ""#"", ""num""), ""_+"", ""_""), ""=0"", ""is_zero"")"),"")</f>
        <v/>
      </c>
      <c r="B173" s="12"/>
    </row>
    <row r="174">
      <c r="A174" s="4" t="str">
        <f>IFERROR(__xludf.DUMMYFUNCTION("substitute(regexreplace(substitute(regexreplace(regexreplace(lower($D174), "" \(.+?\)$"", """"), ""[- .()/]"", ""_""), ""#"", ""num""), ""_+"", ""_""), ""=0"", ""is_zero"")"),"")</f>
        <v/>
      </c>
      <c r="B174" s="12"/>
    </row>
    <row r="175">
      <c r="A175" s="4" t="str">
        <f>IFERROR(__xludf.DUMMYFUNCTION("substitute(regexreplace(substitute(regexreplace(regexreplace(lower($D175), "" \(.+?\)$"", """"), ""[- .()/]"", ""_""), ""#"", ""num""), ""_+"", ""_""), ""=0"", ""is_zero"")"),"")</f>
        <v/>
      </c>
      <c r="B175" s="12"/>
    </row>
    <row r="176">
      <c r="A176" s="4" t="str">
        <f>IFERROR(__xludf.DUMMYFUNCTION("substitute(regexreplace(substitute(regexreplace(regexreplace(lower($D176), "" \(.+?\)$"", """"), ""[- .()/]"", ""_""), ""#"", ""num""), ""_+"", ""_""), ""=0"", ""is_zero"")"),"")</f>
        <v/>
      </c>
      <c r="B176" s="12"/>
    </row>
    <row r="177">
      <c r="A177" s="4" t="str">
        <f>IFERROR(__xludf.DUMMYFUNCTION("substitute(regexreplace(substitute(regexreplace(regexreplace(lower($D177), "" \(.+?\)$"", """"), ""[- .()/]"", ""_""), ""#"", ""num""), ""_+"", ""_""), ""=0"", ""is_zero"")"),"")</f>
        <v/>
      </c>
      <c r="B177" s="12"/>
    </row>
    <row r="178">
      <c r="A178" s="4" t="str">
        <f>IFERROR(__xludf.DUMMYFUNCTION("substitute(regexreplace(substitute(regexreplace(regexreplace(lower($D178), "" \(.+?\)$"", """"), ""[- .()/]"", ""_""), ""#"", ""num""), ""_+"", ""_""), ""=0"", ""is_zero"")"),"")</f>
        <v/>
      </c>
      <c r="B178" s="12"/>
    </row>
    <row r="179">
      <c r="A179" s="4" t="str">
        <f>IFERROR(__xludf.DUMMYFUNCTION("substitute(regexreplace(substitute(regexreplace(regexreplace(lower($D179), "" \(.+?\)$"", """"), ""[- .()/]"", ""_""), ""#"", ""num""), ""_+"", ""_""), ""=0"", ""is_zero"")"),"")</f>
        <v/>
      </c>
      <c r="B179" s="12"/>
    </row>
    <row r="180">
      <c r="A180" s="4" t="str">
        <f>IFERROR(__xludf.DUMMYFUNCTION("substitute(regexreplace(substitute(regexreplace(regexreplace(lower($D180), "" \(.+?\)$"", """"), ""[- .()/]"", ""_""), ""#"", ""num""), ""_+"", ""_""), ""=0"", ""is_zero"")"),"")</f>
        <v/>
      </c>
      <c r="B180" s="12"/>
    </row>
    <row r="181">
      <c r="A181" s="4" t="str">
        <f>IFERROR(__xludf.DUMMYFUNCTION("substitute(regexreplace(substitute(regexreplace(regexreplace(lower($D181), "" \(.+?\)$"", """"), ""[- .()/]"", ""_""), ""#"", ""num""), ""_+"", ""_""), ""=0"", ""is_zero"")"),"")</f>
        <v/>
      </c>
      <c r="B181" s="12"/>
    </row>
    <row r="182">
      <c r="A182" s="4" t="str">
        <f>IFERROR(__xludf.DUMMYFUNCTION("substitute(regexreplace(substitute(regexreplace(regexreplace(lower($D182), "" \(.+?\)$"", """"), ""[- .()/]"", ""_""), ""#"", ""num""), ""_+"", ""_""), ""=0"", ""is_zero"")"),"")</f>
        <v/>
      </c>
      <c r="B182" s="12"/>
    </row>
    <row r="183">
      <c r="A183" s="4" t="str">
        <f>IFERROR(__xludf.DUMMYFUNCTION("substitute(regexreplace(substitute(regexreplace(regexreplace(lower($D183), "" \(.+?\)$"", """"), ""[- .()/]"", ""_""), ""#"", ""num""), ""_+"", ""_""), ""=0"", ""is_zero"")"),"")</f>
        <v/>
      </c>
      <c r="B183" s="12"/>
    </row>
    <row r="184">
      <c r="A184" s="4" t="str">
        <f>IFERROR(__xludf.DUMMYFUNCTION("substitute(regexreplace(substitute(regexreplace(regexreplace(lower($D184), "" \(.+?\)$"", """"), ""[- .()/]"", ""_""), ""#"", ""num""), ""_+"", ""_""), ""=0"", ""is_zero"")"),"")</f>
        <v/>
      </c>
      <c r="B184" s="12"/>
    </row>
    <row r="185">
      <c r="A185" s="4" t="str">
        <f>IFERROR(__xludf.DUMMYFUNCTION("substitute(regexreplace(substitute(regexreplace(regexreplace(lower($D185), "" \(.+?\)$"", """"), ""[- .()/]"", ""_""), ""#"", ""num""), ""_+"", ""_""), ""=0"", ""is_zero"")"),"")</f>
        <v/>
      </c>
      <c r="B185" s="12"/>
    </row>
    <row r="186">
      <c r="A186" s="4" t="str">
        <f>IFERROR(__xludf.DUMMYFUNCTION("substitute(regexreplace(substitute(regexreplace(regexreplace(lower($D186), "" \(.+?\)$"", """"), ""[- .()/]"", ""_""), ""#"", ""num""), ""_+"", ""_""), ""=0"", ""is_zero"")"),"")</f>
        <v/>
      </c>
      <c r="B186" s="12"/>
    </row>
    <row r="187">
      <c r="A187" s="4" t="str">
        <f>IFERROR(__xludf.DUMMYFUNCTION("substitute(regexreplace(substitute(regexreplace(regexreplace(lower($D187), "" \(.+?\)$"", """"), ""[- .()/]"", ""_""), ""#"", ""num""), ""_+"", ""_""), ""=0"", ""is_zero"")"),"")</f>
        <v/>
      </c>
      <c r="B187" s="12"/>
    </row>
    <row r="188">
      <c r="A188" s="4" t="str">
        <f>IFERROR(__xludf.DUMMYFUNCTION("substitute(regexreplace(substitute(regexreplace(regexreplace(lower($D188), "" \(.+?\)$"", """"), ""[- .()/]"", ""_""), ""#"", ""num""), ""_+"", ""_""), ""=0"", ""is_zero"")"),"")</f>
        <v/>
      </c>
      <c r="B188" s="12"/>
    </row>
    <row r="189">
      <c r="A189" s="4" t="str">
        <f>IFERROR(__xludf.DUMMYFUNCTION("substitute(regexreplace(substitute(regexreplace(regexreplace(lower($D189), "" \(.+?\)$"", """"), ""[- .()/]"", ""_""), ""#"", ""num""), ""_+"", ""_""), ""=0"", ""is_zero"")"),"")</f>
        <v/>
      </c>
      <c r="B189" s="12"/>
    </row>
    <row r="190">
      <c r="A190" s="4" t="str">
        <f>IFERROR(__xludf.DUMMYFUNCTION("substitute(regexreplace(substitute(regexreplace(regexreplace(lower($D190), "" \(.+?\)$"", """"), ""[- .()/]"", ""_""), ""#"", ""num""), ""_+"", ""_""), ""=0"", ""is_zero"")"),"")</f>
        <v/>
      </c>
      <c r="B190" s="12"/>
    </row>
    <row r="191">
      <c r="A191" s="4" t="str">
        <f>IFERROR(__xludf.DUMMYFUNCTION("substitute(regexreplace(substitute(regexreplace(regexreplace(lower($D191), "" \(.+?\)$"", """"), ""[- .()/]"", ""_""), ""#"", ""num""), ""_+"", ""_""), ""=0"", ""is_zero"")"),"")</f>
        <v/>
      </c>
      <c r="B191" s="12"/>
    </row>
    <row r="192">
      <c r="A192" s="4" t="str">
        <f>IFERROR(__xludf.DUMMYFUNCTION("substitute(regexreplace(substitute(regexreplace(regexreplace(lower($D192), "" \(.+?\)$"", """"), ""[- .()/]"", ""_""), ""#"", ""num""), ""_+"", ""_""), ""=0"", ""is_zero"")"),"")</f>
        <v/>
      </c>
      <c r="B192" s="12"/>
    </row>
    <row r="193">
      <c r="A193" s="4" t="str">
        <f>IFERROR(__xludf.DUMMYFUNCTION("substitute(regexreplace(substitute(regexreplace(regexreplace(lower($D193), "" \(.+?\)$"", """"), ""[- .()/]"", ""_""), ""#"", ""num""), ""_+"", ""_""), ""=0"", ""is_zero"")"),"")</f>
        <v/>
      </c>
      <c r="B193" s="12"/>
    </row>
    <row r="194">
      <c r="A194" s="4" t="str">
        <f>IFERROR(__xludf.DUMMYFUNCTION("substitute(regexreplace(substitute(regexreplace(regexreplace(lower($D194), "" \(.+?\)$"", """"), ""[- .()/]"", ""_""), ""#"", ""num""), ""_+"", ""_""), ""=0"", ""is_zero"")"),"")</f>
        <v/>
      </c>
      <c r="B194" s="12"/>
    </row>
    <row r="195">
      <c r="A195" s="4" t="str">
        <f>IFERROR(__xludf.DUMMYFUNCTION("substitute(regexreplace(substitute(regexreplace(regexreplace(lower($D195), "" \(.+?\)$"", """"), ""[- .()/]"", ""_""), ""#"", ""num""), ""_+"", ""_""), ""=0"", ""is_zero"")"),"")</f>
        <v/>
      </c>
      <c r="B195" s="12"/>
    </row>
    <row r="196">
      <c r="A196" s="4" t="str">
        <f>IFERROR(__xludf.DUMMYFUNCTION("substitute(regexreplace(substitute(regexreplace(regexreplace(lower($D196), "" \(.+?\)$"", """"), ""[- .()/]"", ""_""), ""#"", ""num""), ""_+"", ""_""), ""=0"", ""is_zero"")"),"")</f>
        <v/>
      </c>
      <c r="B196" s="12"/>
    </row>
    <row r="197">
      <c r="A197" s="4" t="str">
        <f>IFERROR(__xludf.DUMMYFUNCTION("substitute(regexreplace(substitute(regexreplace(regexreplace(lower($D197), "" \(.+?\)$"", """"), ""[- .()/]"", ""_""), ""#"", ""num""), ""_+"", ""_""), ""=0"", ""is_zero"")"),"")</f>
        <v/>
      </c>
      <c r="B197" s="12"/>
    </row>
    <row r="198">
      <c r="A198" s="4" t="str">
        <f>IFERROR(__xludf.DUMMYFUNCTION("substitute(regexreplace(substitute(regexreplace(regexreplace(lower($D198), "" \(.+?\)$"", """"), ""[- .()/]"", ""_""), ""#"", ""num""), ""_+"", ""_""), ""=0"", ""is_zero"")"),"")</f>
        <v/>
      </c>
      <c r="B198" s="12"/>
    </row>
    <row r="199">
      <c r="A199" s="4" t="str">
        <f>IFERROR(__xludf.DUMMYFUNCTION("substitute(regexreplace(substitute(regexreplace(regexreplace(lower($D199), "" \(.+?\)$"", """"), ""[- .()/]"", ""_""), ""#"", ""num""), ""_+"", ""_""), ""=0"", ""is_zero"")"),"")</f>
        <v/>
      </c>
      <c r="B199" s="12"/>
    </row>
    <row r="200">
      <c r="A200" s="4" t="str">
        <f>IFERROR(__xludf.DUMMYFUNCTION("substitute(regexreplace(substitute(regexreplace(regexreplace(lower($D200), "" \(.+?\)$"", """"), ""[- .()/]"", ""_""), ""#"", ""num""), ""_+"", ""_""), ""=0"", ""is_zero"")"),"")</f>
        <v/>
      </c>
      <c r="B200" s="12"/>
    </row>
    <row r="201">
      <c r="A201" s="4" t="str">
        <f>IFERROR(__xludf.DUMMYFUNCTION("substitute(regexreplace(substitute(regexreplace(regexreplace(lower($D201), "" \(.+?\)$"", """"), ""[- .()/]"", ""_""), ""#"", ""num""), ""_+"", ""_""), ""=0"", ""is_zero"")"),"")</f>
        <v/>
      </c>
      <c r="B201" s="12"/>
    </row>
    <row r="202">
      <c r="A202" s="4" t="str">
        <f>IFERROR(__xludf.DUMMYFUNCTION("substitute(regexreplace(substitute(regexreplace(regexreplace(lower($D202), "" \(.+?\)$"", """"), ""[- .()/]"", ""_""), ""#"", ""num""), ""_+"", ""_""), ""=0"", ""is_zero"")"),"")</f>
        <v/>
      </c>
      <c r="B202" s="12"/>
    </row>
    <row r="203">
      <c r="A203" s="4" t="str">
        <f>IFERROR(__xludf.DUMMYFUNCTION("substitute(regexreplace(substitute(regexreplace(regexreplace(lower($D203), "" \(.+?\)$"", """"), ""[- .()/]"", ""_""), ""#"", ""num""), ""_+"", ""_""), ""=0"", ""is_zero"")"),"")</f>
        <v/>
      </c>
      <c r="B203" s="12"/>
    </row>
    <row r="204">
      <c r="A204" s="4" t="str">
        <f>IFERROR(__xludf.DUMMYFUNCTION("substitute(regexreplace(substitute(regexreplace(regexreplace(lower($D204), "" \(.+?\)$"", """"), ""[- .()/]"", ""_""), ""#"", ""num""), ""_+"", ""_""), ""=0"", ""is_zero"")"),"")</f>
        <v/>
      </c>
      <c r="B204" s="12"/>
    </row>
    <row r="205">
      <c r="A205" s="4" t="str">
        <f>IFERROR(__xludf.DUMMYFUNCTION("substitute(regexreplace(substitute(regexreplace(regexreplace(lower($D205), "" \(.+?\)$"", """"), ""[- .()/]"", ""_""), ""#"", ""num""), ""_+"", ""_""), ""=0"", ""is_zero"")"),"")</f>
        <v/>
      </c>
      <c r="B205" s="12"/>
    </row>
    <row r="206">
      <c r="A206" s="4" t="str">
        <f>IFERROR(__xludf.DUMMYFUNCTION("substitute(regexreplace(substitute(regexreplace(regexreplace(lower($D206), "" \(.+?\)$"", """"), ""[- .()/]"", ""_""), ""#"", ""num""), ""_+"", ""_""), ""=0"", ""is_zero"")"),"")</f>
        <v/>
      </c>
      <c r="B206" s="12"/>
    </row>
    <row r="207">
      <c r="A207" s="4" t="str">
        <f>IFERROR(__xludf.DUMMYFUNCTION("substitute(regexreplace(substitute(regexreplace(regexreplace(lower($D207), "" \(.+?\)$"", """"), ""[- .()/]"", ""_""), ""#"", ""num""), ""_+"", ""_""), ""=0"", ""is_zero"")"),"")</f>
        <v/>
      </c>
      <c r="B207" s="12"/>
    </row>
    <row r="208">
      <c r="A208" s="4" t="str">
        <f>IFERROR(__xludf.DUMMYFUNCTION("substitute(regexreplace(substitute(regexreplace(regexreplace(lower($D208), "" \(.+?\)$"", """"), ""[- .()/]"", ""_""), ""#"", ""num""), ""_+"", ""_""), ""=0"", ""is_zero"")"),"")</f>
        <v/>
      </c>
      <c r="B208" s="12"/>
    </row>
    <row r="209">
      <c r="A209" s="4" t="str">
        <f>IFERROR(__xludf.DUMMYFUNCTION("substitute(regexreplace(substitute(regexreplace(regexreplace(lower($D209), "" \(.+?\)$"", """"), ""[- .()/]"", ""_""), ""#"", ""num""), ""_+"", ""_""), ""=0"", ""is_zero"")"),"")</f>
        <v/>
      </c>
      <c r="B209" s="12"/>
    </row>
    <row r="210">
      <c r="A210" s="4" t="str">
        <f>IFERROR(__xludf.DUMMYFUNCTION("substitute(regexreplace(substitute(regexreplace(regexreplace(lower($D210), "" \(.+?\)$"", """"), ""[- .()/]"", ""_""), ""#"", ""num""), ""_+"", ""_""), ""=0"", ""is_zero"")"),"")</f>
        <v/>
      </c>
      <c r="B210" s="12"/>
    </row>
    <row r="211">
      <c r="A211" s="4" t="str">
        <f>IFERROR(__xludf.DUMMYFUNCTION("substitute(regexreplace(substitute(regexreplace(regexreplace(lower($D211), "" \(.+?\)$"", """"), ""[- .()/]"", ""_""), ""#"", ""num""), ""_+"", ""_""), ""=0"", ""is_zero"")"),"")</f>
        <v/>
      </c>
      <c r="B211" s="12"/>
    </row>
    <row r="212">
      <c r="A212" s="4" t="str">
        <f>IFERROR(__xludf.DUMMYFUNCTION("substitute(regexreplace(substitute(regexreplace(regexreplace(lower($D212), "" \(.+?\)$"", """"), ""[- .()/]"", ""_""), ""#"", ""num""), ""_+"", ""_""), ""=0"", ""is_zero"")"),"")</f>
        <v/>
      </c>
      <c r="B212" s="12"/>
    </row>
    <row r="213">
      <c r="A213" s="4" t="str">
        <f>IFERROR(__xludf.DUMMYFUNCTION("substitute(regexreplace(substitute(regexreplace(regexreplace(lower($D213), "" \(.+?\)$"", """"), ""[- .()/]"", ""_""), ""#"", ""num""), ""_+"", ""_""), ""=0"", ""is_zero"")"),"")</f>
        <v/>
      </c>
      <c r="B213" s="12"/>
    </row>
    <row r="214">
      <c r="A214" s="4" t="str">
        <f>IFERROR(__xludf.DUMMYFUNCTION("substitute(regexreplace(substitute(regexreplace(regexreplace(lower($D214), "" \(.+?\)$"", """"), ""[- .()/]"", ""_""), ""#"", ""num""), ""_+"", ""_""), ""=0"", ""is_zero"")"),"")</f>
        <v/>
      </c>
      <c r="B214" s="12"/>
    </row>
    <row r="215">
      <c r="A215" s="4" t="str">
        <f>IFERROR(__xludf.DUMMYFUNCTION("substitute(regexreplace(substitute(regexreplace(regexreplace(lower($D215), "" \(.+?\)$"", """"), ""[- .()/]"", ""_""), ""#"", ""num""), ""_+"", ""_""), ""=0"", ""is_zero"")"),"")</f>
        <v/>
      </c>
      <c r="B215" s="12"/>
    </row>
    <row r="216">
      <c r="A216" s="4" t="str">
        <f>IFERROR(__xludf.DUMMYFUNCTION("substitute(regexreplace(substitute(regexreplace(regexreplace(lower($D216), "" \(.+?\)$"", """"), ""[- .()/]"", ""_""), ""#"", ""num""), ""_+"", ""_""), ""=0"", ""is_zero"")"),"")</f>
        <v/>
      </c>
      <c r="B216" s="12"/>
    </row>
    <row r="217">
      <c r="A217" s="4" t="str">
        <f>IFERROR(__xludf.DUMMYFUNCTION("substitute(regexreplace(substitute(regexreplace(regexreplace(lower($D217), "" \(.+?\)$"", """"), ""[- .()/]"", ""_""), ""#"", ""num""), ""_+"", ""_""), ""=0"", ""is_zero"")"),"")</f>
        <v/>
      </c>
      <c r="B217" s="12"/>
    </row>
    <row r="218">
      <c r="A218" s="4" t="str">
        <f>IFERROR(__xludf.DUMMYFUNCTION("substitute(regexreplace(substitute(regexreplace(regexreplace(lower($D218), "" \(.+?\)$"", """"), ""[- .()/]"", ""_""), ""#"", ""num""), ""_+"", ""_""), ""=0"", ""is_zero"")"),"")</f>
        <v/>
      </c>
      <c r="B218" s="12"/>
    </row>
    <row r="219">
      <c r="A219" s="4" t="str">
        <f>IFERROR(__xludf.DUMMYFUNCTION("substitute(regexreplace(substitute(regexreplace(regexreplace(lower($D219), "" \(.+?\)$"", """"), ""[- .()/]"", ""_""), ""#"", ""num""), ""_+"", ""_""), ""=0"", ""is_zero"")"),"")</f>
        <v/>
      </c>
      <c r="B219" s="12"/>
    </row>
    <row r="220">
      <c r="A220" s="4" t="str">
        <f>IFERROR(__xludf.DUMMYFUNCTION("substitute(regexreplace(substitute(regexreplace(regexreplace(lower($D220), "" \(.+?\)$"", """"), ""[- .()/]"", ""_""), ""#"", ""num""), ""_+"", ""_""), ""=0"", ""is_zero"")"),"")</f>
        <v/>
      </c>
      <c r="B220" s="12"/>
    </row>
    <row r="221">
      <c r="A221" s="4" t="str">
        <f>IFERROR(__xludf.DUMMYFUNCTION("substitute(regexreplace(substitute(regexreplace(regexreplace(lower($D221), "" \(.+?\)$"", """"), ""[- .()/]"", ""_""), ""#"", ""num""), ""_+"", ""_""), ""=0"", ""is_zero"")"),"")</f>
        <v/>
      </c>
      <c r="B221" s="12"/>
    </row>
    <row r="222">
      <c r="A222" s="4" t="str">
        <f>IFERROR(__xludf.DUMMYFUNCTION("substitute(regexreplace(substitute(regexreplace(regexreplace(lower($D222), "" \(.+?\)$"", """"), ""[- .()/]"", ""_""), ""#"", ""num""), ""_+"", ""_""), ""=0"", ""is_zero"")"),"")</f>
        <v/>
      </c>
      <c r="B222" s="12"/>
    </row>
    <row r="223">
      <c r="A223" s="4" t="str">
        <f>IFERROR(__xludf.DUMMYFUNCTION("substitute(regexreplace(substitute(regexreplace(regexreplace(lower($D223), "" \(.+?\)$"", """"), ""[- .()/]"", ""_""), ""#"", ""num""), ""_+"", ""_""), ""=0"", ""is_zero"")"),"")</f>
        <v/>
      </c>
      <c r="B223" s="12"/>
    </row>
    <row r="224">
      <c r="A224" s="4" t="str">
        <f>IFERROR(__xludf.DUMMYFUNCTION("substitute(regexreplace(substitute(regexreplace(regexreplace(lower($D224), "" \(.+?\)$"", """"), ""[- .()/]"", ""_""), ""#"", ""num""), ""_+"", ""_""), ""=0"", ""is_zero"")"),"")</f>
        <v/>
      </c>
      <c r="B224" s="12"/>
    </row>
    <row r="225">
      <c r="A225" s="4" t="str">
        <f>IFERROR(__xludf.DUMMYFUNCTION("substitute(regexreplace(substitute(regexreplace(regexreplace(lower($D225), "" \(.+?\)$"", """"), ""[- .()/]"", ""_""), ""#"", ""num""), ""_+"", ""_""), ""=0"", ""is_zero"")"),"")</f>
        <v/>
      </c>
      <c r="B225" s="12"/>
    </row>
    <row r="226">
      <c r="A226" s="4" t="str">
        <f>IFERROR(__xludf.DUMMYFUNCTION("substitute(regexreplace(substitute(regexreplace(regexreplace(lower($D226), "" \(.+?\)$"", """"), ""[- .()/]"", ""_""), ""#"", ""num""), ""_+"", ""_""), ""=0"", ""is_zero"")"),"")</f>
        <v/>
      </c>
      <c r="B226" s="12"/>
    </row>
    <row r="227">
      <c r="A227" s="4" t="str">
        <f>IFERROR(__xludf.DUMMYFUNCTION("substitute(regexreplace(substitute(regexreplace(regexreplace(lower($D227), "" \(.+?\)$"", """"), ""[- .()/]"", ""_""), ""#"", ""num""), ""_+"", ""_""), ""=0"", ""is_zero"")"),"")</f>
        <v/>
      </c>
      <c r="B227" s="12"/>
    </row>
    <row r="228">
      <c r="A228" s="4" t="str">
        <f>IFERROR(__xludf.DUMMYFUNCTION("substitute(regexreplace(substitute(regexreplace(regexreplace(lower($D228), "" \(.+?\)$"", """"), ""[- .()/]"", ""_""), ""#"", ""num""), ""_+"", ""_""), ""=0"", ""is_zero"")"),"")</f>
        <v/>
      </c>
      <c r="B228" s="12"/>
    </row>
    <row r="229">
      <c r="A229" s="4" t="str">
        <f>IFERROR(__xludf.DUMMYFUNCTION("substitute(regexreplace(substitute(regexreplace(regexreplace(lower($D229), "" \(.+?\)$"", """"), ""[- .()/]"", ""_""), ""#"", ""num""), ""_+"", ""_""), ""=0"", ""is_zero"")"),"")</f>
        <v/>
      </c>
      <c r="B229" s="12"/>
    </row>
    <row r="230">
      <c r="A230" s="4" t="str">
        <f>IFERROR(__xludf.DUMMYFUNCTION("substitute(regexreplace(substitute(regexreplace(regexreplace(lower($D230), "" \(.+?\)$"", """"), ""[- .()/]"", ""_""), ""#"", ""num""), ""_+"", ""_""), ""=0"", ""is_zero"")"),"")</f>
        <v/>
      </c>
      <c r="B230" s="12"/>
    </row>
    <row r="231">
      <c r="A231" s="4" t="str">
        <f>IFERROR(__xludf.DUMMYFUNCTION("substitute(regexreplace(substitute(regexreplace(regexreplace(lower($D231), "" \(.+?\)$"", """"), ""[- .()/]"", ""_""), ""#"", ""num""), ""_+"", ""_""), ""=0"", ""is_zero"")"),"")</f>
        <v/>
      </c>
      <c r="B231" s="12"/>
    </row>
    <row r="232">
      <c r="A232" s="4" t="str">
        <f>IFERROR(__xludf.DUMMYFUNCTION("substitute(regexreplace(substitute(regexreplace(regexreplace(lower($D232), "" \(.+?\)$"", """"), ""[- .()/]"", ""_""), ""#"", ""num""), ""_+"", ""_""), ""=0"", ""is_zero"")"),"")</f>
        <v/>
      </c>
      <c r="B232" s="12"/>
    </row>
    <row r="233">
      <c r="A233" s="4" t="str">
        <f>IFERROR(__xludf.DUMMYFUNCTION("substitute(regexreplace(substitute(regexreplace(regexreplace(lower($D233), "" \(.+?\)$"", """"), ""[- .()/]"", ""_""), ""#"", ""num""), ""_+"", ""_""), ""=0"", ""is_zero"")"),"")</f>
        <v/>
      </c>
      <c r="B233" s="12"/>
    </row>
    <row r="234">
      <c r="A234" s="4" t="str">
        <f>IFERROR(__xludf.DUMMYFUNCTION("substitute(regexreplace(substitute(regexreplace(regexreplace(lower($D234), "" \(.+?\)$"", """"), ""[- .()/]"", ""_""), ""#"", ""num""), ""_+"", ""_""), ""=0"", ""is_zero"")"),"")</f>
        <v/>
      </c>
      <c r="B234" s="12"/>
    </row>
    <row r="235">
      <c r="A235" s="4" t="str">
        <f>IFERROR(__xludf.DUMMYFUNCTION("substitute(regexreplace(substitute(regexreplace(regexreplace(lower($D235), "" \(.+?\)$"", """"), ""[- .()/]"", ""_""), ""#"", ""num""), ""_+"", ""_""), ""=0"", ""is_zero"")"),"")</f>
        <v/>
      </c>
      <c r="B235" s="12"/>
    </row>
    <row r="236">
      <c r="A236" s="4" t="str">
        <f>IFERROR(__xludf.DUMMYFUNCTION("substitute(regexreplace(substitute(regexreplace(regexreplace(lower($D236), "" \(.+?\)$"", """"), ""[- .()/]"", ""_""), ""#"", ""num""), ""_+"", ""_""), ""=0"", ""is_zero"")"),"")</f>
        <v/>
      </c>
      <c r="B236" s="12"/>
    </row>
    <row r="237">
      <c r="A237" s="4" t="str">
        <f>IFERROR(__xludf.DUMMYFUNCTION("substitute(regexreplace(substitute(regexreplace(regexreplace(lower($D237), "" \(.+?\)$"", """"), ""[- .()/]"", ""_""), ""#"", ""num""), ""_+"", ""_""), ""=0"", ""is_zero"")"),"")</f>
        <v/>
      </c>
      <c r="B237" s="12"/>
    </row>
    <row r="238">
      <c r="A238" s="4" t="str">
        <f>IFERROR(__xludf.DUMMYFUNCTION("substitute(regexreplace(substitute(regexreplace(regexreplace(lower($D238), "" \(.+?\)$"", """"), ""[- .()/]"", ""_""), ""#"", ""num""), ""_+"", ""_""), ""=0"", ""is_zero"")"),"")</f>
        <v/>
      </c>
      <c r="B238" s="12"/>
    </row>
    <row r="239">
      <c r="A239" s="4" t="str">
        <f>IFERROR(__xludf.DUMMYFUNCTION("substitute(regexreplace(substitute(regexreplace(regexreplace(lower($D239), "" \(.+?\)$"", """"), ""[- .()/]"", ""_""), ""#"", ""num""), ""_+"", ""_""), ""=0"", ""is_zero"")"),"")</f>
        <v/>
      </c>
      <c r="B239" s="12"/>
    </row>
    <row r="240">
      <c r="A240" s="4" t="str">
        <f>IFERROR(__xludf.DUMMYFUNCTION("substitute(regexreplace(substitute(regexreplace(regexreplace(lower($D240), "" \(.+?\)$"", """"), ""[- .()/]"", ""_""), ""#"", ""num""), ""_+"", ""_""), ""=0"", ""is_zero"")"),"")</f>
        <v/>
      </c>
      <c r="B240" s="12"/>
    </row>
    <row r="241">
      <c r="A241" s="4" t="str">
        <f>IFERROR(__xludf.DUMMYFUNCTION("substitute(regexreplace(substitute(regexreplace(regexreplace(lower($D241), "" \(.+?\)$"", """"), ""[- .()/]"", ""_""), ""#"", ""num""), ""_+"", ""_""), ""=0"", ""is_zero"")"),"")</f>
        <v/>
      </c>
      <c r="B241" s="12"/>
    </row>
    <row r="242">
      <c r="A242" s="4" t="str">
        <f>IFERROR(__xludf.DUMMYFUNCTION("substitute(regexreplace(substitute(regexreplace(regexreplace(lower($D242), "" \(.+?\)$"", """"), ""[- .()/]"", ""_""), ""#"", ""num""), ""_+"", ""_""), ""=0"", ""is_zero"")"),"")</f>
        <v/>
      </c>
      <c r="B242" s="12"/>
    </row>
    <row r="243">
      <c r="A243" s="4" t="str">
        <f>IFERROR(__xludf.DUMMYFUNCTION("substitute(regexreplace(substitute(regexreplace(regexreplace(lower($D243), "" \(.+?\)$"", """"), ""[- .()/]"", ""_""), ""#"", ""num""), ""_+"", ""_""), ""=0"", ""is_zero"")"),"")</f>
        <v/>
      </c>
      <c r="B243" s="12"/>
    </row>
    <row r="244">
      <c r="A244" s="4" t="str">
        <f>IFERROR(__xludf.DUMMYFUNCTION("substitute(regexreplace(substitute(regexreplace(regexreplace(lower($D244), "" \(.+?\)$"", """"), ""[- .()/]"", ""_""), ""#"", ""num""), ""_+"", ""_""), ""=0"", ""is_zero"")"),"")</f>
        <v/>
      </c>
      <c r="B244" s="12"/>
    </row>
    <row r="245">
      <c r="A245" s="4" t="str">
        <f>IFERROR(__xludf.DUMMYFUNCTION("substitute(regexreplace(substitute(regexreplace(regexreplace(lower($D245), "" \(.+?\)$"", """"), ""[- .()/]"", ""_""), ""#"", ""num""), ""_+"", ""_""), ""=0"", ""is_zero"")"),"")</f>
        <v/>
      </c>
      <c r="B245" s="12"/>
    </row>
    <row r="246">
      <c r="A246" s="4" t="str">
        <f>IFERROR(__xludf.DUMMYFUNCTION("substitute(regexreplace(substitute(regexreplace(regexreplace(lower($D246), "" \(.+?\)$"", """"), ""[- .()/]"", ""_""), ""#"", ""num""), ""_+"", ""_""), ""=0"", ""is_zero"")"),"")</f>
        <v/>
      </c>
      <c r="B246" s="12"/>
    </row>
    <row r="247">
      <c r="A247" s="4" t="str">
        <f>IFERROR(__xludf.DUMMYFUNCTION("substitute(regexreplace(substitute(regexreplace(regexreplace(lower($D247), "" \(.+?\)$"", """"), ""[- .()/]"", ""_""), ""#"", ""num""), ""_+"", ""_""), ""=0"", ""is_zero"")"),"")</f>
        <v/>
      </c>
      <c r="B247" s="12"/>
    </row>
    <row r="248">
      <c r="A248" s="4" t="str">
        <f>IFERROR(__xludf.DUMMYFUNCTION("substitute(regexreplace(substitute(regexreplace(regexreplace(lower($D248), "" \(.+?\)$"", """"), ""[- .()/]"", ""_""), ""#"", ""num""), ""_+"", ""_""), ""=0"", ""is_zero"")"),"")</f>
        <v/>
      </c>
      <c r="B248" s="12"/>
    </row>
    <row r="249">
      <c r="A249" s="4" t="str">
        <f>IFERROR(__xludf.DUMMYFUNCTION("substitute(regexreplace(substitute(regexreplace(regexreplace(lower($D249), "" \(.+?\)$"", """"), ""[- .()/]"", ""_""), ""#"", ""num""), ""_+"", ""_""), ""=0"", ""is_zero"")"),"")</f>
        <v/>
      </c>
      <c r="B249" s="12"/>
    </row>
    <row r="250">
      <c r="A250" s="4" t="str">
        <f>IFERROR(__xludf.DUMMYFUNCTION("substitute(regexreplace(substitute(regexreplace(regexreplace(lower($D250), "" \(.+?\)$"", """"), ""[- .()/]"", ""_""), ""#"", ""num""), ""_+"", ""_""), ""=0"", ""is_zero"")"),"")</f>
        <v/>
      </c>
      <c r="B250" s="12"/>
    </row>
    <row r="251">
      <c r="A251" s="4" t="str">
        <f>IFERROR(__xludf.DUMMYFUNCTION("substitute(regexreplace(substitute(regexreplace(regexreplace(lower($D251), "" \(.+?\)$"", """"), ""[- .()/]"", ""_""), ""#"", ""num""), ""_+"", ""_""), ""=0"", ""is_zero"")"),"")</f>
        <v/>
      </c>
      <c r="B251" s="12"/>
    </row>
    <row r="252">
      <c r="A252" s="4" t="str">
        <f>IFERROR(__xludf.DUMMYFUNCTION("substitute(regexreplace(substitute(regexreplace(regexreplace(lower($D252), "" \(.+?\)$"", """"), ""[- .()/]"", ""_""), ""#"", ""num""), ""_+"", ""_""), ""=0"", ""is_zero"")"),"")</f>
        <v/>
      </c>
      <c r="B252" s="12"/>
    </row>
    <row r="253">
      <c r="A253" s="4" t="str">
        <f>IFERROR(__xludf.DUMMYFUNCTION("substitute(regexreplace(substitute(regexreplace(regexreplace(lower($D253), "" \(.+?\)$"", """"), ""[- .()/]"", ""_""), ""#"", ""num""), ""_+"", ""_""), ""=0"", ""is_zero"")"),"")</f>
        <v/>
      </c>
      <c r="B253" s="12"/>
    </row>
    <row r="254">
      <c r="A254" s="4" t="str">
        <f>IFERROR(__xludf.DUMMYFUNCTION("substitute(regexreplace(substitute(regexreplace(regexreplace(lower($D254), "" \(.+?\)$"", """"), ""[- .()/]"", ""_""), ""#"", ""num""), ""_+"", ""_""), ""=0"", ""is_zero"")"),"")</f>
        <v/>
      </c>
      <c r="B254" s="12"/>
    </row>
    <row r="255">
      <c r="A255" s="4" t="str">
        <f>IFERROR(__xludf.DUMMYFUNCTION("substitute(regexreplace(substitute(regexreplace(regexreplace(lower($D255), "" \(.+?\)$"", """"), ""[- .()/]"", ""_""), ""#"", ""num""), ""_+"", ""_""), ""=0"", ""is_zero"")"),"")</f>
        <v/>
      </c>
      <c r="B255" s="12"/>
    </row>
    <row r="256">
      <c r="A256" s="4" t="str">
        <f>IFERROR(__xludf.DUMMYFUNCTION("substitute(regexreplace(substitute(regexreplace(regexreplace(lower($D256), "" \(.+?\)$"", """"), ""[- .()/]"", ""_""), ""#"", ""num""), ""_+"", ""_""), ""=0"", ""is_zero"")"),"")</f>
        <v/>
      </c>
      <c r="B256" s="12"/>
    </row>
    <row r="257">
      <c r="A257" s="4" t="str">
        <f>IFERROR(__xludf.DUMMYFUNCTION("substitute(regexreplace(substitute(regexreplace(regexreplace(lower($D257), "" \(.+?\)$"", """"), ""[- .()/]"", ""_""), ""#"", ""num""), ""_+"", ""_""), ""=0"", ""is_zero"")"),"")</f>
        <v/>
      </c>
      <c r="B257" s="12"/>
    </row>
    <row r="258">
      <c r="A258" s="4" t="str">
        <f>IFERROR(__xludf.DUMMYFUNCTION("substitute(regexreplace(substitute(regexreplace(regexreplace(lower($D258), "" \(.+?\)$"", """"), ""[- .()/]"", ""_""), ""#"", ""num""), ""_+"", ""_""), ""=0"", ""is_zero"")"),"")</f>
        <v/>
      </c>
      <c r="B258" s="12"/>
    </row>
    <row r="259">
      <c r="A259" s="4" t="str">
        <f>IFERROR(__xludf.DUMMYFUNCTION("substitute(regexreplace(substitute(regexreplace(regexreplace(lower($D259), "" \(.+?\)$"", """"), ""[- .()/]"", ""_""), ""#"", ""num""), ""_+"", ""_""), ""=0"", ""is_zero"")"),"")</f>
        <v/>
      </c>
      <c r="B259" s="12"/>
    </row>
    <row r="260">
      <c r="A260" s="4" t="str">
        <f>IFERROR(__xludf.DUMMYFUNCTION("substitute(regexreplace(substitute(regexreplace(regexreplace(lower($D260), "" \(.+?\)$"", """"), ""[- .()/]"", ""_""), ""#"", ""num""), ""_+"", ""_""), ""=0"", ""is_zero"")"),"")</f>
        <v/>
      </c>
      <c r="B260" s="12"/>
    </row>
    <row r="261">
      <c r="A261" s="4" t="str">
        <f>IFERROR(__xludf.DUMMYFUNCTION("substitute(regexreplace(substitute(regexreplace(regexreplace(lower($D261), "" \(.+?\)$"", """"), ""[- .()/]"", ""_""), ""#"", ""num""), ""_+"", ""_""), ""=0"", ""is_zero"")"),"")</f>
        <v/>
      </c>
      <c r="B261" s="12"/>
    </row>
    <row r="262">
      <c r="A262" s="4" t="str">
        <f>IFERROR(__xludf.DUMMYFUNCTION("substitute(regexreplace(substitute(regexreplace(regexreplace(lower($D262), "" \(.+?\)$"", """"), ""[- .()/]"", ""_""), ""#"", ""num""), ""_+"", ""_""), ""=0"", ""is_zero"")"),"")</f>
        <v/>
      </c>
      <c r="B262" s="12"/>
    </row>
    <row r="263">
      <c r="A263" s="4" t="str">
        <f>IFERROR(__xludf.DUMMYFUNCTION("substitute(regexreplace(substitute(regexreplace(regexreplace(lower($D263), "" \(.+?\)$"", """"), ""[- .()/]"", ""_""), ""#"", ""num""), ""_+"", ""_""), ""=0"", ""is_zero"")"),"")</f>
        <v/>
      </c>
      <c r="B263" s="12"/>
    </row>
    <row r="264">
      <c r="A264" s="4" t="str">
        <f>IFERROR(__xludf.DUMMYFUNCTION("substitute(regexreplace(substitute(regexreplace(regexreplace(lower($D264), "" \(.+?\)$"", """"), ""[- .()/]"", ""_""), ""#"", ""num""), ""_+"", ""_""), ""=0"", ""is_zero"")"),"")</f>
        <v/>
      </c>
      <c r="B264" s="12"/>
    </row>
    <row r="265">
      <c r="A265" s="4" t="str">
        <f>IFERROR(__xludf.DUMMYFUNCTION("substitute(regexreplace(substitute(regexreplace(regexreplace(lower($D265), "" \(.+?\)$"", """"), ""[- .()/]"", ""_""), ""#"", ""num""), ""_+"", ""_""), ""=0"", ""is_zero"")"),"")</f>
        <v/>
      </c>
      <c r="B265" s="12"/>
    </row>
    <row r="266">
      <c r="A266" s="4" t="str">
        <f>IFERROR(__xludf.DUMMYFUNCTION("substitute(regexreplace(substitute(regexreplace(regexreplace(lower($D266), "" \(.+?\)$"", """"), ""[- .()/]"", ""_""), ""#"", ""num""), ""_+"", ""_""), ""=0"", ""is_zero"")"),"")</f>
        <v/>
      </c>
      <c r="B266" s="12"/>
    </row>
    <row r="267">
      <c r="A267" s="4" t="str">
        <f>IFERROR(__xludf.DUMMYFUNCTION("substitute(regexreplace(substitute(regexreplace(regexreplace(lower($D267), "" \(.+?\)$"", """"), ""[- .()/]"", ""_""), ""#"", ""num""), ""_+"", ""_""), ""=0"", ""is_zero"")"),"")</f>
        <v/>
      </c>
      <c r="B267" s="12"/>
    </row>
    <row r="268">
      <c r="A268" s="4" t="str">
        <f>IFERROR(__xludf.DUMMYFUNCTION("substitute(regexreplace(substitute(regexreplace(regexreplace(lower($D268), "" \(.+?\)$"", """"), ""[- .()/]"", ""_""), ""#"", ""num""), ""_+"", ""_""), ""=0"", ""is_zero"")"),"")</f>
        <v/>
      </c>
      <c r="B268" s="12"/>
    </row>
    <row r="269">
      <c r="A269" s="4" t="str">
        <f>IFERROR(__xludf.DUMMYFUNCTION("substitute(regexreplace(substitute(regexreplace(regexreplace(lower($D269), "" \(.+?\)$"", """"), ""[- .()/]"", ""_""), ""#"", ""num""), ""_+"", ""_""), ""=0"", ""is_zero"")"),"")</f>
        <v/>
      </c>
      <c r="B269" s="12"/>
    </row>
    <row r="270">
      <c r="A270" s="4" t="str">
        <f>IFERROR(__xludf.DUMMYFUNCTION("substitute(regexreplace(substitute(regexreplace(regexreplace(lower($D270), "" \(.+?\)$"", """"), ""[- .()/]"", ""_""), ""#"", ""num""), ""_+"", ""_""), ""=0"", ""is_zero"")"),"")</f>
        <v/>
      </c>
      <c r="B270" s="12"/>
    </row>
    <row r="271">
      <c r="A271" s="4" t="str">
        <f>IFERROR(__xludf.DUMMYFUNCTION("substitute(regexreplace(substitute(regexreplace(regexreplace(lower($D271), "" \(.+?\)$"", """"), ""[- .()/]"", ""_""), ""#"", ""num""), ""_+"", ""_""), ""=0"", ""is_zero"")"),"")</f>
        <v/>
      </c>
      <c r="B271" s="12"/>
    </row>
    <row r="272">
      <c r="A272" s="4" t="str">
        <f>IFERROR(__xludf.DUMMYFUNCTION("substitute(regexreplace(substitute(regexreplace(regexreplace(lower($D272), "" \(.+?\)$"", """"), ""[- .()/]"", ""_""), ""#"", ""num""), ""_+"", ""_""), ""=0"", ""is_zero"")"),"")</f>
        <v/>
      </c>
      <c r="B272" s="12"/>
    </row>
    <row r="273">
      <c r="A273" s="4" t="str">
        <f>IFERROR(__xludf.DUMMYFUNCTION("substitute(regexreplace(substitute(regexreplace(regexreplace(lower($D273), "" \(.+?\)$"", """"), ""[- .()/]"", ""_""), ""#"", ""num""), ""_+"", ""_""), ""=0"", ""is_zero"")"),"")</f>
        <v/>
      </c>
      <c r="B273" s="12"/>
    </row>
    <row r="274">
      <c r="A274" s="4" t="str">
        <f>IFERROR(__xludf.DUMMYFUNCTION("substitute(regexreplace(substitute(regexreplace(regexreplace(lower($D274), "" \(.+?\)$"", """"), ""[- .()/]"", ""_""), ""#"", ""num""), ""_+"", ""_""), ""=0"", ""is_zero"")"),"")</f>
        <v/>
      </c>
      <c r="B274" s="12"/>
    </row>
    <row r="275">
      <c r="A275" s="4" t="str">
        <f>IFERROR(__xludf.DUMMYFUNCTION("substitute(regexreplace(substitute(regexreplace(regexreplace(lower($D275), "" \(.+?\)$"", """"), ""[- .()/]"", ""_""), ""#"", ""num""), ""_+"", ""_""), ""=0"", ""is_zero"")"),"")</f>
        <v/>
      </c>
      <c r="B275" s="12"/>
    </row>
    <row r="276">
      <c r="A276" s="4" t="str">
        <f>IFERROR(__xludf.DUMMYFUNCTION("substitute(regexreplace(substitute(regexreplace(regexreplace(lower($D276), "" \(.+?\)$"", """"), ""[- .()/]"", ""_""), ""#"", ""num""), ""_+"", ""_""), ""=0"", ""is_zero"")"),"")</f>
        <v/>
      </c>
      <c r="B276" s="12"/>
    </row>
    <row r="277">
      <c r="A277" s="4" t="str">
        <f>IFERROR(__xludf.DUMMYFUNCTION("substitute(regexreplace(substitute(regexreplace(regexreplace(lower($D277), "" \(.+?\)$"", """"), ""[- .()/]"", ""_""), ""#"", ""num""), ""_+"", ""_""), ""=0"", ""is_zero"")"),"")</f>
        <v/>
      </c>
      <c r="B277" s="12"/>
    </row>
    <row r="278">
      <c r="A278" s="4" t="str">
        <f>IFERROR(__xludf.DUMMYFUNCTION("substitute(regexreplace(substitute(regexreplace(regexreplace(lower($D278), "" \(.+?\)$"", """"), ""[- .()/]"", ""_""), ""#"", ""num""), ""_+"", ""_""), ""=0"", ""is_zero"")"),"")</f>
        <v/>
      </c>
      <c r="B278" s="12"/>
    </row>
    <row r="279">
      <c r="A279" s="4" t="str">
        <f>IFERROR(__xludf.DUMMYFUNCTION("substitute(regexreplace(substitute(regexreplace(regexreplace(lower($D279), "" \(.+?\)$"", """"), ""[- .()/]"", ""_""), ""#"", ""num""), ""_+"", ""_""), ""=0"", ""is_zero"")"),"")</f>
        <v/>
      </c>
      <c r="B279" s="12"/>
    </row>
    <row r="280">
      <c r="A280" s="4" t="str">
        <f>IFERROR(__xludf.DUMMYFUNCTION("substitute(regexreplace(substitute(regexreplace(regexreplace(lower($D280), "" \(.+?\)$"", """"), ""[- .()/]"", ""_""), ""#"", ""num""), ""_+"", ""_""), ""=0"", ""is_zero"")"),"")</f>
        <v/>
      </c>
      <c r="B280" s="12"/>
    </row>
    <row r="281">
      <c r="A281" s="4" t="str">
        <f>IFERROR(__xludf.DUMMYFUNCTION("substitute(regexreplace(substitute(regexreplace(regexreplace(lower($D281), "" \(.+?\)$"", """"), ""[- .()/]"", ""_""), ""#"", ""num""), ""_+"", ""_""), ""=0"", ""is_zero"")"),"")</f>
        <v/>
      </c>
      <c r="B281" s="12"/>
    </row>
    <row r="282">
      <c r="A282" s="4" t="str">
        <f>IFERROR(__xludf.DUMMYFUNCTION("substitute(regexreplace(substitute(regexreplace(regexreplace(lower($D282), "" \(.+?\)$"", """"), ""[- .()/]"", ""_""), ""#"", ""num""), ""_+"", ""_""), ""=0"", ""is_zero"")"),"")</f>
        <v/>
      </c>
      <c r="B282" s="12"/>
    </row>
    <row r="283">
      <c r="A283" s="4" t="str">
        <f>IFERROR(__xludf.DUMMYFUNCTION("substitute(regexreplace(substitute(regexreplace(regexreplace(lower($D283), "" \(.+?\)$"", """"), ""[- .()/]"", ""_""), ""#"", ""num""), ""_+"", ""_""), ""=0"", ""is_zero"")"),"")</f>
        <v/>
      </c>
      <c r="B283" s="12"/>
    </row>
    <row r="284">
      <c r="A284" s="4" t="str">
        <f>IFERROR(__xludf.DUMMYFUNCTION("substitute(regexreplace(substitute(regexreplace(regexreplace(lower($D284), "" \(.+?\)$"", """"), ""[- .()/]"", ""_""), ""#"", ""num""), ""_+"", ""_""), ""=0"", ""is_zero"")"),"")</f>
        <v/>
      </c>
      <c r="B284" s="12"/>
    </row>
    <row r="285">
      <c r="A285" s="4" t="str">
        <f>IFERROR(__xludf.DUMMYFUNCTION("substitute(regexreplace(substitute(regexreplace(regexreplace(lower($D285), "" \(.+?\)$"", """"), ""[- .()/]"", ""_""), ""#"", ""num""), ""_+"", ""_""), ""=0"", ""is_zero"")"),"")</f>
        <v/>
      </c>
      <c r="B285" s="12"/>
    </row>
    <row r="286">
      <c r="A286" s="4" t="str">
        <f>IFERROR(__xludf.DUMMYFUNCTION("substitute(regexreplace(substitute(regexreplace(regexreplace(lower($D286), "" \(.+?\)$"", """"), ""[- .()/]"", ""_""), ""#"", ""num""), ""_+"", ""_""), ""=0"", ""is_zero"")"),"")</f>
        <v/>
      </c>
      <c r="B286" s="12"/>
    </row>
    <row r="287">
      <c r="A287" s="4" t="str">
        <f>IFERROR(__xludf.DUMMYFUNCTION("substitute(regexreplace(substitute(regexreplace(regexreplace(lower($D287), "" \(.+?\)$"", """"), ""[- .()/]"", ""_""), ""#"", ""num""), ""_+"", ""_""), ""=0"", ""is_zero"")"),"")</f>
        <v/>
      </c>
      <c r="B287" s="12"/>
    </row>
    <row r="288">
      <c r="A288" s="4" t="str">
        <f>IFERROR(__xludf.DUMMYFUNCTION("substitute(regexreplace(substitute(regexreplace(regexreplace(lower($D288), "" \(.+?\)$"", """"), ""[- .()/]"", ""_""), ""#"", ""num""), ""_+"", ""_""), ""=0"", ""is_zero"")"),"")</f>
        <v/>
      </c>
      <c r="B288" s="12"/>
    </row>
    <row r="289">
      <c r="A289" s="4" t="str">
        <f>IFERROR(__xludf.DUMMYFUNCTION("substitute(regexreplace(substitute(regexreplace(regexreplace(lower($D289), "" \(.+?\)$"", """"), ""[- .()/]"", ""_""), ""#"", ""num""), ""_+"", ""_""), ""=0"", ""is_zero"")"),"")</f>
        <v/>
      </c>
      <c r="B289" s="12"/>
    </row>
    <row r="290">
      <c r="A290" s="4" t="str">
        <f>IFERROR(__xludf.DUMMYFUNCTION("substitute(regexreplace(substitute(regexreplace(regexreplace(lower($D290), "" \(.+?\)$"", """"), ""[- .()/]"", ""_""), ""#"", ""num""), ""_+"", ""_""), ""=0"", ""is_zero"")"),"")</f>
        <v/>
      </c>
      <c r="B290" s="12"/>
    </row>
    <row r="291">
      <c r="A291" s="4" t="str">
        <f>IFERROR(__xludf.DUMMYFUNCTION("substitute(regexreplace(substitute(regexreplace(regexreplace(lower($D291), "" \(.+?\)$"", """"), ""[- .()/]"", ""_""), ""#"", ""num""), ""_+"", ""_""), ""=0"", ""is_zero"")"),"")</f>
        <v/>
      </c>
      <c r="B291" s="12"/>
    </row>
    <row r="292">
      <c r="A292" s="4" t="str">
        <f>IFERROR(__xludf.DUMMYFUNCTION("substitute(regexreplace(substitute(regexreplace(regexreplace(lower($D292), "" \(.+?\)$"", """"), ""[- .()/]"", ""_""), ""#"", ""num""), ""_+"", ""_""), ""=0"", ""is_zero"")"),"")</f>
        <v/>
      </c>
      <c r="B292" s="12"/>
    </row>
    <row r="293">
      <c r="A293" s="4" t="str">
        <f>IFERROR(__xludf.DUMMYFUNCTION("substitute(regexreplace(substitute(regexreplace(regexreplace(lower($D293), "" \(.+?\)$"", """"), ""[- .()/]"", ""_""), ""#"", ""num""), ""_+"", ""_""), ""=0"", ""is_zero"")"),"")</f>
        <v/>
      </c>
      <c r="B293" s="12"/>
    </row>
    <row r="294">
      <c r="A294" s="4" t="str">
        <f>IFERROR(__xludf.DUMMYFUNCTION("substitute(regexreplace(substitute(regexreplace(regexreplace(lower($D294), "" \(.+?\)$"", """"), ""[- .()/]"", ""_""), ""#"", ""num""), ""_+"", ""_""), ""=0"", ""is_zero"")"),"")</f>
        <v/>
      </c>
      <c r="B294" s="12"/>
    </row>
    <row r="295">
      <c r="A295" s="4" t="str">
        <f>IFERROR(__xludf.DUMMYFUNCTION("substitute(regexreplace(substitute(regexreplace(regexreplace(lower($D295), "" \(.+?\)$"", """"), ""[- .()/]"", ""_""), ""#"", ""num""), ""_+"", ""_""), ""=0"", ""is_zero"")"),"")</f>
        <v/>
      </c>
      <c r="B295" s="12"/>
    </row>
    <row r="296">
      <c r="A296" s="4" t="str">
        <f>IFERROR(__xludf.DUMMYFUNCTION("substitute(regexreplace(substitute(regexreplace(regexreplace(lower($D296), "" \(.+?\)$"", """"), ""[- .()/]"", ""_""), ""#"", ""num""), ""_+"", ""_""), ""=0"", ""is_zero"")"),"")</f>
        <v/>
      </c>
      <c r="B296" s="12"/>
    </row>
    <row r="297">
      <c r="A297" s="4" t="str">
        <f>IFERROR(__xludf.DUMMYFUNCTION("substitute(regexreplace(substitute(regexreplace(regexreplace(lower($D297), "" \(.+?\)$"", """"), ""[- .()/]"", ""_""), ""#"", ""num""), ""_+"", ""_""), ""=0"", ""is_zero"")"),"")</f>
        <v/>
      </c>
      <c r="B297" s="12"/>
    </row>
    <row r="298">
      <c r="A298" s="4" t="str">
        <f>IFERROR(__xludf.DUMMYFUNCTION("substitute(regexreplace(substitute(regexreplace(regexreplace(lower($D298), "" \(.+?\)$"", """"), ""[- .()/]"", ""_""), ""#"", ""num""), ""_+"", ""_""), ""=0"", ""is_zero"")"),"")</f>
        <v/>
      </c>
      <c r="B298" s="12"/>
    </row>
    <row r="299">
      <c r="A299" s="4" t="str">
        <f>IFERROR(__xludf.DUMMYFUNCTION("substitute(regexreplace(substitute(regexreplace(regexreplace(lower($D299), "" \(.+?\)$"", """"), ""[- .()/]"", ""_""), ""#"", ""num""), ""_+"", ""_""), ""=0"", ""is_zero"")"),"")</f>
        <v/>
      </c>
      <c r="B299" s="12"/>
    </row>
    <row r="300">
      <c r="A300" s="4" t="str">
        <f>IFERROR(__xludf.DUMMYFUNCTION("substitute(regexreplace(substitute(regexreplace(regexreplace(lower($D300), "" \(.+?\)$"", """"), ""[- .()/]"", ""_""), ""#"", ""num""), ""_+"", ""_""), ""=0"", ""is_zero"")"),"")</f>
        <v/>
      </c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ataValidations>
    <dataValidation type="list" allowBlank="1" showErrorMessage="1" sqref="B2:B1000">
      <formula1>"&amp;str,bool,i32"</formula1>
    </dataValidation>
  </dataValidations>
  <drawing r:id="rId1"/>
</worksheet>
</file>