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idc\OneDrive\Документы\GitHub\IBSLoadRunner\Документация\"/>
    </mc:Choice>
  </mc:AlternateContent>
  <xr:revisionPtr revIDLastSave="0" documentId="13_ncr:1_{43C7B238-1084-454F-AC08-6D31DB1DEC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чет_подтв_макс" sheetId="6" r:id="rId1"/>
    <sheet name="Расчет_Тест_поиска_макс" sheetId="3" r:id="rId2"/>
    <sheet name="Соответствие" sheetId="4" r:id="rId3"/>
    <sheet name="SummaryReport" sheetId="5" r:id="rId4"/>
    <sheet name="SummaryReport1" sheetId="7" r:id="rId5"/>
    <sheet name="Результаты всех тестов" sheetId="2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3" l="1"/>
  <c r="H38" i="3"/>
  <c r="H39" i="3"/>
  <c r="H40" i="3"/>
  <c r="H41" i="3"/>
  <c r="H42" i="3"/>
  <c r="H43" i="3"/>
  <c r="H44" i="3"/>
  <c r="H45" i="3"/>
  <c r="H46" i="3"/>
  <c r="H47" i="3"/>
  <c r="H36" i="3"/>
  <c r="G37" i="3"/>
  <c r="G38" i="3"/>
  <c r="G39" i="3"/>
  <c r="G40" i="3"/>
  <c r="G41" i="3"/>
  <c r="G42" i="3"/>
  <c r="G43" i="3"/>
  <c r="G44" i="3"/>
  <c r="G45" i="3"/>
  <c r="G46" i="3"/>
  <c r="G47" i="3"/>
  <c r="G36" i="3"/>
  <c r="G37" i="6" l="1"/>
  <c r="G38" i="6"/>
  <c r="G39" i="6"/>
  <c r="G40" i="6"/>
  <c r="G41" i="6"/>
  <c r="G42" i="6"/>
  <c r="G43" i="6"/>
  <c r="G44" i="6"/>
  <c r="G45" i="6"/>
  <c r="G46" i="6"/>
  <c r="G47" i="6"/>
  <c r="G36" i="6"/>
  <c r="B48" i="6"/>
  <c r="F47" i="6"/>
  <c r="H47" i="6" s="1"/>
  <c r="H46" i="6"/>
  <c r="F46" i="6"/>
  <c r="F45" i="6"/>
  <c r="H45" i="6" s="1"/>
  <c r="H44" i="6"/>
  <c r="F44" i="6"/>
  <c r="F43" i="6"/>
  <c r="H43" i="6" s="1"/>
  <c r="H42" i="6"/>
  <c r="F42" i="6"/>
  <c r="F41" i="6"/>
  <c r="H41" i="6" s="1"/>
  <c r="H40" i="6"/>
  <c r="F40" i="6"/>
  <c r="F39" i="6"/>
  <c r="H39" i="6" s="1"/>
  <c r="H38" i="6"/>
  <c r="F38" i="6"/>
  <c r="F37" i="6"/>
  <c r="H37" i="6" s="1"/>
  <c r="H36" i="6"/>
  <c r="F36" i="6"/>
  <c r="G31" i="6"/>
  <c r="E31" i="6"/>
  <c r="F31" i="6" s="1"/>
  <c r="D31" i="6"/>
  <c r="G30" i="6"/>
  <c r="E30" i="6"/>
  <c r="F30" i="6" s="1"/>
  <c r="D30" i="6"/>
  <c r="G29" i="6"/>
  <c r="F29" i="6"/>
  <c r="E29" i="6"/>
  <c r="D29" i="6"/>
  <c r="H29" i="6" s="1"/>
  <c r="G28" i="6"/>
  <c r="F28" i="6"/>
  <c r="E28" i="6"/>
  <c r="D28" i="6"/>
  <c r="H28" i="6" s="1"/>
  <c r="G27" i="6"/>
  <c r="E27" i="6"/>
  <c r="F27" i="6" s="1"/>
  <c r="D27" i="6"/>
  <c r="H27" i="6" s="1"/>
  <c r="G26" i="6"/>
  <c r="E26" i="6"/>
  <c r="F26" i="6" s="1"/>
  <c r="D26" i="6"/>
  <c r="G25" i="6"/>
  <c r="F25" i="6"/>
  <c r="H25" i="6" s="1"/>
  <c r="E25" i="6"/>
  <c r="G24" i="6"/>
  <c r="F24" i="6"/>
  <c r="E24" i="6"/>
  <c r="D24" i="6"/>
  <c r="H24" i="6" s="1"/>
  <c r="G23" i="6"/>
  <c r="F23" i="6"/>
  <c r="E23" i="6"/>
  <c r="D23" i="6"/>
  <c r="H23" i="6" s="1"/>
  <c r="G22" i="6"/>
  <c r="E22" i="6"/>
  <c r="F22" i="6" s="1"/>
  <c r="D22" i="6"/>
  <c r="G21" i="6"/>
  <c r="E21" i="6"/>
  <c r="F21" i="6" s="1"/>
  <c r="D21" i="6"/>
  <c r="H21" i="6" s="1"/>
  <c r="G20" i="6"/>
  <c r="F20" i="6"/>
  <c r="H20" i="6" s="1"/>
  <c r="E20" i="6"/>
  <c r="G19" i="6"/>
  <c r="F19" i="6"/>
  <c r="E19" i="6"/>
  <c r="D19" i="6"/>
  <c r="H19" i="6" s="1"/>
  <c r="G18" i="6"/>
  <c r="F18" i="6"/>
  <c r="E18" i="6"/>
  <c r="D18" i="6"/>
  <c r="H18" i="6" s="1"/>
  <c r="G17" i="6"/>
  <c r="E17" i="6"/>
  <c r="F17" i="6" s="1"/>
  <c r="D17" i="6"/>
  <c r="G16" i="6"/>
  <c r="E16" i="6"/>
  <c r="F16" i="6" s="1"/>
  <c r="D16" i="6"/>
  <c r="G15" i="6"/>
  <c r="F15" i="6"/>
  <c r="E15" i="6"/>
  <c r="D15" i="6"/>
  <c r="H15" i="6" s="1"/>
  <c r="G14" i="6"/>
  <c r="F14" i="6"/>
  <c r="E14" i="6"/>
  <c r="D14" i="6"/>
  <c r="H14" i="6" s="1"/>
  <c r="G13" i="6"/>
  <c r="E13" i="6"/>
  <c r="F13" i="6" s="1"/>
  <c r="D13" i="6"/>
  <c r="H13" i="6" s="1"/>
  <c r="G12" i="6"/>
  <c r="E12" i="6"/>
  <c r="F12" i="6" s="1"/>
  <c r="H12" i="6" s="1"/>
  <c r="D12" i="6"/>
  <c r="G11" i="6"/>
  <c r="E11" i="6"/>
  <c r="F11" i="6" s="1"/>
  <c r="D11" i="6"/>
  <c r="G10" i="6"/>
  <c r="F10" i="6"/>
  <c r="E10" i="6"/>
  <c r="D10" i="6"/>
  <c r="H10" i="6" s="1"/>
  <c r="G9" i="6"/>
  <c r="E9" i="6"/>
  <c r="F9" i="6" s="1"/>
  <c r="H9" i="6" s="1"/>
  <c r="G8" i="6"/>
  <c r="E8" i="6"/>
  <c r="F8" i="6" s="1"/>
  <c r="D8" i="6"/>
  <c r="S7" i="6"/>
  <c r="P7" i="6"/>
  <c r="G7" i="6"/>
  <c r="E7" i="6"/>
  <c r="F7" i="6" s="1"/>
  <c r="D7" i="6"/>
  <c r="H7" i="6" s="1"/>
  <c r="S6" i="6"/>
  <c r="U6" i="6" s="1"/>
  <c r="P6" i="6"/>
  <c r="G6" i="6"/>
  <c r="F6" i="6"/>
  <c r="E6" i="6"/>
  <c r="D6" i="6"/>
  <c r="H6" i="6" s="1"/>
  <c r="V5" i="6"/>
  <c r="U5" i="6"/>
  <c r="S5" i="6"/>
  <c r="P5" i="6"/>
  <c r="G5" i="6"/>
  <c r="E5" i="6"/>
  <c r="F5" i="6" s="1"/>
  <c r="D5" i="6"/>
  <c r="V4" i="6"/>
  <c r="S4" i="6"/>
  <c r="U4" i="6" s="1"/>
  <c r="P4" i="6"/>
  <c r="G4" i="6"/>
  <c r="E4" i="6"/>
  <c r="F4" i="6" s="1"/>
  <c r="H4" i="6" s="1"/>
  <c r="V3" i="6"/>
  <c r="S3" i="6"/>
  <c r="U3" i="6" s="1"/>
  <c r="P3" i="6"/>
  <c r="G3" i="6"/>
  <c r="E3" i="6"/>
  <c r="F3" i="6" s="1"/>
  <c r="D3" i="6"/>
  <c r="H3" i="6" s="1"/>
  <c r="W2" i="6"/>
  <c r="V7" i="6" s="1"/>
  <c r="V2" i="6"/>
  <c r="S2" i="6"/>
  <c r="U2" i="6" s="1"/>
  <c r="P2" i="6"/>
  <c r="G2" i="6"/>
  <c r="F2" i="6"/>
  <c r="E2" i="6"/>
  <c r="D2" i="6"/>
  <c r="H2" i="6" s="1"/>
  <c r="G20" i="3"/>
  <c r="E20" i="3"/>
  <c r="F20" i="3" s="1"/>
  <c r="P2" i="3"/>
  <c r="P4" i="3"/>
  <c r="P5" i="3"/>
  <c r="P6" i="3"/>
  <c r="P7" i="3"/>
  <c r="S7" i="3" s="1"/>
  <c r="G9" i="3"/>
  <c r="G4" i="3"/>
  <c r="G25" i="3"/>
  <c r="S5" i="3"/>
  <c r="S6" i="3"/>
  <c r="S2" i="3"/>
  <c r="C38" i="3"/>
  <c r="C47" i="6"/>
  <c r="C45" i="6"/>
  <c r="C43" i="6"/>
  <c r="C41" i="6"/>
  <c r="C39" i="6"/>
  <c r="C37" i="6"/>
  <c r="C46" i="6"/>
  <c r="C44" i="6"/>
  <c r="C42" i="6"/>
  <c r="C40" i="6"/>
  <c r="C38" i="6"/>
  <c r="C36" i="6"/>
  <c r="C48" i="6" l="1"/>
  <c r="D36" i="6"/>
  <c r="I36" i="6"/>
  <c r="D38" i="6"/>
  <c r="I38" i="6"/>
  <c r="D40" i="6"/>
  <c r="I40" i="6"/>
  <c r="D42" i="6"/>
  <c r="I42" i="6"/>
  <c r="D44" i="6"/>
  <c r="I44" i="6"/>
  <c r="D46" i="6"/>
  <c r="I46" i="6"/>
  <c r="I37" i="6"/>
  <c r="D37" i="6"/>
  <c r="I39" i="6"/>
  <c r="D39" i="6"/>
  <c r="I41" i="6"/>
  <c r="D41" i="6"/>
  <c r="I43" i="6"/>
  <c r="D43" i="6"/>
  <c r="I45" i="6"/>
  <c r="D45" i="6"/>
  <c r="I47" i="6"/>
  <c r="D47" i="6"/>
  <c r="U7" i="6"/>
  <c r="V8" i="6"/>
  <c r="H8" i="6"/>
  <c r="H26" i="6"/>
  <c r="H11" i="6"/>
  <c r="H17" i="6"/>
  <c r="H31" i="6"/>
  <c r="H5" i="6"/>
  <c r="H16" i="6"/>
  <c r="H22" i="6"/>
  <c r="H30" i="6"/>
  <c r="D48" i="6"/>
  <c r="V6" i="6"/>
  <c r="H20" i="3"/>
  <c r="E9" i="3"/>
  <c r="F9" i="3" s="1"/>
  <c r="H9" i="3" s="1"/>
  <c r="E25" i="3"/>
  <c r="F25" i="3" s="1"/>
  <c r="H25" i="3" s="1"/>
  <c r="E4" i="3"/>
  <c r="F4" i="3" s="1"/>
  <c r="H4" i="3" s="1"/>
  <c r="G3" i="3"/>
  <c r="G5" i="3"/>
  <c r="G6" i="3"/>
  <c r="G7" i="3"/>
  <c r="G8" i="3"/>
  <c r="G10" i="3"/>
  <c r="G11" i="3"/>
  <c r="G12" i="3"/>
  <c r="G13" i="3"/>
  <c r="G14" i="3"/>
  <c r="G15" i="3"/>
  <c r="G16" i="3"/>
  <c r="G17" i="3"/>
  <c r="G18" i="3"/>
  <c r="G19" i="3"/>
  <c r="G21" i="3"/>
  <c r="G22" i="3"/>
  <c r="G23" i="3"/>
  <c r="G24" i="3"/>
  <c r="G26" i="3"/>
  <c r="G27" i="3"/>
  <c r="G28" i="3"/>
  <c r="G29" i="3"/>
  <c r="G30" i="3"/>
  <c r="G31" i="3"/>
  <c r="G2" i="3"/>
  <c r="D3" i="3"/>
  <c r="E3" i="3"/>
  <c r="F3" i="3" s="1"/>
  <c r="W2" i="3"/>
  <c r="D38" i="3" l="1"/>
  <c r="H3" i="3"/>
  <c r="E2" i="3" l="1"/>
  <c r="A3" i="4" l="1"/>
  <c r="A4" i="4"/>
  <c r="A5" i="4"/>
  <c r="A6" i="4"/>
  <c r="A7" i="4"/>
  <c r="A8" i="4"/>
  <c r="A9" i="4"/>
  <c r="A10" i="4"/>
  <c r="A11" i="4"/>
  <c r="A12" i="4"/>
  <c r="A13" i="4"/>
  <c r="A2" i="4"/>
  <c r="F47" i="3" l="1"/>
  <c r="F36" i="3"/>
  <c r="I36" i="3" s="1"/>
  <c r="F39" i="3"/>
  <c r="F45" i="3"/>
  <c r="F40" i="3"/>
  <c r="F46" i="3"/>
  <c r="F41" i="3"/>
  <c r="F37" i="3"/>
  <c r="F44" i="3"/>
  <c r="F43" i="3"/>
  <c r="F42" i="3"/>
  <c r="I42" i="3" s="1"/>
  <c r="F38" i="3"/>
  <c r="I38" i="3" s="1"/>
  <c r="F2" i="3"/>
  <c r="D2" i="3"/>
  <c r="D19" i="3"/>
  <c r="D21" i="3"/>
  <c r="D22" i="3"/>
  <c r="C46" i="3"/>
  <c r="C41" i="3"/>
  <c r="C36" i="3"/>
  <c r="I46" i="3" l="1"/>
  <c r="H2" i="3"/>
  <c r="E19" i="3"/>
  <c r="F19" i="3" s="1"/>
  <c r="H19" i="3" s="1"/>
  <c r="E22" i="3"/>
  <c r="F22" i="3" s="1"/>
  <c r="H22" i="3" s="1"/>
  <c r="E21" i="3"/>
  <c r="F21" i="3" s="1"/>
  <c r="H21" i="3" s="1"/>
  <c r="B48" i="3"/>
  <c r="D10" i="3"/>
  <c r="D28" i="3"/>
  <c r="E28" i="3"/>
  <c r="F28" i="3" s="1"/>
  <c r="D23" i="3"/>
  <c r="D15" i="3"/>
  <c r="C43" i="3"/>
  <c r="C44" i="3"/>
  <c r="C37" i="3"/>
  <c r="C47" i="3"/>
  <c r="C40" i="3"/>
  <c r="C39" i="3"/>
  <c r="C45" i="3"/>
  <c r="C42" i="3"/>
  <c r="I45" i="3" l="1"/>
  <c r="I44" i="3"/>
  <c r="D45" i="3"/>
  <c r="D36" i="3"/>
  <c r="D46" i="3"/>
  <c r="D47" i="3"/>
  <c r="H28" i="3"/>
  <c r="D16" i="3"/>
  <c r="D18" i="3"/>
  <c r="D17" i="3"/>
  <c r="D29" i="3"/>
  <c r="D30" i="3"/>
  <c r="D31" i="3"/>
  <c r="P3" i="3" l="1"/>
  <c r="S3" i="3" s="1"/>
  <c r="V6" i="3" l="1"/>
  <c r="V5" i="3"/>
  <c r="V3" i="3"/>
  <c r="V7" i="3"/>
  <c r="V4" i="3"/>
  <c r="E12" i="3"/>
  <c r="E10" i="3"/>
  <c r="F10" i="3" s="1"/>
  <c r="H10" i="3" s="1"/>
  <c r="S4" i="3"/>
  <c r="E23" i="3"/>
  <c r="F23" i="3" s="1"/>
  <c r="H23" i="3" s="1"/>
  <c r="D24" i="3"/>
  <c r="V2" i="3"/>
  <c r="U2" i="3"/>
  <c r="U3" i="3"/>
  <c r="D12" i="3" s="1"/>
  <c r="V8" i="3" l="1"/>
  <c r="U5" i="3"/>
  <c r="D26" i="3" s="1"/>
  <c r="E15" i="3"/>
  <c r="F15" i="3" s="1"/>
  <c r="H15" i="3" s="1"/>
  <c r="U4" i="3"/>
  <c r="D37" i="3"/>
  <c r="U6" i="3"/>
  <c r="D6" i="3"/>
  <c r="I39" i="3"/>
  <c r="E31" i="3"/>
  <c r="F31" i="3" s="1"/>
  <c r="D5" i="3"/>
  <c r="D14" i="3"/>
  <c r="D8" i="3"/>
  <c r="D11" i="3"/>
  <c r="D27" i="3"/>
  <c r="D13" i="3"/>
  <c r="D7" i="3"/>
  <c r="E14" i="3"/>
  <c r="F14" i="3" s="1"/>
  <c r="E8" i="3"/>
  <c r="F8" i="3" s="1"/>
  <c r="E30" i="3"/>
  <c r="F30" i="3" s="1"/>
  <c r="E27" i="3"/>
  <c r="F27" i="3" s="1"/>
  <c r="E18" i="3"/>
  <c r="F18" i="3" s="1"/>
  <c r="E13" i="3"/>
  <c r="F13" i="3" s="1"/>
  <c r="E7" i="3"/>
  <c r="F7" i="3" s="1"/>
  <c r="E29" i="3"/>
  <c r="E26" i="3"/>
  <c r="F26" i="3" s="1"/>
  <c r="E17" i="3"/>
  <c r="E6" i="3"/>
  <c r="F6" i="3" s="1"/>
  <c r="E24" i="3"/>
  <c r="E16" i="3"/>
  <c r="F16" i="3" s="1"/>
  <c r="E11" i="3"/>
  <c r="F11" i="3" s="1"/>
  <c r="E5" i="3"/>
  <c r="F5" i="3" s="1"/>
  <c r="D40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4" i="3"/>
  <c r="H24" i="3" s="1"/>
  <c r="F12" i="3"/>
  <c r="H12" i="3" s="1"/>
  <c r="F17" i="3"/>
  <c r="H17" i="3" s="1"/>
  <c r="C48" i="3"/>
  <c r="I47" i="3" s="1"/>
  <c r="D43" i="3"/>
  <c r="I43" i="3"/>
  <c r="D44" i="3"/>
  <c r="I37" i="3"/>
  <c r="D39" i="3"/>
  <c r="I40" i="3"/>
  <c r="D41" i="3"/>
  <c r="D42" i="3"/>
  <c r="I41" i="3"/>
  <c r="U7" i="3"/>
  <c r="H26" i="3"/>
  <c r="H5" i="3"/>
  <c r="H6" i="3"/>
  <c r="H31" i="3"/>
  <c r="H14" i="3"/>
  <c r="H8" i="3"/>
  <c r="H30" i="3"/>
  <c r="H18" i="3"/>
  <c r="H13" i="3"/>
  <c r="H11" i="3"/>
  <c r="H7" i="3"/>
  <c r="H16" i="3"/>
  <c r="H27" i="3"/>
  <c r="I40" i="2"/>
  <c r="I44" i="2"/>
  <c r="I41" i="2"/>
  <c r="I32" i="2"/>
  <c r="I31" i="2"/>
  <c r="I30" i="2"/>
  <c r="I29" i="2"/>
  <c r="I28" i="2"/>
  <c r="I27" i="2"/>
  <c r="I26" i="2"/>
  <c r="D4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957E456D-55B3-4B81-B1AF-E6DB59E8E49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535A6737-EBE6-4233-98A2-ABFFF898D2B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568A3443-E10B-46E2-836F-46888489472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R2" authorId="0" shapeId="0" xr:uid="{122B09F4-2A6C-4DB7-B0E1-1FAB46DEDC6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<sst xmlns="http://schemas.openxmlformats.org/spreadsheetml/2006/main" count="433" uniqueCount="105">
  <si>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</si>
  <si>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</si>
  <si>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</si>
  <si>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</si>
  <si>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</si>
  <si>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</si>
  <si>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</si>
  <si>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</si>
  <si>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</si>
  <si>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</si>
  <si>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</si>
  <si>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</si>
  <si>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</si>
  <si>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</si>
  <si>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</si>
  <si>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</si>
  <si>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</si>
  <si>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</si>
  <si>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</si>
  <si>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</si>
  <si>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</si>
  <si>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</si>
  <si>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</si>
  <si>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</si>
  <si>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</si>
  <si>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</si>
  <si>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</si>
  <si>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</si>
  <si>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</si>
  <si>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</si>
  <si>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</si>
  <si>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</si>
  <si>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</si>
  <si>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</si>
  <si>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</si>
  <si>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</si>
  <si>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</si>
  <si>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</si>
  <si>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</si>
  <si>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</si>
  <si>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</si>
  <si>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</si>
  <si>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</si>
  <si>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</si>
  <si>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</si>
  <si>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</si>
  <si>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</si>
  <si>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</si>
  <si>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</si>
  <si>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</si>
  <si>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</si>
  <si>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</si>
  <si>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</si>
  <si>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</si>
  <si>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</si>
  <si>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</si>
  <si>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</si>
  <si>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</si>
  <si>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</si>
  <si>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</si>
  <si>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</si>
  <si>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</si>
  <si>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</si>
  <si>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</si>
  <si>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</si>
  <si>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</si>
  <si>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</si>
  <si>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</si>
  <si>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</si>
  <si>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</si>
  <si>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</si>
  <si>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</si>
  <si>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</si>
  <si>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</si>
  <si>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</si>
  <si>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</si>
  <si>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</si>
  <si>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</si>
  <si>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</si>
  <si>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</si>
  <si>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</si>
  <si>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</si>
  <si>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Операция (бизнес процесс)/Скрип</t>
  </si>
  <si>
    <t>Названия строк</t>
  </si>
  <si>
    <t>Общий итог</t>
  </si>
  <si>
    <t>Goto_Home</t>
  </si>
  <si>
    <t>Login</t>
  </si>
  <si>
    <t>Logout</t>
  </si>
  <si>
    <t>Goto_SignUpNow</t>
  </si>
  <si>
    <t>Registration</t>
  </si>
  <si>
    <t>Goto_Flights</t>
  </si>
  <si>
    <t>Search_Flight</t>
  </si>
  <si>
    <t>Select_Flight</t>
  </si>
  <si>
    <t>Send_Payments</t>
  </si>
  <si>
    <t>Goto_Itinerary</t>
  </si>
  <si>
    <t>Cancel_Ticket</t>
  </si>
  <si>
    <t>UC1_LoginLogout</t>
  </si>
  <si>
    <t>UC2_SearchWithoutPayment</t>
  </si>
  <si>
    <t>UC3_Buy_Ticket</t>
  </si>
  <si>
    <t>UC4_ViewingTickets</t>
  </si>
  <si>
    <t>UC5_CancelTicket</t>
  </si>
  <si>
    <t>UC6_SignUp</t>
  </si>
  <si>
    <t>After_Registration</t>
  </si>
  <si>
    <t>Тест поиска максимума</t>
  </si>
  <si>
    <t>Тест подтверждения максимума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</si>
</sst>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2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65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1" fontId="7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9" fillId="0" borderId="12" xfId="0" applyFont="1" applyBorder="1" applyAlignment="1">
      <alignment vertical="center" wrapText="1"/>
    </xf>
    <xf numFmtId="0" fontId="9" fillId="39" borderId="16" xfId="0" applyFont="1" applyFill="1" applyBorder="1" applyAlignment="1">
      <alignment vertical="center" wrapText="1"/>
    </xf>
    <xf numFmtId="0" fontId="9" fillId="39" borderId="17" xfId="0" applyFont="1" applyFill="1" applyBorder="1" applyAlignment="1">
      <alignment vertical="center" wrapText="1"/>
    </xf>
    <xf numFmtId="0" fontId="7" fillId="39" borderId="17" xfId="0" applyFont="1" applyFill="1" applyBorder="1" applyAlignment="1">
      <alignment horizontal="center" vertical="center" wrapText="1"/>
    </xf>
    <xf numFmtId="0" fontId="7" fillId="39" borderId="16" xfId="0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left"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0" xfId="44" applyFont="1" applyBorder="1"/>
    <xf numFmtId="0" fontId="9" fillId="0" borderId="2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4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0" fillId="0" borderId="24" xfId="44" applyNumberFormat="1" applyFont="1" applyBorder="1"/>
    <xf numFmtId="165" fontId="0" fillId="0" borderId="23" xfId="44" applyNumberFormat="1" applyFont="1" applyBorder="1"/>
    <xf numFmtId="1" fontId="3" fillId="35" borderId="2" xfId="0" applyNumberFormat="1" applyFont="1" applyFill="1" applyBorder="1"/>
    <xf numFmtId="0" fontId="3" fillId="0" borderId="0" xfId="66"/>
    <xf numFmtId="0" fontId="9" fillId="0" borderId="2" xfId="0" applyFont="1" applyBorder="1" applyAlignment="1">
      <alignment wrapText="1"/>
    </xf>
    <xf numFmtId="0" fontId="0" fillId="0" borderId="2" xfId="0" applyBorder="1"/>
    <xf numFmtId="165" fontId="0" fillId="38" borderId="2" xfId="44" applyNumberFormat="1" applyFont="1" applyFill="1" applyBorder="1"/>
    <xf numFmtId="0" fontId="34" fillId="0" borderId="0" xfId="0" applyFont="1"/>
    <xf numFmtId="0" fontId="1" fillId="0" borderId="0" xfId="106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126">
    <cellStyle name="20% — акцент1" xfId="19" builtinId="30" customBuiltin="1"/>
    <cellStyle name="20% — акцент1 2" xfId="48" xr:uid="{00000000-0005-0000-0000-000001000000}"/>
    <cellStyle name="20% — акцент1 3" xfId="68" xr:uid="{FFE620C5-0C53-467E-98A2-E46AD3CA30D0}"/>
    <cellStyle name="20% — акцент1 4" xfId="88" xr:uid="{FB2024CD-7181-43D7-BBD9-48BC50126CA5}"/>
    <cellStyle name="20% — акцент1 5" xfId="108" xr:uid="{148742C0-F445-404D-A42A-E3472388564F}"/>
    <cellStyle name="20% — акцент2" xfId="23" builtinId="34" customBuiltin="1"/>
    <cellStyle name="20% — акцент2 2" xfId="51" xr:uid="{00000000-0005-0000-0000-000003000000}"/>
    <cellStyle name="20% — акцент2 3" xfId="71" xr:uid="{7D1F4E68-1D13-4CEE-9018-1466CC9BE7AB}"/>
    <cellStyle name="20% — акцент2 4" xfId="91" xr:uid="{296C7C77-B2B8-4042-BEF0-B751C1038BFF}"/>
    <cellStyle name="20% — акцент2 5" xfId="111" xr:uid="{D816D91A-5D1A-47BD-9880-C09F9062981F}"/>
    <cellStyle name="20% — акцент3" xfId="27" builtinId="38" customBuiltin="1"/>
    <cellStyle name="20% — акцент3 2" xfId="54" xr:uid="{00000000-0005-0000-0000-000005000000}"/>
    <cellStyle name="20% — акцент3 3" xfId="74" xr:uid="{8C6769C0-8FDF-4E38-A268-C1B7C2CA47AB}"/>
    <cellStyle name="20% — акцент3 4" xfId="94" xr:uid="{B06A2EB9-6B30-4007-8086-7E99A62791BB}"/>
    <cellStyle name="20% — акцент3 5" xfId="114" xr:uid="{043792BB-075D-4FE3-B6DB-61A03B2D08D3}"/>
    <cellStyle name="20% — акцент4" xfId="31" builtinId="42" customBuiltin="1"/>
    <cellStyle name="20% — акцент4 2" xfId="57" xr:uid="{00000000-0005-0000-0000-000007000000}"/>
    <cellStyle name="20% — акцент4 3" xfId="77" xr:uid="{49E70350-7312-4751-A1CF-69319268499D}"/>
    <cellStyle name="20% — акцент4 4" xfId="97" xr:uid="{D83A597D-1C26-468F-97D1-9090F5FF9269}"/>
    <cellStyle name="20% — акцент4 5" xfId="117" xr:uid="{9993D030-30BF-401C-ADC7-A5CFCD8A4D9E}"/>
    <cellStyle name="20% — акцент5" xfId="35" builtinId="46" customBuiltin="1"/>
    <cellStyle name="20% — акцент5 2" xfId="60" xr:uid="{00000000-0005-0000-0000-000009000000}"/>
    <cellStyle name="20% — акцент5 3" xfId="80" xr:uid="{BF670E78-FE1D-484B-8D71-F50D5EAA498E}"/>
    <cellStyle name="20% — акцент5 4" xfId="100" xr:uid="{A1C7A4D5-8A10-4326-993A-0358AB5CB32C}"/>
    <cellStyle name="20% — акцент5 5" xfId="120" xr:uid="{2CA87A14-1936-470C-BE70-317DAFE83134}"/>
    <cellStyle name="20% — акцент6" xfId="39" builtinId="50" customBuiltin="1"/>
    <cellStyle name="20% — акцент6 2" xfId="63" xr:uid="{00000000-0005-0000-0000-00000B000000}"/>
    <cellStyle name="20% — акцент6 3" xfId="83" xr:uid="{DE028719-107F-4D03-B7CB-2DFD40BD463A}"/>
    <cellStyle name="20% — акцент6 4" xfId="103" xr:uid="{3D544C8C-69C4-4F72-9C82-DFF262166DE9}"/>
    <cellStyle name="20% — акцент6 5" xfId="123" xr:uid="{D0E1E0DE-6CDA-41C4-A197-9D2808718D5D}"/>
    <cellStyle name="40% — акцент1" xfId="20" builtinId="31" customBuiltin="1"/>
    <cellStyle name="40% — акцент1 2" xfId="49" xr:uid="{00000000-0005-0000-0000-00000D000000}"/>
    <cellStyle name="40% — акцент1 3" xfId="69" xr:uid="{8A820CE9-0BB1-4477-AFC7-79D4C66CB645}"/>
    <cellStyle name="40% — акцент1 4" xfId="89" xr:uid="{42F018DA-05F1-450B-BF83-6458B1DB02D1}"/>
    <cellStyle name="40% — акцент1 5" xfId="109" xr:uid="{820134EC-3E5F-49D8-928F-C97CDE96827D}"/>
    <cellStyle name="40% — акцент2" xfId="24" builtinId="35" customBuiltin="1"/>
    <cellStyle name="40% — акцент2 2" xfId="52" xr:uid="{00000000-0005-0000-0000-00000F000000}"/>
    <cellStyle name="40% — акцент2 3" xfId="72" xr:uid="{7C26D1F6-34D7-4766-9442-5B3373E918B9}"/>
    <cellStyle name="40% — акцент2 4" xfId="92" xr:uid="{C418D685-7FFE-46D9-9CCD-7662F10EC121}"/>
    <cellStyle name="40% — акцент2 5" xfId="112" xr:uid="{6C6ED521-F455-4A31-9817-14E7BB121A69}"/>
    <cellStyle name="40% — акцент3" xfId="28" builtinId="39" customBuiltin="1"/>
    <cellStyle name="40% — акцент3 2" xfId="55" xr:uid="{00000000-0005-0000-0000-000011000000}"/>
    <cellStyle name="40% — акцент3 3" xfId="75" xr:uid="{32282697-92B7-4ED0-9963-785127069694}"/>
    <cellStyle name="40% — акцент3 4" xfId="95" xr:uid="{0B44CEEF-6AEE-4332-8575-E5D4FB66B987}"/>
    <cellStyle name="40% — акцент3 5" xfId="115" xr:uid="{49F6A1D9-1C98-4FEC-8A97-250C67DEEAD6}"/>
    <cellStyle name="40% — акцент4" xfId="32" builtinId="43" customBuiltin="1"/>
    <cellStyle name="40% — акцент4 2" xfId="58" xr:uid="{00000000-0005-0000-0000-000013000000}"/>
    <cellStyle name="40% — акцент4 3" xfId="78" xr:uid="{A2D33082-159C-42BD-8BA9-9669E1FEF4D9}"/>
    <cellStyle name="40% — акцент4 4" xfId="98" xr:uid="{A408D71E-902A-413A-B445-449584B49E6B}"/>
    <cellStyle name="40% — акцент4 5" xfId="118" xr:uid="{0855F655-41A3-4681-BBA7-306A4F9A1643}"/>
    <cellStyle name="40% — акцент5" xfId="36" builtinId="47" customBuiltin="1"/>
    <cellStyle name="40% — акцент5 2" xfId="61" xr:uid="{00000000-0005-0000-0000-000015000000}"/>
    <cellStyle name="40% — акцент5 3" xfId="81" xr:uid="{F4E3FB79-A353-42AA-B662-FE041F2CCC71}"/>
    <cellStyle name="40% — акцент5 4" xfId="101" xr:uid="{ACDDF298-55F3-4204-AD85-03725C36FC18}"/>
    <cellStyle name="40% — акцент5 5" xfId="121" xr:uid="{B1E7DFBD-E61C-4DD8-85E2-4FC42ACA47B8}"/>
    <cellStyle name="40% — акцент6" xfId="40" builtinId="51" customBuiltin="1"/>
    <cellStyle name="40% — акцент6 2" xfId="64" xr:uid="{00000000-0005-0000-0000-000017000000}"/>
    <cellStyle name="40% — акцент6 3" xfId="84" xr:uid="{FB6E084E-F74F-4BA1-A190-3B1A1807ECDF}"/>
    <cellStyle name="40% — акцент6 4" xfId="104" xr:uid="{63454C81-8AE8-4AD8-B511-EC63AD0232AA}"/>
    <cellStyle name="40% — акцент6 5" xfId="124" xr:uid="{FEA9C566-1907-44CF-90F0-7DBACADC37CB}"/>
    <cellStyle name="60% — акцент1" xfId="21" builtinId="32" customBuiltin="1"/>
    <cellStyle name="60% — акцент1 2" xfId="50" xr:uid="{00000000-0005-0000-0000-000019000000}"/>
    <cellStyle name="60% — акцент1 3" xfId="70" xr:uid="{57318CE9-6CAF-48A5-949F-AB6AFD4A3A0E}"/>
    <cellStyle name="60% — акцент1 4" xfId="90" xr:uid="{831431E3-CD3E-418E-A6D9-F62054184850}"/>
    <cellStyle name="60% — акцент1 5" xfId="110" xr:uid="{191CF669-BFF5-4953-AB43-683FD6E7E34F}"/>
    <cellStyle name="60% — акцент2" xfId="25" builtinId="36" customBuiltin="1"/>
    <cellStyle name="60% — акцент2 2" xfId="53" xr:uid="{00000000-0005-0000-0000-00001B000000}"/>
    <cellStyle name="60% — акцент2 3" xfId="73" xr:uid="{BA788B4A-234F-40E5-9595-BCDAD5051AB6}"/>
    <cellStyle name="60% — акцент2 4" xfId="93" xr:uid="{2DF7D2A1-F874-464E-902A-8C5C64E6F044}"/>
    <cellStyle name="60% — акцент2 5" xfId="113" xr:uid="{5EF7A2B6-6131-4060-8F7D-8A0362ED82EC}"/>
    <cellStyle name="60% — акцент3" xfId="29" builtinId="40" customBuiltin="1"/>
    <cellStyle name="60% — акцент3 2" xfId="56" xr:uid="{00000000-0005-0000-0000-00001D000000}"/>
    <cellStyle name="60% — акцент3 3" xfId="76" xr:uid="{B7A0FC99-945E-4D3E-9453-2AB7D3EC3E41}"/>
    <cellStyle name="60% — акцент3 4" xfId="96" xr:uid="{E9C5596D-4F51-4291-8AE2-7982C14E1B95}"/>
    <cellStyle name="60% — акцент3 5" xfId="116" xr:uid="{C142CFBF-A3EB-4F4C-BF71-14B536B196AA}"/>
    <cellStyle name="60% — акцент4" xfId="33" builtinId="44" customBuiltin="1"/>
    <cellStyle name="60% — акцент4 2" xfId="59" xr:uid="{00000000-0005-0000-0000-00001F000000}"/>
    <cellStyle name="60% — акцент4 3" xfId="79" xr:uid="{A78197DB-CDE8-40E0-BAE5-2D10EFD2436C}"/>
    <cellStyle name="60% — акцент4 4" xfId="99" xr:uid="{73CD73E7-3032-459B-9A2D-7F3DCDD23C1E}"/>
    <cellStyle name="60% — акцент4 5" xfId="119" xr:uid="{60255F98-6E41-40DA-88A8-6CE833914EFF}"/>
    <cellStyle name="60% — акцент5" xfId="37" builtinId="48" customBuiltin="1"/>
    <cellStyle name="60% — акцент5 2" xfId="62" xr:uid="{00000000-0005-0000-0000-000021000000}"/>
    <cellStyle name="60% — акцент5 3" xfId="82" xr:uid="{CF370598-881E-4E10-ADA7-E2C6AC508E6B}"/>
    <cellStyle name="60% — акцент5 4" xfId="102" xr:uid="{C819C72A-A785-42C5-811B-2FADF8147545}"/>
    <cellStyle name="60% — акцент5 5" xfId="122" xr:uid="{6DE5E7BE-1D81-4D6D-84FB-BC1D1ED5ACDE}"/>
    <cellStyle name="60% — акцент6" xfId="41" builtinId="52" customBuiltin="1"/>
    <cellStyle name="60% — акцент6 2" xfId="65" xr:uid="{00000000-0005-0000-0000-000023000000}"/>
    <cellStyle name="60% — акцент6 3" xfId="85" xr:uid="{99F6C6BF-3A3C-44F9-9607-3DC64CA6FD0A}"/>
    <cellStyle name="60% — акцент6 4" xfId="105" xr:uid="{8A9EA3C6-73C6-4F4D-A545-5D5F49A79187}"/>
    <cellStyle name="60% — акцент6 5" xfId="125" xr:uid="{AAEF81A9-E688-4514-9BCD-12D2417FD261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Обычный 5" xfId="66" xr:uid="{14668CBB-188E-4C39-A787-226B4CE5A572}"/>
    <cellStyle name="Обычный 6" xfId="86" xr:uid="{9C164719-AD4F-4FDC-BC8B-07E86D77AFA0}"/>
    <cellStyle name="Обычный 7" xfId="106" xr:uid="{E40D1AEC-F774-4F60-900D-BB64552FD5E0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имечание 4" xfId="67" xr:uid="{F5C8E8E6-4823-4681-B974-489185A10DB4}"/>
    <cellStyle name="Примечание 5" xfId="87" xr:uid="{AF711570-3E0B-46E2-BE8B-85832B76757A}"/>
    <cellStyle name="Примечание 6" xfId="107" xr:uid="{CB6DAD50-1A3A-43B6-AFE8-D0FEF5F90ADA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48.428991203706" createdVersion="6" refreshedVersion="8" minRefreshableVersion="3" recordCount="30" xr:uid="{00000000-000A-0000-FFFF-FFFF34000000}">
  <cacheSource type="worksheet">
    <worksheetSource ref="A1:H31" sheet="Расчет_Тест_поиска_макс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5" maxValue="100"/>
    </cacheField>
    <cacheField name="одним пользователем в минуту" numFmtId="2">
      <sharedItems containsSemiMixedTypes="0" containsString="0" containsNumber="1" minValue="0.6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билета"/>
    <x v="0"/>
    <n v="1"/>
    <n v="2"/>
    <n v="40"/>
    <n v="1.5"/>
    <n v="20"/>
    <n v="60"/>
  </r>
  <r>
    <s v="Покупка билета"/>
    <x v="1"/>
    <n v="1"/>
    <n v="2"/>
    <n v="40"/>
    <n v="1.5"/>
    <n v="20"/>
    <n v="60"/>
  </r>
  <r>
    <s v="Покупка билета"/>
    <x v="2"/>
    <n v="1"/>
    <n v="2"/>
    <n v="40"/>
    <n v="1.5"/>
    <n v="20"/>
    <n v="60"/>
  </r>
  <r>
    <s v="Покупка билета"/>
    <x v="3"/>
    <n v="1"/>
    <n v="2"/>
    <n v="40"/>
    <n v="1.5"/>
    <n v="20"/>
    <n v="60"/>
  </r>
  <r>
    <s v="Покупка билета"/>
    <x v="4"/>
    <n v="1"/>
    <n v="2"/>
    <n v="40"/>
    <n v="1.5"/>
    <n v="20"/>
    <n v="60"/>
  </r>
  <r>
    <s v="Покупка билета"/>
    <x v="5"/>
    <n v="1"/>
    <n v="2"/>
    <n v="40"/>
    <n v="1.5"/>
    <n v="20"/>
    <n v="60"/>
  </r>
  <r>
    <s v="Покупка билета"/>
    <x v="6"/>
    <n v="1"/>
    <n v="2"/>
    <n v="40"/>
    <n v="1.5"/>
    <n v="20"/>
    <n v="60"/>
  </r>
  <r>
    <s v="Покупка билета"/>
    <x v="7"/>
    <n v="1"/>
    <n v="2"/>
    <n v="40"/>
    <n v="1.5"/>
    <n v="20"/>
    <n v="60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Логин"/>
    <x v="0"/>
    <n v="1"/>
    <n v="1"/>
    <n v="100"/>
    <n v="0.6"/>
    <n v="20"/>
    <n v="12"/>
  </r>
  <r>
    <s v="Логин"/>
    <x v="1"/>
    <n v="1"/>
    <n v="1"/>
    <n v="100"/>
    <n v="0.6"/>
    <n v="20"/>
    <n v="12"/>
  </r>
  <r>
    <s v="Логин"/>
    <x v="2"/>
    <n v="1"/>
    <n v="1"/>
    <n v="100"/>
    <n v="0.6"/>
    <n v="20"/>
    <n v="12"/>
  </r>
  <r>
    <s v="Логин"/>
    <x v="7"/>
    <n v="1"/>
    <n v="1"/>
    <n v="100"/>
    <n v="0.6"/>
    <n v="20"/>
    <n v="12"/>
  </r>
  <r>
    <s v="Поиск билета без покупки"/>
    <x v="0"/>
    <n v="1"/>
    <n v="1"/>
    <n v="35"/>
    <n v="1.7142857142857142"/>
    <n v="20"/>
    <n v="34.285714285714285"/>
  </r>
  <r>
    <s v="Поиск билета без покупки"/>
    <x v="1"/>
    <n v="1"/>
    <n v="1"/>
    <n v="35"/>
    <n v="1.7142857142857142"/>
    <n v="20"/>
    <n v="34.285714285714285"/>
  </r>
  <r>
    <s v="Поиск билета без покупки"/>
    <x v="2"/>
    <n v="1"/>
    <n v="1"/>
    <n v="35"/>
    <n v="1.7142857142857142"/>
    <n v="20"/>
    <n v="34.285714285714285"/>
  </r>
  <r>
    <s v="Поиск билета без покупки"/>
    <x v="3"/>
    <n v="1"/>
    <n v="1"/>
    <n v="35"/>
    <n v="1.7142857142857142"/>
    <n v="20"/>
    <n v="34.285714285714285"/>
  </r>
  <r>
    <s v="Поиск билета без покупки"/>
    <x v="4"/>
    <n v="1"/>
    <n v="1"/>
    <n v="35"/>
    <n v="1.7142857142857142"/>
    <n v="20"/>
    <n v="34.285714285714285"/>
  </r>
  <r>
    <s v="Ознакомление с путевым листом"/>
    <x v="0"/>
    <n v="1"/>
    <n v="1"/>
    <n v="100"/>
    <n v="0.6"/>
    <n v="20"/>
    <n v="12"/>
  </r>
  <r>
    <s v="Ознакомление с путевым листом"/>
    <x v="1"/>
    <n v="1"/>
    <n v="1"/>
    <n v="100"/>
    <n v="0.6"/>
    <n v="20"/>
    <n v="12"/>
  </r>
  <r>
    <s v="Ознакомление с путевым листом"/>
    <x v="6"/>
    <n v="1"/>
    <n v="1"/>
    <n v="100"/>
    <n v="0.6"/>
    <n v="20"/>
    <n v="12"/>
  </r>
  <r>
    <s v="Ознакомление с путевым листом"/>
    <x v="7"/>
    <n v="1"/>
    <n v="1"/>
    <n v="100"/>
    <n v="0.6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66AF5-7C59-41D7-85A3-CFCC5596D46B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160A-CABD-46BC-AFF8-223DDF7FC859}">
  <dimension ref="A1:X50"/>
  <sheetViews>
    <sheetView tabSelected="1" topLeftCell="A35" zoomScaleNormal="100" workbookViewId="0">
      <selection activeCell="J40" sqref="J40"/>
    </sheetView>
  </sheetViews>
  <sheetFormatPr defaultColWidth="11.42578125" defaultRowHeight="15" x14ac:dyDescent="0.25"/>
  <cols>
    <col min="1" max="1" width="31.7109375" customWidth="1"/>
    <col min="2" max="2" width="36.42578125" customWidth="1"/>
    <col min="3" max="3" width="18.140625" customWidth="1"/>
    <col min="4" max="4" width="17.85546875" customWidth="1"/>
    <col min="5" max="5" width="19.140625" bestFit="1" customWidth="1"/>
    <col min="6" max="6" width="16.140625" customWidth="1"/>
    <col min="7" max="7" width="18.7109375" bestFit="1" customWidth="1"/>
    <col min="8" max="8" width="22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12.28515625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40</v>
      </c>
      <c r="E1" t="s">
        <v>50</v>
      </c>
      <c r="F1" t="s">
        <v>51</v>
      </c>
      <c r="G1" t="s">
        <v>52</v>
      </c>
      <c r="H1" t="s">
        <v>7</v>
      </c>
      <c r="I1" t="s">
        <v>83</v>
      </c>
      <c r="J1" t="s">
        <v>49</v>
      </c>
      <c r="M1" t="s">
        <v>82</v>
      </c>
      <c r="N1" t="s">
        <v>41</v>
      </c>
      <c r="O1" t="s">
        <v>42</v>
      </c>
      <c r="P1" t="s">
        <v>80</v>
      </c>
      <c r="Q1" t="s">
        <v>43</v>
      </c>
      <c r="R1" t="s">
        <v>40</v>
      </c>
      <c r="S1" t="s">
        <v>44</v>
      </c>
      <c r="T1" s="21" t="s">
        <v>45</v>
      </c>
      <c r="U1" s="21" t="s">
        <v>46</v>
      </c>
      <c r="V1" t="s">
        <v>47</v>
      </c>
      <c r="X1" t="s">
        <v>48</v>
      </c>
    </row>
    <row r="2" spans="1:24" x14ac:dyDescent="0.25">
      <c r="A2" s="28" t="s">
        <v>8</v>
      </c>
      <c r="B2" s="28" t="s">
        <v>60</v>
      </c>
      <c r="C2" s="49">
        <v>1</v>
      </c>
      <c r="D2" s="51">
        <f>VLOOKUP(A2,$M$1:$W$9,6,FALSE)</f>
        <v>2</v>
      </c>
      <c r="E2">
        <f t="shared" ref="E2:E31" si="0">VLOOKUP(A2,$M$1:$W$9,5,FALSE)</f>
        <v>40</v>
      </c>
      <c r="F2" s="20">
        <f>60/E2*C2</f>
        <v>1.5</v>
      </c>
      <c r="G2">
        <f t="shared" ref="G2:G31" si="1">VLOOKUP(A2,$M$1:$W$9,8,FALSE)</f>
        <v>20</v>
      </c>
      <c r="H2" s="19">
        <f>D2*F2*G2</f>
        <v>60</v>
      </c>
      <c r="I2" s="16" t="s">
        <v>0</v>
      </c>
      <c r="J2" s="19">
        <v>141.81512605042016</v>
      </c>
      <c r="M2" t="s">
        <v>8</v>
      </c>
      <c r="N2" s="23">
        <v>2.7475999999999998</v>
      </c>
      <c r="O2" s="46">
        <v>30</v>
      </c>
      <c r="P2" s="47">
        <f>N2+O2</f>
        <v>32.747599999999998</v>
      </c>
      <c r="Q2" s="55">
        <v>40</v>
      </c>
      <c r="R2" s="17">
        <v>2</v>
      </c>
      <c r="S2" s="18">
        <f>60/(Q2)</f>
        <v>1.5</v>
      </c>
      <c r="T2" s="21">
        <v>20</v>
      </c>
      <c r="U2" s="22">
        <f>ROUND(R2*S2*T2,0)</f>
        <v>60</v>
      </c>
      <c r="V2" s="30">
        <f t="shared" ref="V2:V7" si="2">R2/W$2</f>
        <v>0.2857142857142857</v>
      </c>
      <c r="W2">
        <f>SUM(R2:R7)</f>
        <v>7</v>
      </c>
    </row>
    <row r="3" spans="1:24" x14ac:dyDescent="0.25">
      <c r="A3" s="28" t="s">
        <v>8</v>
      </c>
      <c r="B3" s="28" t="s">
        <v>0</v>
      </c>
      <c r="C3" s="49">
        <v>1</v>
      </c>
      <c r="D3" s="52">
        <f>VLOOKUP(A3,$M$1:$W$9,6,FALSE)</f>
        <v>2</v>
      </c>
      <c r="E3">
        <f t="shared" si="0"/>
        <v>40</v>
      </c>
      <c r="F3" s="20">
        <f>60/E3*C3</f>
        <v>1.5</v>
      </c>
      <c r="G3">
        <f t="shared" si="1"/>
        <v>20</v>
      </c>
      <c r="H3" s="19">
        <f>D3*F3*G3</f>
        <v>60</v>
      </c>
      <c r="I3" s="16" t="s">
        <v>12</v>
      </c>
      <c r="J3" s="19">
        <v>94.285714285714278</v>
      </c>
      <c r="M3" t="s">
        <v>9</v>
      </c>
      <c r="N3" s="23">
        <v>2.1225000000000001</v>
      </c>
      <c r="O3" s="46">
        <v>20.0014</v>
      </c>
      <c r="P3" s="47">
        <f>N3+O3</f>
        <v>22.123899999999999</v>
      </c>
      <c r="Q3" s="31">
        <v>51</v>
      </c>
      <c r="R3" s="17">
        <v>1</v>
      </c>
      <c r="S3" s="18">
        <f t="shared" ref="S3:S7" si="3">60/(Q3)</f>
        <v>1.1764705882352942</v>
      </c>
      <c r="T3" s="21">
        <v>20</v>
      </c>
      <c r="U3" s="22">
        <f>ROUND(R3*S3*T3,0)</f>
        <v>24</v>
      </c>
      <c r="V3" s="30">
        <f t="shared" si="2"/>
        <v>0.14285714285714285</v>
      </c>
    </row>
    <row r="4" spans="1:24" x14ac:dyDescent="0.25">
      <c r="A4" s="28" t="s">
        <v>8</v>
      </c>
      <c r="B4" s="28" t="s">
        <v>67</v>
      </c>
      <c r="C4" s="49">
        <v>1</v>
      </c>
      <c r="D4" s="52">
        <v>2</v>
      </c>
      <c r="E4">
        <f t="shared" si="0"/>
        <v>40</v>
      </c>
      <c r="F4" s="20">
        <f>60/E4*C4</f>
        <v>1.5</v>
      </c>
      <c r="G4">
        <f t="shared" si="1"/>
        <v>20</v>
      </c>
      <c r="H4" s="19">
        <f>D4*F4*G4</f>
        <v>60</v>
      </c>
      <c r="I4" s="16" t="s">
        <v>6</v>
      </c>
      <c r="J4" s="19">
        <v>107.52941176470588</v>
      </c>
      <c r="M4" t="s">
        <v>59</v>
      </c>
      <c r="N4" s="23">
        <v>1.224</v>
      </c>
      <c r="O4" s="46">
        <v>10</v>
      </c>
      <c r="P4" s="47">
        <f t="shared" ref="P4:P7" si="4">N4+O4</f>
        <v>11.224</v>
      </c>
      <c r="Q4" s="31">
        <v>37</v>
      </c>
      <c r="R4" s="17">
        <v>1</v>
      </c>
      <c r="S4" s="18">
        <f t="shared" si="3"/>
        <v>1.6216216216216217</v>
      </c>
      <c r="T4" s="21">
        <v>20</v>
      </c>
      <c r="U4" s="22">
        <f>ROUND(R4*S4*T4,0)</f>
        <v>32</v>
      </c>
      <c r="V4" s="30">
        <f t="shared" si="2"/>
        <v>0.14285714285714285</v>
      </c>
    </row>
    <row r="5" spans="1:24" x14ac:dyDescent="0.25">
      <c r="A5" s="28" t="s">
        <v>8</v>
      </c>
      <c r="B5" s="28" t="s">
        <v>11</v>
      </c>
      <c r="C5" s="49">
        <v>1</v>
      </c>
      <c r="D5" s="52">
        <f>VLOOKUP(A5,$M$1:$W$9,6,FALSE)</f>
        <v>2</v>
      </c>
      <c r="E5">
        <f t="shared" si="0"/>
        <v>40</v>
      </c>
      <c r="F5" s="20">
        <f t="shared" ref="F5:F31" si="5">60/E5*C5</f>
        <v>1.5</v>
      </c>
      <c r="G5">
        <f t="shared" si="1"/>
        <v>20</v>
      </c>
      <c r="H5" s="19">
        <f t="shared" ref="H5:H31" si="6">D5*F5*G5</f>
        <v>60</v>
      </c>
      <c r="I5" s="16" t="s">
        <v>11</v>
      </c>
      <c r="J5" s="19">
        <v>94.285714285714278</v>
      </c>
      <c r="M5" t="s">
        <v>64</v>
      </c>
      <c r="N5" s="23">
        <v>2.4493999999999998</v>
      </c>
      <c r="O5" s="46">
        <v>20</v>
      </c>
      <c r="P5" s="47">
        <f t="shared" si="4"/>
        <v>22.449400000000001</v>
      </c>
      <c r="Q5" s="31">
        <v>35</v>
      </c>
      <c r="R5" s="17">
        <v>1</v>
      </c>
      <c r="S5" s="18">
        <f t="shared" si="3"/>
        <v>1.7142857142857142</v>
      </c>
      <c r="T5" s="21">
        <v>20</v>
      </c>
      <c r="U5" s="22">
        <f>ROUND(R5*S5*T5,0)</f>
        <v>34</v>
      </c>
      <c r="V5" s="30">
        <f t="shared" si="2"/>
        <v>0.14285714285714285</v>
      </c>
    </row>
    <row r="6" spans="1:24" x14ac:dyDescent="0.25">
      <c r="A6" s="28" t="s">
        <v>8</v>
      </c>
      <c r="B6" s="28" t="s">
        <v>12</v>
      </c>
      <c r="C6" s="49">
        <v>1</v>
      </c>
      <c r="D6" s="52">
        <f>VLOOKUP(A6,$M$1:$W$9,6,FALSE)</f>
        <v>2</v>
      </c>
      <c r="E6">
        <f t="shared" si="0"/>
        <v>40</v>
      </c>
      <c r="F6" s="20">
        <f t="shared" si="5"/>
        <v>1.5</v>
      </c>
      <c r="G6">
        <f t="shared" si="1"/>
        <v>20</v>
      </c>
      <c r="H6" s="19">
        <f t="shared" si="6"/>
        <v>60</v>
      </c>
      <c r="I6" s="16" t="s">
        <v>3</v>
      </c>
      <c r="J6" s="19">
        <v>60</v>
      </c>
      <c r="M6" t="s">
        <v>10</v>
      </c>
      <c r="N6" s="23">
        <v>2.8319999999999999</v>
      </c>
      <c r="O6" s="46">
        <v>20</v>
      </c>
      <c r="P6" s="47">
        <f t="shared" si="4"/>
        <v>22.832000000000001</v>
      </c>
      <c r="Q6" s="31">
        <v>100</v>
      </c>
      <c r="R6" s="17">
        <v>1</v>
      </c>
      <c r="S6" s="18">
        <f t="shared" si="3"/>
        <v>0.6</v>
      </c>
      <c r="T6" s="21">
        <v>20</v>
      </c>
      <c r="U6" s="22">
        <f>ROUND(R6*S6*T6,0)</f>
        <v>12</v>
      </c>
      <c r="V6" s="30">
        <f t="shared" si="2"/>
        <v>0.14285714285714285</v>
      </c>
    </row>
    <row r="7" spans="1:24" x14ac:dyDescent="0.25">
      <c r="A7" s="28" t="s">
        <v>8</v>
      </c>
      <c r="B7" s="28" t="s">
        <v>3</v>
      </c>
      <c r="C7" s="49">
        <v>1</v>
      </c>
      <c r="D7" s="52">
        <f>VLOOKUP(A7,$M$1:$W$9,6,FALSE)</f>
        <v>2</v>
      </c>
      <c r="E7">
        <f t="shared" si="0"/>
        <v>40</v>
      </c>
      <c r="F7" s="20">
        <f t="shared" si="5"/>
        <v>1.5</v>
      </c>
      <c r="G7">
        <f t="shared" si="1"/>
        <v>20</v>
      </c>
      <c r="H7" s="19">
        <f t="shared" si="6"/>
        <v>60</v>
      </c>
      <c r="I7" s="16" t="s">
        <v>13</v>
      </c>
      <c r="J7" s="19">
        <v>23.529411764705884</v>
      </c>
      <c r="M7" t="s">
        <v>65</v>
      </c>
      <c r="N7" s="23">
        <v>1.0078</v>
      </c>
      <c r="O7" s="46">
        <v>20</v>
      </c>
      <c r="P7" s="47">
        <f t="shared" si="4"/>
        <v>21.0078</v>
      </c>
      <c r="Q7" s="31">
        <v>100</v>
      </c>
      <c r="R7" s="17">
        <v>1</v>
      </c>
      <c r="S7" s="18">
        <f t="shared" si="3"/>
        <v>0.6</v>
      </c>
      <c r="T7" s="21">
        <v>20</v>
      </c>
      <c r="U7" s="22">
        <f>SUM(U2:U6)</f>
        <v>162</v>
      </c>
      <c r="V7" s="30">
        <f t="shared" si="2"/>
        <v>0.14285714285714285</v>
      </c>
    </row>
    <row r="8" spans="1:24" x14ac:dyDescent="0.25">
      <c r="A8" s="28" t="s">
        <v>8</v>
      </c>
      <c r="B8" s="28" t="s">
        <v>4</v>
      </c>
      <c r="C8" s="49">
        <v>1</v>
      </c>
      <c r="D8" s="52">
        <f>VLOOKUP(A8,$M$1:$W$9,6,FALSE)</f>
        <v>2</v>
      </c>
      <c r="E8">
        <f t="shared" si="0"/>
        <v>40</v>
      </c>
      <c r="F8" s="20">
        <f t="shared" si="5"/>
        <v>1.5</v>
      </c>
      <c r="G8">
        <f t="shared" si="1"/>
        <v>20</v>
      </c>
      <c r="H8" s="19">
        <f t="shared" si="6"/>
        <v>60</v>
      </c>
      <c r="I8" s="16" t="s">
        <v>4</v>
      </c>
      <c r="J8" s="19">
        <v>95.529411764705884</v>
      </c>
      <c r="V8" s="30">
        <f>SUM(V2:V7)</f>
        <v>0.99999999999999978</v>
      </c>
    </row>
    <row r="9" spans="1:24" ht="15.75" thickBot="1" x14ac:dyDescent="0.3">
      <c r="A9" s="28" t="s">
        <v>8</v>
      </c>
      <c r="B9" s="28" t="s">
        <v>6</v>
      </c>
      <c r="C9" s="49">
        <v>1</v>
      </c>
      <c r="D9" s="50">
        <v>2</v>
      </c>
      <c r="E9">
        <f t="shared" si="0"/>
        <v>40</v>
      </c>
      <c r="F9" s="20">
        <f t="shared" si="5"/>
        <v>1.5</v>
      </c>
      <c r="G9">
        <f t="shared" si="1"/>
        <v>20</v>
      </c>
      <c r="H9" s="19">
        <f t="shared" si="6"/>
        <v>60</v>
      </c>
      <c r="I9" s="16" t="s">
        <v>60</v>
      </c>
      <c r="J9" s="19">
        <v>174.24755848285261</v>
      </c>
    </row>
    <row r="10" spans="1:24" x14ac:dyDescent="0.25">
      <c r="A10" s="28" t="s">
        <v>9</v>
      </c>
      <c r="B10" s="28" t="s">
        <v>60</v>
      </c>
      <c r="C10" s="28">
        <v>1</v>
      </c>
      <c r="D10" s="39">
        <f t="shared" ref="D10:D19" si="7">VLOOKUP(A10,$M$1:$W$9,6,FALSE)</f>
        <v>1</v>
      </c>
      <c r="E10" s="19">
        <f t="shared" si="0"/>
        <v>51</v>
      </c>
      <c r="F10" s="20">
        <f t="shared" si="5"/>
        <v>1.1764705882352942</v>
      </c>
      <c r="G10">
        <f t="shared" si="1"/>
        <v>20</v>
      </c>
      <c r="H10" s="19">
        <f>D10*F10*G10</f>
        <v>23.529411764705884</v>
      </c>
      <c r="I10" s="16" t="s">
        <v>62</v>
      </c>
      <c r="J10" s="19">
        <v>32.432432432432435</v>
      </c>
    </row>
    <row r="11" spans="1:24" x14ac:dyDescent="0.25">
      <c r="A11" s="28" t="s">
        <v>9</v>
      </c>
      <c r="B11" s="28" t="s">
        <v>0</v>
      </c>
      <c r="C11" s="28">
        <v>1</v>
      </c>
      <c r="D11" s="39">
        <f t="shared" si="7"/>
        <v>1</v>
      </c>
      <c r="E11" s="19">
        <f t="shared" si="0"/>
        <v>51</v>
      </c>
      <c r="F11" s="20">
        <f t="shared" si="5"/>
        <v>1.1764705882352942</v>
      </c>
      <c r="G11">
        <f t="shared" si="1"/>
        <v>20</v>
      </c>
      <c r="H11" s="19">
        <f t="shared" si="6"/>
        <v>23.529411764705884</v>
      </c>
      <c r="I11" s="16" t="s">
        <v>61</v>
      </c>
      <c r="J11" s="19">
        <v>32.432432432432435</v>
      </c>
    </row>
    <row r="12" spans="1:24" x14ac:dyDescent="0.25">
      <c r="A12" s="28" t="s">
        <v>9</v>
      </c>
      <c r="B12" s="28" t="s">
        <v>4</v>
      </c>
      <c r="C12" s="28">
        <v>1</v>
      </c>
      <c r="D12" s="39">
        <f t="shared" si="7"/>
        <v>1</v>
      </c>
      <c r="E12" s="19">
        <f t="shared" si="0"/>
        <v>51</v>
      </c>
      <c r="F12" s="20">
        <f t="shared" si="5"/>
        <v>1.1764705882352942</v>
      </c>
      <c r="G12">
        <f t="shared" si="1"/>
        <v>20</v>
      </c>
      <c r="H12" s="19">
        <f t="shared" si="6"/>
        <v>23.529411764705884</v>
      </c>
      <c r="I12" s="16" t="s">
        <v>63</v>
      </c>
      <c r="J12" s="19">
        <v>32.432432432432435</v>
      </c>
    </row>
    <row r="13" spans="1:24" x14ac:dyDescent="0.25">
      <c r="A13" s="28" t="s">
        <v>9</v>
      </c>
      <c r="B13" s="28" t="s">
        <v>13</v>
      </c>
      <c r="C13" s="28">
        <v>1</v>
      </c>
      <c r="D13" s="39">
        <f t="shared" si="7"/>
        <v>1</v>
      </c>
      <c r="E13" s="19">
        <f t="shared" si="0"/>
        <v>51</v>
      </c>
      <c r="F13" s="20">
        <f t="shared" si="5"/>
        <v>1.1764705882352942</v>
      </c>
      <c r="G13">
        <f t="shared" si="1"/>
        <v>20</v>
      </c>
      <c r="H13" s="19">
        <f t="shared" si="6"/>
        <v>23.529411764705884</v>
      </c>
      <c r="I13" s="16" t="s">
        <v>67</v>
      </c>
      <c r="J13" s="19">
        <v>106.28571428571428</v>
      </c>
    </row>
    <row r="14" spans="1:24" ht="15.75" thickBot="1" x14ac:dyDescent="0.3">
      <c r="A14" s="28" t="s">
        <v>9</v>
      </c>
      <c r="B14" s="28" t="s">
        <v>6</v>
      </c>
      <c r="C14" s="28">
        <v>1</v>
      </c>
      <c r="D14" s="40">
        <f t="shared" si="7"/>
        <v>1</v>
      </c>
      <c r="E14" s="19">
        <f t="shared" si="0"/>
        <v>51</v>
      </c>
      <c r="F14" s="20">
        <f t="shared" si="5"/>
        <v>1.1764705882352942</v>
      </c>
      <c r="G14">
        <f t="shared" si="1"/>
        <v>20</v>
      </c>
      <c r="H14" s="19">
        <f t="shared" si="6"/>
        <v>23.529411764705884</v>
      </c>
      <c r="I14" s="16" t="s">
        <v>84</v>
      </c>
      <c r="J14" s="19">
        <v>994.80535998183041</v>
      </c>
    </row>
    <row r="15" spans="1:24" x14ac:dyDescent="0.25">
      <c r="A15" s="28" t="s">
        <v>59</v>
      </c>
      <c r="B15" s="28" t="s">
        <v>60</v>
      </c>
      <c r="C15" s="28">
        <v>1</v>
      </c>
      <c r="D15" s="41">
        <f t="shared" si="7"/>
        <v>1</v>
      </c>
      <c r="E15" s="19">
        <f t="shared" si="0"/>
        <v>37</v>
      </c>
      <c r="F15" s="20">
        <f t="shared" si="5"/>
        <v>1.6216216216216217</v>
      </c>
      <c r="G15">
        <f t="shared" si="1"/>
        <v>20</v>
      </c>
      <c r="H15" s="19">
        <f>D15*F15*G15</f>
        <v>32.432432432432435</v>
      </c>
    </row>
    <row r="16" spans="1:24" x14ac:dyDescent="0.25">
      <c r="A16" s="28" t="s">
        <v>59</v>
      </c>
      <c r="B16" s="28" t="s">
        <v>62</v>
      </c>
      <c r="C16" s="28">
        <v>1</v>
      </c>
      <c r="D16" s="39">
        <f t="shared" si="7"/>
        <v>1</v>
      </c>
      <c r="E16" s="19">
        <f t="shared" si="0"/>
        <v>37</v>
      </c>
      <c r="F16" s="20">
        <f t="shared" si="5"/>
        <v>1.6216216216216217</v>
      </c>
      <c r="G16">
        <f t="shared" si="1"/>
        <v>20</v>
      </c>
      <c r="H16" s="19">
        <f t="shared" si="6"/>
        <v>32.432432432432435</v>
      </c>
    </row>
    <row r="17" spans="1:8" x14ac:dyDescent="0.25">
      <c r="A17" s="28" t="s">
        <v>59</v>
      </c>
      <c r="B17" s="28" t="s">
        <v>61</v>
      </c>
      <c r="C17" s="28">
        <v>1</v>
      </c>
      <c r="D17" s="39">
        <f t="shared" si="7"/>
        <v>1</v>
      </c>
      <c r="E17" s="19">
        <f t="shared" si="0"/>
        <v>37</v>
      </c>
      <c r="F17" s="20">
        <f t="shared" si="5"/>
        <v>1.6216216216216217</v>
      </c>
      <c r="G17">
        <f t="shared" si="1"/>
        <v>20</v>
      </c>
      <c r="H17" s="19">
        <f t="shared" si="6"/>
        <v>32.432432432432435</v>
      </c>
    </row>
    <row r="18" spans="1:8" ht="15.75" thickBot="1" x14ac:dyDescent="0.3">
      <c r="A18" s="28" t="s">
        <v>59</v>
      </c>
      <c r="B18" s="28" t="s">
        <v>63</v>
      </c>
      <c r="C18" s="28">
        <v>1</v>
      </c>
      <c r="D18" s="39">
        <f t="shared" si="7"/>
        <v>1</v>
      </c>
      <c r="E18" s="19">
        <f t="shared" si="0"/>
        <v>37</v>
      </c>
      <c r="F18" s="20">
        <f t="shared" si="5"/>
        <v>1.6216216216216217</v>
      </c>
      <c r="G18">
        <f t="shared" si="1"/>
        <v>20</v>
      </c>
      <c r="H18" s="19">
        <f t="shared" si="6"/>
        <v>32.432432432432435</v>
      </c>
    </row>
    <row r="19" spans="1:8" x14ac:dyDescent="0.25">
      <c r="A19" s="28" t="s">
        <v>65</v>
      </c>
      <c r="B19" s="28" t="s">
        <v>60</v>
      </c>
      <c r="C19" s="49">
        <v>1</v>
      </c>
      <c r="D19" s="51">
        <f t="shared" si="7"/>
        <v>1</v>
      </c>
      <c r="E19">
        <f t="shared" si="0"/>
        <v>100</v>
      </c>
      <c r="F19" s="20">
        <f>60/E19*C19</f>
        <v>0.6</v>
      </c>
      <c r="G19">
        <f t="shared" si="1"/>
        <v>20</v>
      </c>
      <c r="H19" s="19">
        <f>D19*F19*G19</f>
        <v>12</v>
      </c>
    </row>
    <row r="20" spans="1:8" x14ac:dyDescent="0.25">
      <c r="A20" s="28" t="s">
        <v>65</v>
      </c>
      <c r="B20" s="28" t="s">
        <v>0</v>
      </c>
      <c r="C20" s="49">
        <v>1</v>
      </c>
      <c r="D20" s="52">
        <v>1</v>
      </c>
      <c r="E20">
        <f t="shared" si="0"/>
        <v>100</v>
      </c>
      <c r="F20" s="20">
        <f>60/E20*C20</f>
        <v>0.6</v>
      </c>
      <c r="G20">
        <f t="shared" si="1"/>
        <v>20</v>
      </c>
      <c r="H20" s="19">
        <f>D20*F20*G20</f>
        <v>12</v>
      </c>
    </row>
    <row r="21" spans="1:8" x14ac:dyDescent="0.25">
      <c r="A21" s="28" t="s">
        <v>65</v>
      </c>
      <c r="B21" s="28" t="s">
        <v>67</v>
      </c>
      <c r="C21" s="49">
        <v>1</v>
      </c>
      <c r="D21" s="52">
        <f>VLOOKUP(A21,$M$1:$W$9,6,FALSE)</f>
        <v>1</v>
      </c>
      <c r="E21">
        <f t="shared" si="0"/>
        <v>100</v>
      </c>
      <c r="F21" s="20">
        <f>60/E21*C21</f>
        <v>0.6</v>
      </c>
      <c r="G21">
        <f t="shared" si="1"/>
        <v>20</v>
      </c>
      <c r="H21" s="19">
        <f t="shared" ref="H21:H23" si="8">D21*F21*G21</f>
        <v>12</v>
      </c>
    </row>
    <row r="22" spans="1:8" ht="15.75" thickBot="1" x14ac:dyDescent="0.3">
      <c r="A22" s="28" t="s">
        <v>65</v>
      </c>
      <c r="B22" s="28" t="s">
        <v>6</v>
      </c>
      <c r="C22" s="49">
        <v>1</v>
      </c>
      <c r="D22" s="50">
        <f>VLOOKUP(A22,$M$1:$W$9,6,FALSE)</f>
        <v>1</v>
      </c>
      <c r="E22">
        <f t="shared" si="0"/>
        <v>100</v>
      </c>
      <c r="F22" s="20">
        <f>60/E22*C22</f>
        <v>0.6</v>
      </c>
      <c r="G22">
        <f t="shared" si="1"/>
        <v>20</v>
      </c>
      <c r="H22" s="19">
        <f t="shared" si="8"/>
        <v>12</v>
      </c>
    </row>
    <row r="23" spans="1:8" x14ac:dyDescent="0.25">
      <c r="A23" s="28" t="s">
        <v>64</v>
      </c>
      <c r="B23" s="28" t="s">
        <v>60</v>
      </c>
      <c r="C23" s="28">
        <v>1</v>
      </c>
      <c r="D23" s="39">
        <f>VLOOKUP(A23,$M$1:$W$9,6,FALSE)</f>
        <v>1</v>
      </c>
      <c r="E23">
        <f t="shared" si="0"/>
        <v>35</v>
      </c>
      <c r="F23" s="20">
        <f t="shared" si="5"/>
        <v>1.7142857142857142</v>
      </c>
      <c r="G23">
        <f t="shared" si="1"/>
        <v>20</v>
      </c>
      <c r="H23" s="19">
        <f t="shared" si="8"/>
        <v>34.285714285714285</v>
      </c>
    </row>
    <row r="24" spans="1:8" x14ac:dyDescent="0.25">
      <c r="A24" s="28" t="s">
        <v>64</v>
      </c>
      <c r="B24" s="28" t="s">
        <v>0</v>
      </c>
      <c r="C24" s="28">
        <v>1</v>
      </c>
      <c r="D24" s="39">
        <f>VLOOKUP(A24,$M$1:$W$9,6,FALSE)</f>
        <v>1</v>
      </c>
      <c r="E24">
        <f t="shared" si="0"/>
        <v>35</v>
      </c>
      <c r="F24" s="20">
        <f t="shared" si="5"/>
        <v>1.7142857142857142</v>
      </c>
      <c r="G24">
        <f t="shared" si="1"/>
        <v>20</v>
      </c>
      <c r="H24" s="19">
        <f t="shared" si="6"/>
        <v>34.285714285714285</v>
      </c>
    </row>
    <row r="25" spans="1:8" x14ac:dyDescent="0.25">
      <c r="A25" s="28" t="s">
        <v>64</v>
      </c>
      <c r="B25" s="28" t="s">
        <v>67</v>
      </c>
      <c r="C25" s="28">
        <v>1</v>
      </c>
      <c r="D25" s="39">
        <v>1</v>
      </c>
      <c r="E25">
        <f t="shared" si="0"/>
        <v>35</v>
      </c>
      <c r="F25" s="20">
        <f t="shared" si="5"/>
        <v>1.7142857142857142</v>
      </c>
      <c r="G25">
        <f t="shared" si="1"/>
        <v>20</v>
      </c>
      <c r="H25" s="19">
        <f t="shared" si="6"/>
        <v>34.285714285714285</v>
      </c>
    </row>
    <row r="26" spans="1:8" x14ac:dyDescent="0.25">
      <c r="A26" s="28" t="s">
        <v>64</v>
      </c>
      <c r="B26" s="28" t="s">
        <v>11</v>
      </c>
      <c r="C26" s="28">
        <v>1</v>
      </c>
      <c r="D26" s="39">
        <f t="shared" ref="D26:D31" si="9">VLOOKUP(A26,$M$1:$W$9,6,FALSE)</f>
        <v>1</v>
      </c>
      <c r="E26">
        <f t="shared" si="0"/>
        <v>35</v>
      </c>
      <c r="F26" s="20">
        <f t="shared" si="5"/>
        <v>1.7142857142857142</v>
      </c>
      <c r="G26">
        <f t="shared" si="1"/>
        <v>20</v>
      </c>
      <c r="H26" s="19">
        <f t="shared" si="6"/>
        <v>34.285714285714285</v>
      </c>
    </row>
    <row r="27" spans="1:8" ht="15.75" thickBot="1" x14ac:dyDescent="0.3">
      <c r="A27" s="28" t="s">
        <v>64</v>
      </c>
      <c r="B27" s="28" t="s">
        <v>12</v>
      </c>
      <c r="C27" s="28">
        <v>1</v>
      </c>
      <c r="D27" s="39">
        <f t="shared" si="9"/>
        <v>1</v>
      </c>
      <c r="E27">
        <f t="shared" si="0"/>
        <v>35</v>
      </c>
      <c r="F27" s="20">
        <f t="shared" si="5"/>
        <v>1.7142857142857142</v>
      </c>
      <c r="G27">
        <f t="shared" si="1"/>
        <v>20</v>
      </c>
      <c r="H27" s="19">
        <f t="shared" si="6"/>
        <v>34.285714285714285</v>
      </c>
    </row>
    <row r="28" spans="1:8" x14ac:dyDescent="0.25">
      <c r="A28" s="28" t="s">
        <v>10</v>
      </c>
      <c r="B28" s="28" t="s">
        <v>60</v>
      </c>
      <c r="C28" s="28">
        <v>1</v>
      </c>
      <c r="D28" s="41">
        <f t="shared" si="9"/>
        <v>1</v>
      </c>
      <c r="E28">
        <f t="shared" si="0"/>
        <v>100</v>
      </c>
      <c r="F28" s="20">
        <f t="shared" si="5"/>
        <v>0.6</v>
      </c>
      <c r="G28">
        <f t="shared" si="1"/>
        <v>20</v>
      </c>
      <c r="H28" s="19">
        <f>D28*F28*G28</f>
        <v>12</v>
      </c>
    </row>
    <row r="29" spans="1:8" x14ac:dyDescent="0.25">
      <c r="A29" s="28" t="s">
        <v>10</v>
      </c>
      <c r="B29" s="28" t="s">
        <v>0</v>
      </c>
      <c r="C29" s="28">
        <v>1</v>
      </c>
      <c r="D29" s="39">
        <f t="shared" si="9"/>
        <v>1</v>
      </c>
      <c r="E29">
        <f t="shared" si="0"/>
        <v>100</v>
      </c>
      <c r="F29" s="20">
        <f t="shared" si="5"/>
        <v>0.6</v>
      </c>
      <c r="G29">
        <f t="shared" si="1"/>
        <v>20</v>
      </c>
      <c r="H29" s="19">
        <f t="shared" si="6"/>
        <v>12</v>
      </c>
    </row>
    <row r="30" spans="1:8" x14ac:dyDescent="0.25">
      <c r="A30" s="28" t="s">
        <v>10</v>
      </c>
      <c r="B30" s="28" t="s">
        <v>4</v>
      </c>
      <c r="C30" s="28">
        <v>1</v>
      </c>
      <c r="D30" s="39">
        <f t="shared" si="9"/>
        <v>1</v>
      </c>
      <c r="E30">
        <f t="shared" si="0"/>
        <v>100</v>
      </c>
      <c r="F30" s="20">
        <f t="shared" si="5"/>
        <v>0.6</v>
      </c>
      <c r="G30">
        <f t="shared" si="1"/>
        <v>20</v>
      </c>
      <c r="H30" s="19">
        <f t="shared" si="6"/>
        <v>12</v>
      </c>
    </row>
    <row r="31" spans="1:8" ht="15.75" thickBot="1" x14ac:dyDescent="0.3">
      <c r="A31" s="28" t="s">
        <v>10</v>
      </c>
      <c r="B31" s="28" t="s">
        <v>6</v>
      </c>
      <c r="C31" s="28">
        <v>1</v>
      </c>
      <c r="D31" s="40">
        <f t="shared" si="9"/>
        <v>1</v>
      </c>
      <c r="E31">
        <f t="shared" si="0"/>
        <v>100</v>
      </c>
      <c r="F31" s="20">
        <f t="shared" si="5"/>
        <v>0.6</v>
      </c>
      <c r="G31">
        <f t="shared" si="1"/>
        <v>20</v>
      </c>
      <c r="H31" s="19">
        <f t="shared" si="6"/>
        <v>12</v>
      </c>
    </row>
    <row r="33" spans="1:9" ht="32.25" thickBot="1" x14ac:dyDescent="0.55000000000000004">
      <c r="G33" s="60" t="s">
        <v>104</v>
      </c>
      <c r="H33" s="60"/>
      <c r="I33" s="60"/>
    </row>
    <row r="34" spans="1:9" x14ac:dyDescent="0.25">
      <c r="A34" s="62" t="s">
        <v>69</v>
      </c>
      <c r="B34" s="63"/>
    </row>
    <row r="35" spans="1:9" ht="93.75" x14ac:dyDescent="0.3">
      <c r="A35" s="33" t="s">
        <v>68</v>
      </c>
      <c r="B35" s="34" t="s">
        <v>56</v>
      </c>
      <c r="C35" s="32" t="s">
        <v>54</v>
      </c>
      <c r="D35" s="43" t="s">
        <v>55</v>
      </c>
      <c r="E35" s="44"/>
      <c r="F35" s="57" t="s">
        <v>79</v>
      </c>
      <c r="G35" s="27" t="s">
        <v>53</v>
      </c>
      <c r="H35" s="27" t="s">
        <v>57</v>
      </c>
      <c r="I35" s="27" t="s">
        <v>58</v>
      </c>
    </row>
    <row r="36" spans="1:9" ht="37.5" x14ac:dyDescent="0.25">
      <c r="A36" s="33" t="s">
        <v>60</v>
      </c>
      <c r="B36" s="35">
        <v>520</v>
      </c>
      <c r="C36" s="26">
        <f t="shared" ref="C36:C47" si="10">GETPIVOTDATA("Итого",$I$1,"transaction rq",A36)*3</f>
        <v>522.74267544855786</v>
      </c>
      <c r="D36" s="53">
        <f>1-B36/C36</f>
        <v>5.2467027801095245E-3</v>
      </c>
      <c r="E36" s="42"/>
      <c r="F36" s="58" t="str">
        <f>VLOOKUP(A36,Соответствие!A:B,2,FALSE)</f>
        <v>Goto_Home</v>
      </c>
      <c r="G36" s="45">
        <f>C36*6</f>
        <v>3136.4560526913474</v>
      </c>
      <c r="H36" s="28">
        <f>VLOOKUP(F36,SummaryReport!A:J,8,FALSE)</f>
        <v>3134</v>
      </c>
      <c r="I36" s="59">
        <f>1-G36/H36</f>
        <v>-7.8367986322502858E-4</v>
      </c>
    </row>
    <row r="37" spans="1:9" ht="18.75" x14ac:dyDescent="0.25">
      <c r="A37" s="36" t="s">
        <v>0</v>
      </c>
      <c r="B37" s="35">
        <v>422</v>
      </c>
      <c r="C37" s="26">
        <f t="shared" si="10"/>
        <v>425.44537815126046</v>
      </c>
      <c r="D37" s="53">
        <f>1-B37/C37</f>
        <v>8.0982855336966253E-3</v>
      </c>
      <c r="E37" s="42"/>
      <c r="F37" s="58" t="str">
        <f>VLOOKUP(A37,Соответствие!A:B,2,FALSE)</f>
        <v>Login</v>
      </c>
      <c r="G37" s="45">
        <f t="shared" ref="G37:G47" si="11">C37*6</f>
        <v>2552.6722689075627</v>
      </c>
      <c r="H37" s="28">
        <f>VLOOKUP(F37,SummaryReport!A:J,8,FALSE)</f>
        <v>2553</v>
      </c>
      <c r="I37" s="59">
        <f t="shared" ref="I37:I47" si="12">1-G37/H37</f>
        <v>1.2837097236084727E-4</v>
      </c>
    </row>
    <row r="38" spans="1:9" ht="37.5" x14ac:dyDescent="0.25">
      <c r="A38" s="33" t="s">
        <v>67</v>
      </c>
      <c r="B38" s="35">
        <v>305</v>
      </c>
      <c r="C38" s="26">
        <f t="shared" si="10"/>
        <v>318.85714285714283</v>
      </c>
      <c r="D38" s="53">
        <f>1-B38/C38</f>
        <v>4.3458781362007093E-2</v>
      </c>
      <c r="E38" s="42"/>
      <c r="F38" s="58" t="str">
        <f>VLOOKUP(A38,Соответствие!A:B,2,FALSE)</f>
        <v>Goto_Flights</v>
      </c>
      <c r="G38" s="45">
        <f t="shared" si="11"/>
        <v>1913.1428571428569</v>
      </c>
      <c r="H38" s="28">
        <f>VLOOKUP(F38,SummaryReport!A:J,8,FALSE)</f>
        <v>1913</v>
      </c>
      <c r="I38" s="59">
        <f t="shared" si="12"/>
        <v>-7.4677021880242833E-5</v>
      </c>
    </row>
    <row r="39" spans="1:9" ht="37.5" x14ac:dyDescent="0.25">
      <c r="A39" s="36" t="s">
        <v>11</v>
      </c>
      <c r="B39" s="35">
        <v>282</v>
      </c>
      <c r="C39" s="26">
        <f t="shared" si="10"/>
        <v>282.85714285714283</v>
      </c>
      <c r="D39" s="54">
        <f t="shared" ref="D39:D48" si="13">1-B39/C39</f>
        <v>3.0303030303029388E-3</v>
      </c>
      <c r="E39" s="42"/>
      <c r="F39" s="58" t="str">
        <f>VLOOKUP(A39,Соответствие!A:B,2,FALSE)</f>
        <v>Search_Flight</v>
      </c>
      <c r="G39" s="45">
        <f t="shared" si="11"/>
        <v>1697.1428571428569</v>
      </c>
      <c r="H39" s="28">
        <f>VLOOKUP(F39,SummaryReport!A:J,8,FALSE)</f>
        <v>1697</v>
      </c>
      <c r="I39" s="59">
        <f t="shared" si="12"/>
        <v>-8.4182170216218211E-5</v>
      </c>
    </row>
    <row r="40" spans="1:9" ht="37.5" x14ac:dyDescent="0.25">
      <c r="A40" s="36" t="s">
        <v>12</v>
      </c>
      <c r="B40" s="35">
        <v>270</v>
      </c>
      <c r="C40" s="26">
        <f t="shared" si="10"/>
        <v>282.85714285714283</v>
      </c>
      <c r="D40" s="54">
        <f t="shared" si="13"/>
        <v>4.5454545454545414E-2</v>
      </c>
      <c r="E40" s="42"/>
      <c r="F40" s="58" t="str">
        <f>VLOOKUP(A40,Соответствие!A:B,2,FALSE)</f>
        <v>Select_Flight</v>
      </c>
      <c r="G40" s="45">
        <f t="shared" si="11"/>
        <v>1697.1428571428569</v>
      </c>
      <c r="H40" s="28">
        <f>VLOOKUP(F40,SummaryReport!A:J,8,FALSE)</f>
        <v>1698</v>
      </c>
      <c r="I40" s="59">
        <f t="shared" si="12"/>
        <v>5.0479555779925356E-4</v>
      </c>
    </row>
    <row r="41" spans="1:9" ht="18.75" x14ac:dyDescent="0.25">
      <c r="A41" s="36" t="s">
        <v>3</v>
      </c>
      <c r="B41" s="35">
        <v>175</v>
      </c>
      <c r="C41" s="26">
        <f t="shared" si="10"/>
        <v>180</v>
      </c>
      <c r="D41" s="54">
        <f t="shared" si="13"/>
        <v>2.777777777777779E-2</v>
      </c>
      <c r="E41" s="42"/>
      <c r="F41" s="58" t="str">
        <f>VLOOKUP(A41,Соответствие!A:B,2,FALSE)</f>
        <v>Send_Payments</v>
      </c>
      <c r="G41" s="45">
        <f t="shared" si="11"/>
        <v>1080</v>
      </c>
      <c r="H41" s="28">
        <f>VLOOKUP(F41,SummaryReport!A:J,8,FALSE)</f>
        <v>1079</v>
      </c>
      <c r="I41" s="59">
        <f t="shared" si="12"/>
        <v>-9.26784059314123E-4</v>
      </c>
    </row>
    <row r="42" spans="1:9" ht="18.75" x14ac:dyDescent="0.25">
      <c r="A42" s="36" t="s">
        <v>4</v>
      </c>
      <c r="B42" s="35">
        <v>280</v>
      </c>
      <c r="C42" s="26">
        <f t="shared" si="10"/>
        <v>286.58823529411768</v>
      </c>
      <c r="D42" s="54">
        <f t="shared" si="13"/>
        <v>2.298850574712652E-2</v>
      </c>
      <c r="E42" s="48"/>
      <c r="F42" s="58" t="str">
        <f>VLOOKUP(A42,Соответствие!A:B,2,FALSE)</f>
        <v>Goto_Itinerary</v>
      </c>
      <c r="G42" s="45">
        <f t="shared" si="11"/>
        <v>1719.5294117647061</v>
      </c>
      <c r="H42" s="28">
        <f>VLOOKUP(F42,SummaryReport!A:J,8,FALSE)</f>
        <v>1719</v>
      </c>
      <c r="I42" s="59">
        <f>1-G42/H42</f>
        <v>-3.0797659377901354E-4</v>
      </c>
    </row>
    <row r="43" spans="1:9" ht="18.75" x14ac:dyDescent="0.25">
      <c r="A43" s="36" t="s">
        <v>13</v>
      </c>
      <c r="B43" s="35">
        <v>73</v>
      </c>
      <c r="C43" s="26">
        <f t="shared" si="10"/>
        <v>70.588235294117652</v>
      </c>
      <c r="D43" s="54">
        <f t="shared" si="13"/>
        <v>-3.4166666666666679E-2</v>
      </c>
      <c r="E43" s="42"/>
      <c r="F43" s="58" t="str">
        <f>VLOOKUP(A43,Соответствие!A:B,2,FALSE)</f>
        <v>Cancel_Ticket</v>
      </c>
      <c r="G43" s="45">
        <f t="shared" si="11"/>
        <v>423.52941176470591</v>
      </c>
      <c r="H43" s="28">
        <f>VLOOKUP(F43,SummaryReport!A:J,8,FALSE)</f>
        <v>424</v>
      </c>
      <c r="I43" s="59">
        <f t="shared" si="12"/>
        <v>1.1098779134294245E-3</v>
      </c>
    </row>
    <row r="44" spans="1:9" ht="18.75" x14ac:dyDescent="0.25">
      <c r="A44" s="36" t="s">
        <v>6</v>
      </c>
      <c r="B44" s="35">
        <v>326</v>
      </c>
      <c r="C44" s="26">
        <f t="shared" si="10"/>
        <v>322.58823529411768</v>
      </c>
      <c r="D44" s="54">
        <f t="shared" si="13"/>
        <v>-1.0576221735959068E-2</v>
      </c>
      <c r="E44" s="42"/>
      <c r="F44" s="58" t="str">
        <f>VLOOKUP(A44,Соответствие!A:B,2,FALSE)</f>
        <v>Logout</v>
      </c>
      <c r="G44" s="45">
        <f t="shared" si="11"/>
        <v>1935.5294117647061</v>
      </c>
      <c r="H44" s="28">
        <f>VLOOKUP(F44,SummaryReport!A:J,8,FALSE)</f>
        <v>1936</v>
      </c>
      <c r="I44" s="59">
        <f t="shared" si="12"/>
        <v>2.4307243558574498E-4</v>
      </c>
    </row>
    <row r="45" spans="1:9" ht="37.5" x14ac:dyDescent="0.25">
      <c r="A45" s="36" t="s">
        <v>62</v>
      </c>
      <c r="B45" s="35">
        <v>97</v>
      </c>
      <c r="C45" s="26">
        <f t="shared" si="10"/>
        <v>97.297297297297305</v>
      </c>
      <c r="D45" s="54">
        <f t="shared" si="13"/>
        <v>3.0555555555555891E-3</v>
      </c>
      <c r="E45" s="42"/>
      <c r="F45" s="58" t="str">
        <f>VLOOKUP(A45,Соответствие!A:B,2,FALSE)</f>
        <v>Goto_SignUpNow</v>
      </c>
      <c r="G45" s="45">
        <f t="shared" si="11"/>
        <v>583.78378378378386</v>
      </c>
      <c r="H45" s="28">
        <f>VLOOKUP(F45,SummaryReport!A:J,8,FALSE)</f>
        <v>583</v>
      </c>
      <c r="I45" s="59">
        <f t="shared" si="12"/>
        <v>-1.3443975708127276E-3</v>
      </c>
    </row>
    <row r="46" spans="1:9" ht="37.5" x14ac:dyDescent="0.25">
      <c r="A46" s="36" t="s">
        <v>61</v>
      </c>
      <c r="B46" s="35">
        <v>97</v>
      </c>
      <c r="C46" s="26">
        <f t="shared" si="10"/>
        <v>97.297297297297305</v>
      </c>
      <c r="D46" s="54">
        <f t="shared" si="13"/>
        <v>3.0555555555555891E-3</v>
      </c>
      <c r="E46" s="42"/>
      <c r="F46" s="58" t="str">
        <f>VLOOKUP(A46,Соответствие!A:B,2,FALSE)</f>
        <v>Registration</v>
      </c>
      <c r="G46" s="45">
        <f t="shared" si="11"/>
        <v>583.78378378378386</v>
      </c>
      <c r="H46" s="28">
        <f>VLOOKUP(F46,SummaryReport!A:J,8,FALSE)</f>
        <v>585</v>
      </c>
      <c r="I46" s="59">
        <f t="shared" si="12"/>
        <v>2.0790020790019126E-3</v>
      </c>
    </row>
    <row r="47" spans="1:9" ht="37.5" x14ac:dyDescent="0.25">
      <c r="A47" s="36" t="s">
        <v>63</v>
      </c>
      <c r="B47" s="35">
        <v>97</v>
      </c>
      <c r="C47" s="26">
        <f t="shared" si="10"/>
        <v>97.297297297297305</v>
      </c>
      <c r="D47" s="54">
        <f t="shared" si="13"/>
        <v>3.0555555555555891E-3</v>
      </c>
      <c r="E47" s="42"/>
      <c r="F47" s="58" t="str">
        <f>VLOOKUP(A47,Соответствие!A:B,2,FALSE)</f>
        <v>After_Registration</v>
      </c>
      <c r="G47" s="45">
        <f t="shared" si="11"/>
        <v>583.78378378378386</v>
      </c>
      <c r="H47" s="28">
        <f>VLOOKUP(F47,SummaryReport!A:J,8,FALSE)</f>
        <v>583</v>
      </c>
      <c r="I47" s="59">
        <f t="shared" si="12"/>
        <v>-1.3443975708127276E-3</v>
      </c>
    </row>
    <row r="48" spans="1:9" ht="19.5" thickBot="1" x14ac:dyDescent="0.3">
      <c r="A48" s="37" t="s">
        <v>7</v>
      </c>
      <c r="B48" s="38">
        <f>SUM(B36:B47)</f>
        <v>2944</v>
      </c>
      <c r="C48" s="25">
        <f>SUM(C36:C47)</f>
        <v>2984.4160799454921</v>
      </c>
      <c r="D48" s="24">
        <f t="shared" si="13"/>
        <v>1.3542374408541002E-2</v>
      </c>
    </row>
    <row r="49" spans="3:9" x14ac:dyDescent="0.25">
      <c r="I49" s="29"/>
    </row>
    <row r="50" spans="3:9" x14ac:dyDescent="0.25">
      <c r="C50" s="29" t="s">
        <v>66</v>
      </c>
      <c r="D50" s="29"/>
      <c r="E50" s="29"/>
      <c r="F50" s="29"/>
      <c r="G50" s="29"/>
      <c r="H50" s="29"/>
    </row>
  </sheetData>
  <mergeCells count="1">
    <mergeCell ref="A34:B34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opLeftCell="A17" zoomScaleNormal="100" workbookViewId="0">
      <selection activeCell="H36" sqref="H36"/>
    </sheetView>
  </sheetViews>
  <sheetFormatPr defaultColWidth="11.42578125" defaultRowHeight="15" x14ac:dyDescent="0.25"/>
  <cols>
    <col min="1" max="1" width="31.7109375" customWidth="1"/>
    <col min="2" max="2" width="36.42578125" customWidth="1"/>
    <col min="3" max="3" width="18.140625" customWidth="1"/>
    <col min="4" max="4" width="17.85546875" customWidth="1"/>
    <col min="5" max="5" width="19.140625" bestFit="1" customWidth="1"/>
    <col min="6" max="6" width="16.140625" customWidth="1"/>
    <col min="7" max="7" width="18.7109375" bestFit="1" customWidth="1"/>
    <col min="8" max="8" width="22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12.28515625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40</v>
      </c>
      <c r="E1" t="s">
        <v>50</v>
      </c>
      <c r="F1" t="s">
        <v>51</v>
      </c>
      <c r="G1" t="s">
        <v>52</v>
      </c>
      <c r="H1" t="s">
        <v>7</v>
      </c>
      <c r="I1" s="15" t="s">
        <v>83</v>
      </c>
      <c r="J1" t="s">
        <v>49</v>
      </c>
      <c r="M1" t="s">
        <v>82</v>
      </c>
      <c r="N1" t="s">
        <v>41</v>
      </c>
      <c r="O1" t="s">
        <v>42</v>
      </c>
      <c r="P1" t="s">
        <v>80</v>
      </c>
      <c r="Q1" t="s">
        <v>43</v>
      </c>
      <c r="R1" t="s">
        <v>40</v>
      </c>
      <c r="S1" t="s">
        <v>44</v>
      </c>
      <c r="T1" s="21" t="s">
        <v>45</v>
      </c>
      <c r="U1" s="21" t="s">
        <v>46</v>
      </c>
      <c r="V1" t="s">
        <v>47</v>
      </c>
      <c r="X1" t="s">
        <v>48</v>
      </c>
    </row>
    <row r="2" spans="1:24" x14ac:dyDescent="0.25">
      <c r="A2" s="28" t="s">
        <v>8</v>
      </c>
      <c r="B2" s="28" t="s">
        <v>60</v>
      </c>
      <c r="C2" s="49">
        <v>1</v>
      </c>
      <c r="D2" s="51">
        <f>VLOOKUP(A2,$M$1:$W$9,6,FALSE)</f>
        <v>2</v>
      </c>
      <c r="E2">
        <f t="shared" ref="E2:E31" si="0">VLOOKUP(A2,$M$1:$W$9,5,FALSE)</f>
        <v>40</v>
      </c>
      <c r="F2" s="20">
        <f>60/E2*C2</f>
        <v>1.5</v>
      </c>
      <c r="G2">
        <f t="shared" ref="G2:G31" si="1">VLOOKUP(A2,$M$1:$W$9,8,FALSE)</f>
        <v>20</v>
      </c>
      <c r="H2" s="19">
        <f>D2*F2*G2</f>
        <v>60</v>
      </c>
      <c r="I2" s="16" t="s">
        <v>0</v>
      </c>
      <c r="J2" s="19">
        <v>141.81512605042016</v>
      </c>
      <c r="M2" t="s">
        <v>8</v>
      </c>
      <c r="N2" s="23">
        <v>2.7475999999999998</v>
      </c>
      <c r="O2" s="46">
        <v>30</v>
      </c>
      <c r="P2" s="47">
        <f>N2+O2</f>
        <v>32.747599999999998</v>
      </c>
      <c r="Q2" s="55">
        <v>40</v>
      </c>
      <c r="R2" s="17">
        <v>2</v>
      </c>
      <c r="S2" s="18">
        <f>60/(Q2)</f>
        <v>1.5</v>
      </c>
      <c r="T2" s="21">
        <v>20</v>
      </c>
      <c r="U2" s="22">
        <f>ROUND(R2*S2*T2,0)</f>
        <v>60</v>
      </c>
      <c r="V2" s="30">
        <f t="shared" ref="V2:V7" si="2">R2/W$2</f>
        <v>0.2857142857142857</v>
      </c>
      <c r="W2">
        <f>SUM(R2:R7)</f>
        <v>7</v>
      </c>
    </row>
    <row r="3" spans="1:24" x14ac:dyDescent="0.25">
      <c r="A3" s="28" t="s">
        <v>8</v>
      </c>
      <c r="B3" s="28" t="s">
        <v>0</v>
      </c>
      <c r="C3" s="49">
        <v>1</v>
      </c>
      <c r="D3" s="52">
        <f>VLOOKUP(A3,$M$1:$W$9,6,FALSE)</f>
        <v>2</v>
      </c>
      <c r="E3">
        <f t="shared" si="0"/>
        <v>40</v>
      </c>
      <c r="F3" s="20">
        <f>60/E3*C3</f>
        <v>1.5</v>
      </c>
      <c r="G3">
        <f t="shared" si="1"/>
        <v>20</v>
      </c>
      <c r="H3" s="19">
        <f>D3*F3*G3</f>
        <v>60</v>
      </c>
      <c r="I3" s="16" t="s">
        <v>12</v>
      </c>
      <c r="J3" s="19">
        <v>94.285714285714278</v>
      </c>
      <c r="M3" t="s">
        <v>9</v>
      </c>
      <c r="N3" s="23">
        <v>2.1225000000000001</v>
      </c>
      <c r="O3" s="46">
        <v>20.0014</v>
      </c>
      <c r="P3" s="47">
        <f>N3+O3</f>
        <v>22.123899999999999</v>
      </c>
      <c r="Q3" s="31">
        <v>51</v>
      </c>
      <c r="R3" s="17">
        <v>1</v>
      </c>
      <c r="S3" s="18">
        <f t="shared" ref="S3:S7" si="3">60/(Q3)</f>
        <v>1.1764705882352942</v>
      </c>
      <c r="T3" s="21">
        <v>20</v>
      </c>
      <c r="U3" s="22">
        <f>ROUND(R3*S3*T3,0)</f>
        <v>24</v>
      </c>
      <c r="V3" s="30">
        <f t="shared" si="2"/>
        <v>0.14285714285714285</v>
      </c>
    </row>
    <row r="4" spans="1:24" x14ac:dyDescent="0.25">
      <c r="A4" s="28" t="s">
        <v>8</v>
      </c>
      <c r="B4" s="28" t="s">
        <v>67</v>
      </c>
      <c r="C4" s="49">
        <v>1</v>
      </c>
      <c r="D4" s="52">
        <v>2</v>
      </c>
      <c r="E4">
        <f t="shared" si="0"/>
        <v>40</v>
      </c>
      <c r="F4" s="20">
        <f>60/E4*C4</f>
        <v>1.5</v>
      </c>
      <c r="G4">
        <f t="shared" si="1"/>
        <v>20</v>
      </c>
      <c r="H4" s="19">
        <f>D4*F4*G4</f>
        <v>60</v>
      </c>
      <c r="I4" s="16" t="s">
        <v>6</v>
      </c>
      <c r="J4" s="19">
        <v>107.52941176470588</v>
      </c>
      <c r="M4" t="s">
        <v>59</v>
      </c>
      <c r="N4" s="23">
        <v>1.224</v>
      </c>
      <c r="O4" s="46">
        <v>10</v>
      </c>
      <c r="P4" s="47">
        <f t="shared" ref="P4:P7" si="4">N4+O4</f>
        <v>11.224</v>
      </c>
      <c r="Q4" s="31">
        <v>37</v>
      </c>
      <c r="R4" s="17">
        <v>1</v>
      </c>
      <c r="S4" s="18">
        <f t="shared" si="3"/>
        <v>1.6216216216216217</v>
      </c>
      <c r="T4" s="21">
        <v>20</v>
      </c>
      <c r="U4" s="22">
        <f>ROUND(R4*S4*T4,0)</f>
        <v>32</v>
      </c>
      <c r="V4" s="30">
        <f t="shared" si="2"/>
        <v>0.14285714285714285</v>
      </c>
    </row>
    <row r="5" spans="1:24" x14ac:dyDescent="0.25">
      <c r="A5" s="28" t="s">
        <v>8</v>
      </c>
      <c r="B5" s="28" t="s">
        <v>11</v>
      </c>
      <c r="C5" s="49">
        <v>1</v>
      </c>
      <c r="D5" s="52">
        <f>VLOOKUP(A5,$M$1:$W$9,6,FALSE)</f>
        <v>2</v>
      </c>
      <c r="E5">
        <f t="shared" si="0"/>
        <v>40</v>
      </c>
      <c r="F5" s="20">
        <f t="shared" ref="F5:F31" si="5">60/E5*C5</f>
        <v>1.5</v>
      </c>
      <c r="G5">
        <f t="shared" si="1"/>
        <v>20</v>
      </c>
      <c r="H5" s="19">
        <f t="shared" ref="H5:H31" si="6">D5*F5*G5</f>
        <v>60</v>
      </c>
      <c r="I5" s="16" t="s">
        <v>11</v>
      </c>
      <c r="J5" s="19">
        <v>94.285714285714278</v>
      </c>
      <c r="M5" t="s">
        <v>64</v>
      </c>
      <c r="N5" s="23">
        <v>2.4493999999999998</v>
      </c>
      <c r="O5" s="46">
        <v>20</v>
      </c>
      <c r="P5" s="47">
        <f t="shared" si="4"/>
        <v>22.449400000000001</v>
      </c>
      <c r="Q5" s="31">
        <v>35</v>
      </c>
      <c r="R5" s="17">
        <v>1</v>
      </c>
      <c r="S5" s="18">
        <f t="shared" si="3"/>
        <v>1.7142857142857142</v>
      </c>
      <c r="T5" s="21">
        <v>20</v>
      </c>
      <c r="U5" s="22">
        <f>ROUND(R5*S5*T5,0)</f>
        <v>34</v>
      </c>
      <c r="V5" s="30">
        <f t="shared" si="2"/>
        <v>0.14285714285714285</v>
      </c>
    </row>
    <row r="6" spans="1:24" x14ac:dyDescent="0.25">
      <c r="A6" s="28" t="s">
        <v>8</v>
      </c>
      <c r="B6" s="28" t="s">
        <v>12</v>
      </c>
      <c r="C6" s="49">
        <v>1</v>
      </c>
      <c r="D6" s="52">
        <f>VLOOKUP(A6,$M$1:$W$9,6,FALSE)</f>
        <v>2</v>
      </c>
      <c r="E6">
        <f t="shared" si="0"/>
        <v>40</v>
      </c>
      <c r="F6" s="20">
        <f t="shared" si="5"/>
        <v>1.5</v>
      </c>
      <c r="G6">
        <f t="shared" si="1"/>
        <v>20</v>
      </c>
      <c r="H6" s="19">
        <f t="shared" si="6"/>
        <v>60</v>
      </c>
      <c r="I6" s="16" t="s">
        <v>3</v>
      </c>
      <c r="J6" s="19">
        <v>60</v>
      </c>
      <c r="M6" t="s">
        <v>10</v>
      </c>
      <c r="N6" s="23">
        <v>2.8319999999999999</v>
      </c>
      <c r="O6" s="46">
        <v>20</v>
      </c>
      <c r="P6" s="47">
        <f t="shared" si="4"/>
        <v>22.832000000000001</v>
      </c>
      <c r="Q6" s="31">
        <v>100</v>
      </c>
      <c r="R6" s="17">
        <v>1</v>
      </c>
      <c r="S6" s="18">
        <f t="shared" si="3"/>
        <v>0.6</v>
      </c>
      <c r="T6" s="21">
        <v>20</v>
      </c>
      <c r="U6" s="22">
        <f>ROUND(R6*S6*T6,0)</f>
        <v>12</v>
      </c>
      <c r="V6" s="30">
        <f t="shared" si="2"/>
        <v>0.14285714285714285</v>
      </c>
    </row>
    <row r="7" spans="1:24" x14ac:dyDescent="0.25">
      <c r="A7" s="28" t="s">
        <v>8</v>
      </c>
      <c r="B7" s="28" t="s">
        <v>3</v>
      </c>
      <c r="C7" s="49">
        <v>1</v>
      </c>
      <c r="D7" s="52">
        <f>VLOOKUP(A7,$M$1:$W$9,6,FALSE)</f>
        <v>2</v>
      </c>
      <c r="E7">
        <f t="shared" si="0"/>
        <v>40</v>
      </c>
      <c r="F7" s="20">
        <f t="shared" si="5"/>
        <v>1.5</v>
      </c>
      <c r="G7">
        <f t="shared" si="1"/>
        <v>20</v>
      </c>
      <c r="H7" s="19">
        <f t="shared" si="6"/>
        <v>60</v>
      </c>
      <c r="I7" s="16" t="s">
        <v>13</v>
      </c>
      <c r="J7" s="19">
        <v>23.529411764705884</v>
      </c>
      <c r="M7" t="s">
        <v>65</v>
      </c>
      <c r="N7" s="23">
        <v>1.0078</v>
      </c>
      <c r="O7" s="46">
        <v>20</v>
      </c>
      <c r="P7" s="47">
        <f t="shared" si="4"/>
        <v>21.0078</v>
      </c>
      <c r="Q7" s="31">
        <v>100</v>
      </c>
      <c r="R7" s="17">
        <v>1</v>
      </c>
      <c r="S7" s="18">
        <f t="shared" si="3"/>
        <v>0.6</v>
      </c>
      <c r="T7" s="21">
        <v>20</v>
      </c>
      <c r="U7" s="22">
        <f>SUM(U2:U6)</f>
        <v>162</v>
      </c>
      <c r="V7" s="30">
        <f t="shared" si="2"/>
        <v>0.14285714285714285</v>
      </c>
    </row>
    <row r="8" spans="1:24" x14ac:dyDescent="0.25">
      <c r="A8" s="28" t="s">
        <v>8</v>
      </c>
      <c r="B8" s="28" t="s">
        <v>4</v>
      </c>
      <c r="C8" s="49">
        <v>1</v>
      </c>
      <c r="D8" s="52">
        <f>VLOOKUP(A8,$M$1:$W$9,6,FALSE)</f>
        <v>2</v>
      </c>
      <c r="E8">
        <f t="shared" si="0"/>
        <v>40</v>
      </c>
      <c r="F8" s="20">
        <f t="shared" si="5"/>
        <v>1.5</v>
      </c>
      <c r="G8">
        <f t="shared" si="1"/>
        <v>20</v>
      </c>
      <c r="H8" s="19">
        <f t="shared" si="6"/>
        <v>60</v>
      </c>
      <c r="I8" s="16" t="s">
        <v>4</v>
      </c>
      <c r="J8" s="19">
        <v>95.529411764705884</v>
      </c>
      <c r="V8" s="30">
        <f>SUM(V2:V7)</f>
        <v>0.99999999999999978</v>
      </c>
    </row>
    <row r="9" spans="1:24" ht="15.75" thickBot="1" x14ac:dyDescent="0.3">
      <c r="A9" s="28" t="s">
        <v>8</v>
      </c>
      <c r="B9" s="28" t="s">
        <v>6</v>
      </c>
      <c r="C9" s="49">
        <v>1</v>
      </c>
      <c r="D9" s="50">
        <v>2</v>
      </c>
      <c r="E9">
        <f t="shared" si="0"/>
        <v>40</v>
      </c>
      <c r="F9" s="20">
        <f t="shared" ref="F9" si="7">60/E9*C9</f>
        <v>1.5</v>
      </c>
      <c r="G9">
        <f t="shared" si="1"/>
        <v>20</v>
      </c>
      <c r="H9" s="19">
        <f t="shared" ref="H9" si="8">D9*F9*G9</f>
        <v>60</v>
      </c>
      <c r="I9" s="16" t="s">
        <v>60</v>
      </c>
      <c r="J9" s="19">
        <v>174.24755848285261</v>
      </c>
    </row>
    <row r="10" spans="1:24" x14ac:dyDescent="0.25">
      <c r="A10" s="28" t="s">
        <v>9</v>
      </c>
      <c r="B10" s="28" t="s">
        <v>60</v>
      </c>
      <c r="C10" s="28">
        <v>1</v>
      </c>
      <c r="D10" s="39">
        <f t="shared" ref="D10:D19" si="9">VLOOKUP(A10,$M$1:$W$9,6,FALSE)</f>
        <v>1</v>
      </c>
      <c r="E10" s="19">
        <f t="shared" si="0"/>
        <v>51</v>
      </c>
      <c r="F10" s="20">
        <f t="shared" si="5"/>
        <v>1.1764705882352942</v>
      </c>
      <c r="G10">
        <f t="shared" si="1"/>
        <v>20</v>
      </c>
      <c r="H10" s="19">
        <f>D10*F10*G10</f>
        <v>23.529411764705884</v>
      </c>
      <c r="I10" s="16" t="s">
        <v>62</v>
      </c>
      <c r="J10" s="19">
        <v>32.432432432432435</v>
      </c>
    </row>
    <row r="11" spans="1:24" x14ac:dyDescent="0.25">
      <c r="A11" s="28" t="s">
        <v>9</v>
      </c>
      <c r="B11" s="28" t="s">
        <v>0</v>
      </c>
      <c r="C11" s="28">
        <v>1</v>
      </c>
      <c r="D11" s="39">
        <f t="shared" si="9"/>
        <v>1</v>
      </c>
      <c r="E11" s="19">
        <f t="shared" si="0"/>
        <v>51</v>
      </c>
      <c r="F11" s="20">
        <f t="shared" si="5"/>
        <v>1.1764705882352942</v>
      </c>
      <c r="G11">
        <f t="shared" si="1"/>
        <v>20</v>
      </c>
      <c r="H11" s="19">
        <f t="shared" si="6"/>
        <v>23.529411764705884</v>
      </c>
      <c r="I11" s="16" t="s">
        <v>61</v>
      </c>
      <c r="J11" s="19">
        <v>32.432432432432435</v>
      </c>
    </row>
    <row r="12" spans="1:24" x14ac:dyDescent="0.25">
      <c r="A12" s="28" t="s">
        <v>9</v>
      </c>
      <c r="B12" s="28" t="s">
        <v>4</v>
      </c>
      <c r="C12" s="28">
        <v>1</v>
      </c>
      <c r="D12" s="39">
        <f t="shared" si="9"/>
        <v>1</v>
      </c>
      <c r="E12" s="19">
        <f t="shared" si="0"/>
        <v>51</v>
      </c>
      <c r="F12" s="20">
        <f t="shared" si="5"/>
        <v>1.1764705882352942</v>
      </c>
      <c r="G12">
        <f t="shared" si="1"/>
        <v>20</v>
      </c>
      <c r="H12" s="19">
        <f t="shared" si="6"/>
        <v>23.529411764705884</v>
      </c>
      <c r="I12" s="16" t="s">
        <v>63</v>
      </c>
      <c r="J12" s="19">
        <v>32.432432432432435</v>
      </c>
    </row>
    <row r="13" spans="1:24" x14ac:dyDescent="0.25">
      <c r="A13" s="28" t="s">
        <v>9</v>
      </c>
      <c r="B13" s="28" t="s">
        <v>13</v>
      </c>
      <c r="C13" s="28">
        <v>1</v>
      </c>
      <c r="D13" s="39">
        <f t="shared" si="9"/>
        <v>1</v>
      </c>
      <c r="E13" s="19">
        <f t="shared" si="0"/>
        <v>51</v>
      </c>
      <c r="F13" s="20">
        <f t="shared" si="5"/>
        <v>1.1764705882352942</v>
      </c>
      <c r="G13">
        <f t="shared" si="1"/>
        <v>20</v>
      </c>
      <c r="H13" s="19">
        <f t="shared" si="6"/>
        <v>23.529411764705884</v>
      </c>
      <c r="I13" s="16" t="s">
        <v>67</v>
      </c>
      <c r="J13" s="19">
        <v>106.28571428571428</v>
      </c>
    </row>
    <row r="14" spans="1:24" ht="15.75" thickBot="1" x14ac:dyDescent="0.3">
      <c r="A14" s="28" t="s">
        <v>9</v>
      </c>
      <c r="B14" s="28" t="s">
        <v>6</v>
      </c>
      <c r="C14" s="28">
        <v>1</v>
      </c>
      <c r="D14" s="40">
        <f t="shared" si="9"/>
        <v>1</v>
      </c>
      <c r="E14" s="19">
        <f t="shared" si="0"/>
        <v>51</v>
      </c>
      <c r="F14" s="20">
        <f t="shared" si="5"/>
        <v>1.1764705882352942</v>
      </c>
      <c r="G14">
        <f t="shared" si="1"/>
        <v>20</v>
      </c>
      <c r="H14" s="19">
        <f t="shared" si="6"/>
        <v>23.529411764705884</v>
      </c>
      <c r="I14" s="16" t="s">
        <v>84</v>
      </c>
      <c r="J14" s="19">
        <v>994.80535998183041</v>
      </c>
    </row>
    <row r="15" spans="1:24" x14ac:dyDescent="0.25">
      <c r="A15" s="28" t="s">
        <v>59</v>
      </c>
      <c r="B15" s="28" t="s">
        <v>60</v>
      </c>
      <c r="C15" s="28">
        <v>1</v>
      </c>
      <c r="D15" s="41">
        <f t="shared" si="9"/>
        <v>1</v>
      </c>
      <c r="E15" s="19">
        <f t="shared" si="0"/>
        <v>37</v>
      </c>
      <c r="F15" s="20">
        <f t="shared" si="5"/>
        <v>1.6216216216216217</v>
      </c>
      <c r="G15">
        <f t="shared" si="1"/>
        <v>20</v>
      </c>
      <c r="H15" s="19">
        <f>D15*F15*G15</f>
        <v>32.432432432432435</v>
      </c>
    </row>
    <row r="16" spans="1:24" x14ac:dyDescent="0.25">
      <c r="A16" s="28" t="s">
        <v>59</v>
      </c>
      <c r="B16" s="28" t="s">
        <v>62</v>
      </c>
      <c r="C16" s="28">
        <v>1</v>
      </c>
      <c r="D16" s="39">
        <f t="shared" si="9"/>
        <v>1</v>
      </c>
      <c r="E16" s="19">
        <f t="shared" si="0"/>
        <v>37</v>
      </c>
      <c r="F16" s="20">
        <f t="shared" si="5"/>
        <v>1.6216216216216217</v>
      </c>
      <c r="G16">
        <f t="shared" si="1"/>
        <v>20</v>
      </c>
      <c r="H16" s="19">
        <f t="shared" si="6"/>
        <v>32.432432432432435</v>
      </c>
    </row>
    <row r="17" spans="1:8" x14ac:dyDescent="0.25">
      <c r="A17" s="28" t="s">
        <v>59</v>
      </c>
      <c r="B17" s="28" t="s">
        <v>61</v>
      </c>
      <c r="C17" s="28">
        <v>1</v>
      </c>
      <c r="D17" s="39">
        <f t="shared" si="9"/>
        <v>1</v>
      </c>
      <c r="E17" s="19">
        <f t="shared" si="0"/>
        <v>37</v>
      </c>
      <c r="F17" s="20">
        <f t="shared" si="5"/>
        <v>1.6216216216216217</v>
      </c>
      <c r="G17">
        <f t="shared" si="1"/>
        <v>20</v>
      </c>
      <c r="H17" s="19">
        <f t="shared" si="6"/>
        <v>32.432432432432435</v>
      </c>
    </row>
    <row r="18" spans="1:8" ht="15.75" thickBot="1" x14ac:dyDescent="0.3">
      <c r="A18" s="28" t="s">
        <v>59</v>
      </c>
      <c r="B18" s="28" t="s">
        <v>63</v>
      </c>
      <c r="C18" s="28">
        <v>1</v>
      </c>
      <c r="D18" s="39">
        <f t="shared" si="9"/>
        <v>1</v>
      </c>
      <c r="E18" s="19">
        <f t="shared" si="0"/>
        <v>37</v>
      </c>
      <c r="F18" s="20">
        <f t="shared" si="5"/>
        <v>1.6216216216216217</v>
      </c>
      <c r="G18">
        <f t="shared" si="1"/>
        <v>20</v>
      </c>
      <c r="H18" s="19">
        <f t="shared" si="6"/>
        <v>32.432432432432435</v>
      </c>
    </row>
    <row r="19" spans="1:8" x14ac:dyDescent="0.25">
      <c r="A19" s="28" t="s">
        <v>65</v>
      </c>
      <c r="B19" s="28" t="s">
        <v>60</v>
      </c>
      <c r="C19" s="49">
        <v>1</v>
      </c>
      <c r="D19" s="51">
        <f t="shared" si="9"/>
        <v>1</v>
      </c>
      <c r="E19">
        <f t="shared" si="0"/>
        <v>100</v>
      </c>
      <c r="F19" s="20">
        <f>60/E19*C19</f>
        <v>0.6</v>
      </c>
      <c r="G19">
        <f t="shared" si="1"/>
        <v>20</v>
      </c>
      <c r="H19" s="19">
        <f>D19*F19*G19</f>
        <v>12</v>
      </c>
    </row>
    <row r="20" spans="1:8" x14ac:dyDescent="0.25">
      <c r="A20" s="28" t="s">
        <v>65</v>
      </c>
      <c r="B20" s="28" t="s">
        <v>0</v>
      </c>
      <c r="C20" s="49">
        <v>1</v>
      </c>
      <c r="D20" s="52">
        <v>1</v>
      </c>
      <c r="E20">
        <f t="shared" si="0"/>
        <v>100</v>
      </c>
      <c r="F20" s="20">
        <f>60/E20*C20</f>
        <v>0.6</v>
      </c>
      <c r="G20">
        <f t="shared" si="1"/>
        <v>20</v>
      </c>
      <c r="H20" s="19">
        <f>D20*F20*G20</f>
        <v>12</v>
      </c>
    </row>
    <row r="21" spans="1:8" x14ac:dyDescent="0.25">
      <c r="A21" s="28" t="s">
        <v>65</v>
      </c>
      <c r="B21" s="28" t="s">
        <v>67</v>
      </c>
      <c r="C21" s="49">
        <v>1</v>
      </c>
      <c r="D21" s="52">
        <f>VLOOKUP(A21,$M$1:$W$9,6,FALSE)</f>
        <v>1</v>
      </c>
      <c r="E21">
        <f t="shared" si="0"/>
        <v>100</v>
      </c>
      <c r="F21" s="20">
        <f>60/E21*C21</f>
        <v>0.6</v>
      </c>
      <c r="G21">
        <f t="shared" si="1"/>
        <v>20</v>
      </c>
      <c r="H21" s="19">
        <f t="shared" ref="H21:H23" si="10">D21*F21*G21</f>
        <v>12</v>
      </c>
    </row>
    <row r="22" spans="1:8" ht="15.75" thickBot="1" x14ac:dyDescent="0.3">
      <c r="A22" s="28" t="s">
        <v>65</v>
      </c>
      <c r="B22" s="28" t="s">
        <v>6</v>
      </c>
      <c r="C22" s="49">
        <v>1</v>
      </c>
      <c r="D22" s="50">
        <f>VLOOKUP(A22,$M$1:$W$9,6,FALSE)</f>
        <v>1</v>
      </c>
      <c r="E22">
        <f t="shared" si="0"/>
        <v>100</v>
      </c>
      <c r="F22" s="20">
        <f>60/E22*C22</f>
        <v>0.6</v>
      </c>
      <c r="G22">
        <f t="shared" si="1"/>
        <v>20</v>
      </c>
      <c r="H22" s="19">
        <f t="shared" si="10"/>
        <v>12</v>
      </c>
    </row>
    <row r="23" spans="1:8" x14ac:dyDescent="0.25">
      <c r="A23" s="28" t="s">
        <v>64</v>
      </c>
      <c r="B23" s="28" t="s">
        <v>60</v>
      </c>
      <c r="C23" s="28">
        <v>1</v>
      </c>
      <c r="D23" s="39">
        <f>VLOOKUP(A23,$M$1:$W$9,6,FALSE)</f>
        <v>1</v>
      </c>
      <c r="E23">
        <f t="shared" si="0"/>
        <v>35</v>
      </c>
      <c r="F23" s="20">
        <f t="shared" si="5"/>
        <v>1.7142857142857142</v>
      </c>
      <c r="G23">
        <f t="shared" si="1"/>
        <v>20</v>
      </c>
      <c r="H23" s="19">
        <f t="shared" si="10"/>
        <v>34.285714285714285</v>
      </c>
    </row>
    <row r="24" spans="1:8" x14ac:dyDescent="0.25">
      <c r="A24" s="28" t="s">
        <v>64</v>
      </c>
      <c r="B24" s="28" t="s">
        <v>0</v>
      </c>
      <c r="C24" s="28">
        <v>1</v>
      </c>
      <c r="D24" s="39">
        <f>VLOOKUP(A24,$M$1:$W$9,6,FALSE)</f>
        <v>1</v>
      </c>
      <c r="E24">
        <f t="shared" si="0"/>
        <v>35</v>
      </c>
      <c r="F24" s="20">
        <f t="shared" si="5"/>
        <v>1.7142857142857142</v>
      </c>
      <c r="G24">
        <f t="shared" si="1"/>
        <v>20</v>
      </c>
      <c r="H24" s="19">
        <f t="shared" si="6"/>
        <v>34.285714285714285</v>
      </c>
    </row>
    <row r="25" spans="1:8" x14ac:dyDescent="0.25">
      <c r="A25" s="28" t="s">
        <v>64</v>
      </c>
      <c r="B25" s="28" t="s">
        <v>67</v>
      </c>
      <c r="C25" s="28">
        <v>1</v>
      </c>
      <c r="D25" s="39">
        <v>1</v>
      </c>
      <c r="E25">
        <f t="shared" si="0"/>
        <v>35</v>
      </c>
      <c r="F25" s="20">
        <f t="shared" si="5"/>
        <v>1.7142857142857142</v>
      </c>
      <c r="G25">
        <f t="shared" si="1"/>
        <v>20</v>
      </c>
      <c r="H25" s="19">
        <f t="shared" si="6"/>
        <v>34.285714285714285</v>
      </c>
    </row>
    <row r="26" spans="1:8" x14ac:dyDescent="0.25">
      <c r="A26" s="28" t="s">
        <v>64</v>
      </c>
      <c r="B26" s="28" t="s">
        <v>11</v>
      </c>
      <c r="C26" s="28">
        <v>1</v>
      </c>
      <c r="D26" s="39">
        <f t="shared" ref="D26:D31" si="11">VLOOKUP(A26,$M$1:$W$9,6,FALSE)</f>
        <v>1</v>
      </c>
      <c r="E26">
        <f t="shared" si="0"/>
        <v>35</v>
      </c>
      <c r="F26" s="20">
        <f t="shared" si="5"/>
        <v>1.7142857142857142</v>
      </c>
      <c r="G26">
        <f t="shared" si="1"/>
        <v>20</v>
      </c>
      <c r="H26" s="19">
        <f t="shared" si="6"/>
        <v>34.285714285714285</v>
      </c>
    </row>
    <row r="27" spans="1:8" ht="15.75" thickBot="1" x14ac:dyDescent="0.3">
      <c r="A27" s="28" t="s">
        <v>64</v>
      </c>
      <c r="B27" s="28" t="s">
        <v>12</v>
      </c>
      <c r="C27" s="28">
        <v>1</v>
      </c>
      <c r="D27" s="39">
        <f t="shared" si="11"/>
        <v>1</v>
      </c>
      <c r="E27">
        <f t="shared" si="0"/>
        <v>35</v>
      </c>
      <c r="F27" s="20">
        <f t="shared" si="5"/>
        <v>1.7142857142857142</v>
      </c>
      <c r="G27">
        <f t="shared" si="1"/>
        <v>20</v>
      </c>
      <c r="H27" s="19">
        <f t="shared" si="6"/>
        <v>34.285714285714285</v>
      </c>
    </row>
    <row r="28" spans="1:8" x14ac:dyDescent="0.25">
      <c r="A28" s="28" t="s">
        <v>10</v>
      </c>
      <c r="B28" s="28" t="s">
        <v>60</v>
      </c>
      <c r="C28" s="28">
        <v>1</v>
      </c>
      <c r="D28" s="41">
        <f t="shared" si="11"/>
        <v>1</v>
      </c>
      <c r="E28">
        <f t="shared" si="0"/>
        <v>100</v>
      </c>
      <c r="F28" s="20">
        <f t="shared" si="5"/>
        <v>0.6</v>
      </c>
      <c r="G28">
        <f t="shared" si="1"/>
        <v>20</v>
      </c>
      <c r="H28" s="19">
        <f>D28*F28*G28</f>
        <v>12</v>
      </c>
    </row>
    <row r="29" spans="1:8" x14ac:dyDescent="0.25">
      <c r="A29" s="28" t="s">
        <v>10</v>
      </c>
      <c r="B29" s="28" t="s">
        <v>0</v>
      </c>
      <c r="C29" s="28">
        <v>1</v>
      </c>
      <c r="D29" s="39">
        <f t="shared" si="11"/>
        <v>1</v>
      </c>
      <c r="E29">
        <f t="shared" si="0"/>
        <v>100</v>
      </c>
      <c r="F29" s="20">
        <f t="shared" si="5"/>
        <v>0.6</v>
      </c>
      <c r="G29">
        <f t="shared" si="1"/>
        <v>20</v>
      </c>
      <c r="H29" s="19">
        <f t="shared" si="6"/>
        <v>12</v>
      </c>
    </row>
    <row r="30" spans="1:8" x14ac:dyDescent="0.25">
      <c r="A30" s="28" t="s">
        <v>10</v>
      </c>
      <c r="B30" s="28" t="s">
        <v>4</v>
      </c>
      <c r="C30" s="28">
        <v>1</v>
      </c>
      <c r="D30" s="39">
        <f t="shared" si="11"/>
        <v>1</v>
      </c>
      <c r="E30">
        <f t="shared" si="0"/>
        <v>100</v>
      </c>
      <c r="F30" s="20">
        <f t="shared" si="5"/>
        <v>0.6</v>
      </c>
      <c r="G30">
        <f t="shared" si="1"/>
        <v>20</v>
      </c>
      <c r="H30" s="19">
        <f t="shared" si="6"/>
        <v>12</v>
      </c>
    </row>
    <row r="31" spans="1:8" ht="15.75" thickBot="1" x14ac:dyDescent="0.3">
      <c r="A31" s="28" t="s">
        <v>10</v>
      </c>
      <c r="B31" s="28" t="s">
        <v>6</v>
      </c>
      <c r="C31" s="28">
        <v>1</v>
      </c>
      <c r="D31" s="40">
        <f t="shared" si="11"/>
        <v>1</v>
      </c>
      <c r="E31">
        <f t="shared" si="0"/>
        <v>100</v>
      </c>
      <c r="F31" s="20">
        <f t="shared" si="5"/>
        <v>0.6</v>
      </c>
      <c r="G31">
        <f t="shared" si="1"/>
        <v>20</v>
      </c>
      <c r="H31" s="19">
        <f t="shared" si="6"/>
        <v>12</v>
      </c>
    </row>
    <row r="33" spans="1:9" ht="32.25" thickBot="1" x14ac:dyDescent="0.55000000000000004">
      <c r="G33" s="60" t="s">
        <v>103</v>
      </c>
      <c r="H33" s="60"/>
      <c r="I33" s="60"/>
    </row>
    <row r="34" spans="1:9" x14ac:dyDescent="0.25">
      <c r="A34" s="62" t="s">
        <v>69</v>
      </c>
      <c r="B34" s="63"/>
    </row>
    <row r="35" spans="1:9" ht="93.75" x14ac:dyDescent="0.3">
      <c r="A35" s="33" t="s">
        <v>68</v>
      </c>
      <c r="B35" s="34" t="s">
        <v>56</v>
      </c>
      <c r="C35" s="32" t="s">
        <v>54</v>
      </c>
      <c r="D35" s="43" t="s">
        <v>55</v>
      </c>
      <c r="E35" s="44"/>
      <c r="F35" s="57" t="s">
        <v>79</v>
      </c>
      <c r="G35" s="27" t="s">
        <v>53</v>
      </c>
      <c r="H35" s="27" t="s">
        <v>57</v>
      </c>
      <c r="I35" s="27" t="s">
        <v>58</v>
      </c>
    </row>
    <row r="36" spans="1:9" ht="37.5" x14ac:dyDescent="0.25">
      <c r="A36" s="33" t="s">
        <v>60</v>
      </c>
      <c r="B36" s="35">
        <v>520</v>
      </c>
      <c r="C36" s="26">
        <f t="shared" ref="C36:C47" si="12">GETPIVOTDATA("Итого",$I$1,"transaction rq",A36)*3</f>
        <v>522.74267544855786</v>
      </c>
      <c r="D36" s="53">
        <f>1-B36/C36</f>
        <v>5.2467027801095245E-3</v>
      </c>
      <c r="E36" s="42"/>
      <c r="F36" s="58" t="str">
        <f>VLOOKUP(A36,Соответствие!A:B,2,FALSE)</f>
        <v>Goto_Home</v>
      </c>
      <c r="G36" s="45">
        <f>C36/3*6</f>
        <v>1045.4853508971157</v>
      </c>
      <c r="H36" s="28">
        <f>VLOOKUP(F36,SummaryReport1!A:J,8,FALSE)</f>
        <v>1040</v>
      </c>
      <c r="I36" s="59">
        <f>1-G36/H36</f>
        <v>-5.274375862611258E-3</v>
      </c>
    </row>
    <row r="37" spans="1:9" ht="18.75" x14ac:dyDescent="0.25">
      <c r="A37" s="36" t="s">
        <v>0</v>
      </c>
      <c r="B37" s="35">
        <v>422</v>
      </c>
      <c r="C37" s="26">
        <f t="shared" si="12"/>
        <v>425.44537815126046</v>
      </c>
      <c r="D37" s="53">
        <f>1-B37/C37</f>
        <v>8.0982855336966253E-3</v>
      </c>
      <c r="E37" s="42"/>
      <c r="F37" s="58" t="str">
        <f>VLOOKUP(A37,Соответствие!A:B,2,FALSE)</f>
        <v>Login</v>
      </c>
      <c r="G37" s="45">
        <f t="shared" ref="G37:G47" si="13">C37/3*6</f>
        <v>850.89075630252091</v>
      </c>
      <c r="H37" s="28">
        <f>VLOOKUP(F37,SummaryReport1!A:J,8,FALSE)</f>
        <v>848</v>
      </c>
      <c r="I37" s="59">
        <f t="shared" ref="I37:I47" si="14">1-G37/H37</f>
        <v>-3.4089107341048752E-3</v>
      </c>
    </row>
    <row r="38" spans="1:9" ht="37.5" x14ac:dyDescent="0.25">
      <c r="A38" s="33" t="s">
        <v>67</v>
      </c>
      <c r="B38" s="35">
        <v>305</v>
      </c>
      <c r="C38" s="26">
        <f t="shared" si="12"/>
        <v>318.85714285714283</v>
      </c>
      <c r="D38" s="53">
        <f>1-B38/C38</f>
        <v>4.3458781362007093E-2</v>
      </c>
      <c r="E38" s="42"/>
      <c r="F38" s="58" t="str">
        <f>VLOOKUP(A38,Соответствие!A:B,2,FALSE)</f>
        <v>Goto_Flights</v>
      </c>
      <c r="G38" s="45">
        <f t="shared" si="13"/>
        <v>637.71428571428567</v>
      </c>
      <c r="H38" s="28">
        <f>VLOOKUP(F38,SummaryReport1!A:J,8,FALSE)</f>
        <v>636</v>
      </c>
      <c r="I38" s="59">
        <f t="shared" si="14"/>
        <v>-2.6954177897573484E-3</v>
      </c>
    </row>
    <row r="39" spans="1:9" ht="37.5" x14ac:dyDescent="0.25">
      <c r="A39" s="36" t="s">
        <v>11</v>
      </c>
      <c r="B39" s="35">
        <v>282</v>
      </c>
      <c r="C39" s="26">
        <f t="shared" si="12"/>
        <v>282.85714285714283</v>
      </c>
      <c r="D39" s="54">
        <f t="shared" ref="D39:D48" si="15">1-B39/C39</f>
        <v>3.0303030303029388E-3</v>
      </c>
      <c r="E39" s="42"/>
      <c r="F39" s="58" t="str">
        <f>VLOOKUP(A39,Соответствие!A:B,2,FALSE)</f>
        <v>Search_Flight</v>
      </c>
      <c r="G39" s="45">
        <f t="shared" si="13"/>
        <v>565.71428571428567</v>
      </c>
      <c r="H39" s="28">
        <f>VLOOKUP(F39,SummaryReport1!A:J,8,FALSE)</f>
        <v>567</v>
      </c>
      <c r="I39" s="59">
        <f t="shared" si="14"/>
        <v>2.2675736961451642E-3</v>
      </c>
    </row>
    <row r="40" spans="1:9" ht="37.5" x14ac:dyDescent="0.25">
      <c r="A40" s="36" t="s">
        <v>12</v>
      </c>
      <c r="B40" s="35">
        <v>270</v>
      </c>
      <c r="C40" s="26">
        <f t="shared" si="12"/>
        <v>282.85714285714283</v>
      </c>
      <c r="D40" s="54">
        <f t="shared" si="15"/>
        <v>4.5454545454545414E-2</v>
      </c>
      <c r="E40" s="42"/>
      <c r="F40" s="58" t="str">
        <f>VLOOKUP(A40,Соответствие!A:B,2,FALSE)</f>
        <v>Select_Flight</v>
      </c>
      <c r="G40" s="45">
        <f t="shared" si="13"/>
        <v>565.71428571428567</v>
      </c>
      <c r="H40" s="28">
        <f>VLOOKUP(F40,SummaryReport1!A:J,8,FALSE)</f>
        <v>567</v>
      </c>
      <c r="I40" s="59">
        <f t="shared" si="14"/>
        <v>2.2675736961451642E-3</v>
      </c>
    </row>
    <row r="41" spans="1:9" ht="18.75" x14ac:dyDescent="0.25">
      <c r="A41" s="36" t="s">
        <v>3</v>
      </c>
      <c r="B41" s="35">
        <v>175</v>
      </c>
      <c r="C41" s="26">
        <f t="shared" si="12"/>
        <v>180</v>
      </c>
      <c r="D41" s="54">
        <f t="shared" si="15"/>
        <v>2.777777777777779E-2</v>
      </c>
      <c r="E41" s="42"/>
      <c r="F41" s="58" t="str">
        <f>VLOOKUP(A41,Соответствие!A:B,2,FALSE)</f>
        <v>Send_Payments</v>
      </c>
      <c r="G41" s="45">
        <f t="shared" si="13"/>
        <v>360</v>
      </c>
      <c r="H41" s="28">
        <f>VLOOKUP(F41,SummaryReport1!A:J,8,FALSE)</f>
        <v>360</v>
      </c>
      <c r="I41" s="59">
        <f t="shared" si="14"/>
        <v>0</v>
      </c>
    </row>
    <row r="42" spans="1:9" ht="18.75" x14ac:dyDescent="0.25">
      <c r="A42" s="36" t="s">
        <v>4</v>
      </c>
      <c r="B42" s="35">
        <v>280</v>
      </c>
      <c r="C42" s="26">
        <f t="shared" si="12"/>
        <v>286.58823529411768</v>
      </c>
      <c r="D42" s="54">
        <f t="shared" si="15"/>
        <v>2.298850574712652E-2</v>
      </c>
      <c r="E42" s="48"/>
      <c r="F42" s="58" t="str">
        <f>VLOOKUP(A42,Соответствие!A:B,2,FALSE)</f>
        <v>Goto_Itinerary</v>
      </c>
      <c r="G42" s="45">
        <f t="shared" si="13"/>
        <v>573.17647058823536</v>
      </c>
      <c r="H42" s="28">
        <f>VLOOKUP(F42,SummaryReport1!A:J,8,FALSE)</f>
        <v>573</v>
      </c>
      <c r="I42" s="59">
        <f>1-G42/H42</f>
        <v>-3.0797659377901354E-4</v>
      </c>
    </row>
    <row r="43" spans="1:9" ht="18.75" x14ac:dyDescent="0.25">
      <c r="A43" s="36" t="s">
        <v>13</v>
      </c>
      <c r="B43" s="35">
        <v>73</v>
      </c>
      <c r="C43" s="26">
        <f t="shared" si="12"/>
        <v>70.588235294117652</v>
      </c>
      <c r="D43" s="54">
        <f t="shared" si="15"/>
        <v>-3.4166666666666679E-2</v>
      </c>
      <c r="E43" s="42"/>
      <c r="F43" s="58" t="str">
        <f>VLOOKUP(A43,Соответствие!A:B,2,FALSE)</f>
        <v>Cancel_Ticket</v>
      </c>
      <c r="G43" s="45">
        <f t="shared" si="13"/>
        <v>141.1764705882353</v>
      </c>
      <c r="H43" s="28">
        <f>VLOOKUP(F43,SummaryReport1!A:J,8,FALSE)</f>
        <v>142</v>
      </c>
      <c r="I43" s="59">
        <f t="shared" si="14"/>
        <v>5.7995028997513964E-3</v>
      </c>
    </row>
    <row r="44" spans="1:9" ht="18.75" x14ac:dyDescent="0.25">
      <c r="A44" s="36" t="s">
        <v>6</v>
      </c>
      <c r="B44" s="35">
        <v>326</v>
      </c>
      <c r="C44" s="26">
        <f t="shared" si="12"/>
        <v>322.58823529411768</v>
      </c>
      <c r="D44" s="54">
        <f t="shared" si="15"/>
        <v>-1.0576221735959068E-2</v>
      </c>
      <c r="E44" s="42"/>
      <c r="F44" s="58" t="str">
        <f>VLOOKUP(A44,Соответствие!A:B,2,FALSE)</f>
        <v>Logout</v>
      </c>
      <c r="G44" s="45">
        <f t="shared" si="13"/>
        <v>645.17647058823536</v>
      </c>
      <c r="H44" s="28">
        <f>VLOOKUP(F44,SummaryReport1!A:J,8,FALSE)</f>
        <v>646</v>
      </c>
      <c r="I44" s="59">
        <f t="shared" si="14"/>
        <v>1.2748133309050669E-3</v>
      </c>
    </row>
    <row r="45" spans="1:9" ht="37.5" x14ac:dyDescent="0.25">
      <c r="A45" s="36" t="s">
        <v>62</v>
      </c>
      <c r="B45" s="35">
        <v>97</v>
      </c>
      <c r="C45" s="26">
        <f t="shared" si="12"/>
        <v>97.297297297297305</v>
      </c>
      <c r="D45" s="54">
        <f t="shared" si="15"/>
        <v>3.0555555555555891E-3</v>
      </c>
      <c r="E45" s="42"/>
      <c r="F45" s="58" t="str">
        <f>VLOOKUP(A45,Соответствие!A:B,2,FALSE)</f>
        <v>Goto_SignUpNow</v>
      </c>
      <c r="G45" s="45">
        <f t="shared" si="13"/>
        <v>194.59459459459461</v>
      </c>
      <c r="H45" s="28">
        <f>VLOOKUP(F45,SummaryReport1!A:J,8,FALSE)</f>
        <v>192</v>
      </c>
      <c r="I45" s="59">
        <f t="shared" si="14"/>
        <v>-1.3513513513513598E-2</v>
      </c>
    </row>
    <row r="46" spans="1:9" ht="37.5" x14ac:dyDescent="0.25">
      <c r="A46" s="36" t="s">
        <v>61</v>
      </c>
      <c r="B46" s="35">
        <v>97</v>
      </c>
      <c r="C46" s="26">
        <f t="shared" si="12"/>
        <v>97.297297297297305</v>
      </c>
      <c r="D46" s="54">
        <f t="shared" si="15"/>
        <v>3.0555555555555891E-3</v>
      </c>
      <c r="E46" s="42"/>
      <c r="F46" s="58" t="str">
        <f>VLOOKUP(A46,Соответствие!A:B,2,FALSE)</f>
        <v>Registration</v>
      </c>
      <c r="G46" s="45">
        <f t="shared" si="13"/>
        <v>194.59459459459461</v>
      </c>
      <c r="H46" s="28">
        <f>VLOOKUP(F46,SummaryReport1!A:J,8,FALSE)</f>
        <v>192</v>
      </c>
      <c r="I46" s="59">
        <f t="shared" si="14"/>
        <v>-1.3513513513513598E-2</v>
      </c>
    </row>
    <row r="47" spans="1:9" ht="37.5" x14ac:dyDescent="0.25">
      <c r="A47" s="36" t="s">
        <v>63</v>
      </c>
      <c r="B47" s="35">
        <v>97</v>
      </c>
      <c r="C47" s="26">
        <f t="shared" si="12"/>
        <v>97.297297297297305</v>
      </c>
      <c r="D47" s="54">
        <f t="shared" si="15"/>
        <v>3.0555555555555891E-3</v>
      </c>
      <c r="E47" s="42"/>
      <c r="F47" s="58" t="str">
        <f>VLOOKUP(A47,Соответствие!A:B,2,FALSE)</f>
        <v>After_Registration</v>
      </c>
      <c r="G47" s="45">
        <f t="shared" si="13"/>
        <v>194.59459459459461</v>
      </c>
      <c r="H47" s="28">
        <f>VLOOKUP(F47,SummaryReport1!A:J,8,FALSE)</f>
        <v>192</v>
      </c>
      <c r="I47" s="59">
        <f t="shared" si="14"/>
        <v>-1.3513513513513598E-2</v>
      </c>
    </row>
    <row r="48" spans="1:9" ht="19.5" thickBot="1" x14ac:dyDescent="0.3">
      <c r="A48" s="37" t="s">
        <v>7</v>
      </c>
      <c r="B48" s="38">
        <f>SUM(B36:B47)</f>
        <v>2944</v>
      </c>
      <c r="C48" s="25">
        <f>SUM(C36:C47)</f>
        <v>2984.4160799454921</v>
      </c>
      <c r="D48" s="24">
        <f t="shared" si="15"/>
        <v>1.3542374408541002E-2</v>
      </c>
    </row>
    <row r="49" spans="3:9" x14ac:dyDescent="0.25">
      <c r="I49" s="29"/>
    </row>
    <row r="50" spans="3:9" x14ac:dyDescent="0.25">
      <c r="C50" s="29" t="s">
        <v>66</v>
      </c>
      <c r="D50" s="29"/>
      <c r="E50" s="29"/>
      <c r="F50" s="29"/>
      <c r="G50" s="29"/>
      <c r="H50" s="29"/>
    </row>
  </sheetData>
  <mergeCells count="1">
    <mergeCell ref="A34:B34"/>
  </mergeCell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F11" sqref="F11"/>
    </sheetView>
  </sheetViews>
  <sheetFormatPr defaultColWidth="8.85546875" defaultRowHeight="15" x14ac:dyDescent="0.25"/>
  <cols>
    <col min="1" max="1" width="47.42578125" bestFit="1" customWidth="1"/>
    <col min="2" max="2" width="16.85546875" customWidth="1"/>
  </cols>
  <sheetData>
    <row r="1" spans="1:2" x14ac:dyDescent="0.25">
      <c r="A1" t="s">
        <v>70</v>
      </c>
      <c r="B1" t="s">
        <v>71</v>
      </c>
    </row>
    <row r="2" spans="1:2" x14ac:dyDescent="0.25">
      <c r="A2" t="str">
        <f>Расчет_Тест_поиска_макс!A36</f>
        <v>Главная Welcome страница</v>
      </c>
      <c r="B2" t="s">
        <v>85</v>
      </c>
    </row>
    <row r="3" spans="1:2" x14ac:dyDescent="0.25">
      <c r="A3" t="str">
        <f>Расчет_Тест_поиска_макс!A37</f>
        <v>Вход в систему</v>
      </c>
      <c r="B3" t="s">
        <v>86</v>
      </c>
    </row>
    <row r="4" spans="1:2" x14ac:dyDescent="0.25">
      <c r="A4" t="str">
        <f>Расчет_Тест_поиска_макс!A38</f>
        <v>Переход на страницу поиска билетов</v>
      </c>
      <c r="B4" t="s">
        <v>90</v>
      </c>
    </row>
    <row r="5" spans="1:2" x14ac:dyDescent="0.25">
      <c r="A5" t="str">
        <f>Расчет_Тест_поиска_макс!A39</f>
        <v xml:space="preserve">Заполнение полей для поиска билета </v>
      </c>
      <c r="B5" t="s">
        <v>91</v>
      </c>
    </row>
    <row r="6" spans="1:2" x14ac:dyDescent="0.25">
      <c r="A6" t="str">
        <f>Расчет_Тест_поиска_макс!A40</f>
        <v xml:space="preserve">Выбор рейса из найденных </v>
      </c>
      <c r="B6" t="s">
        <v>92</v>
      </c>
    </row>
    <row r="7" spans="1:2" x14ac:dyDescent="0.25">
      <c r="A7" t="str">
        <f>Расчет_Тест_поиска_макс!A41</f>
        <v>Оплата билета</v>
      </c>
      <c r="B7" t="s">
        <v>93</v>
      </c>
    </row>
    <row r="8" spans="1:2" x14ac:dyDescent="0.25">
      <c r="A8" t="str">
        <f>Расчет_Тест_поиска_макс!A42</f>
        <v>Просмотр квитанций</v>
      </c>
      <c r="B8" t="s">
        <v>94</v>
      </c>
    </row>
    <row r="9" spans="1:2" x14ac:dyDescent="0.25">
      <c r="A9" t="str">
        <f>Расчет_Тест_поиска_макс!A43</f>
        <v xml:space="preserve">Отмена бронирования </v>
      </c>
      <c r="B9" t="s">
        <v>95</v>
      </c>
    </row>
    <row r="10" spans="1:2" x14ac:dyDescent="0.25">
      <c r="A10" t="str">
        <f>Расчет_Тест_поиска_макс!A44</f>
        <v>Выход из системы</v>
      </c>
      <c r="B10" t="s">
        <v>87</v>
      </c>
    </row>
    <row r="11" spans="1:2" x14ac:dyDescent="0.25">
      <c r="A11" t="str">
        <f>Расчет_Тест_поиска_макс!A45</f>
        <v>Перход на страницу регистрации</v>
      </c>
      <c r="B11" t="s">
        <v>88</v>
      </c>
    </row>
    <row r="12" spans="1:2" x14ac:dyDescent="0.25">
      <c r="A12" t="str">
        <f>Расчет_Тест_поиска_макс!A46</f>
        <v>Заполнение полей регистарции</v>
      </c>
      <c r="B12" t="s">
        <v>89</v>
      </c>
    </row>
    <row r="13" spans="1:2" x14ac:dyDescent="0.25">
      <c r="A13" t="str">
        <f>Расчет_Тест_поиска_макс!A47</f>
        <v>Переход на следуюущий эран после регистарции</v>
      </c>
      <c r="B13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H1" sqref="H1:H1048576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28</v>
      </c>
      <c r="I1" t="s">
        <v>29</v>
      </c>
      <c r="J1" t="s">
        <v>30</v>
      </c>
    </row>
    <row r="2" spans="1:10" x14ac:dyDescent="0.25">
      <c r="A2" t="s">
        <v>81</v>
      </c>
      <c r="B2" t="s">
        <v>78</v>
      </c>
      <c r="C2">
        <v>0.56100000000000005</v>
      </c>
      <c r="D2">
        <v>1.145</v>
      </c>
      <c r="E2">
        <v>2.573</v>
      </c>
      <c r="F2">
        <v>0.38</v>
      </c>
      <c r="G2">
        <v>1.617</v>
      </c>
      <c r="H2">
        <v>3137</v>
      </c>
      <c r="I2">
        <v>1</v>
      </c>
      <c r="J2">
        <v>0</v>
      </c>
    </row>
    <row r="3" spans="1:10" x14ac:dyDescent="0.25">
      <c r="A3" t="s">
        <v>102</v>
      </c>
      <c r="B3" t="s">
        <v>78</v>
      </c>
      <c r="C3">
        <v>0.16200000000000001</v>
      </c>
      <c r="D3">
        <v>0.216</v>
      </c>
      <c r="E3">
        <v>1.419</v>
      </c>
      <c r="F3">
        <v>8.3000000000000004E-2</v>
      </c>
      <c r="G3">
        <v>0.24399999999999999</v>
      </c>
      <c r="H3">
        <v>583</v>
      </c>
      <c r="I3">
        <v>1</v>
      </c>
      <c r="J3">
        <v>0</v>
      </c>
    </row>
    <row r="4" spans="1:10" x14ac:dyDescent="0.25">
      <c r="A4" t="s">
        <v>95</v>
      </c>
      <c r="B4" t="s">
        <v>78</v>
      </c>
      <c r="C4">
        <v>1E-3</v>
      </c>
      <c r="D4">
        <v>0.112</v>
      </c>
      <c r="E4">
        <v>0.46600000000000003</v>
      </c>
      <c r="F4">
        <v>4.9000000000000002E-2</v>
      </c>
      <c r="G4">
        <v>0.161</v>
      </c>
      <c r="H4">
        <v>424</v>
      </c>
      <c r="I4">
        <v>0</v>
      </c>
      <c r="J4">
        <v>0</v>
      </c>
    </row>
    <row r="5" spans="1:10" x14ac:dyDescent="0.25">
      <c r="A5" t="s">
        <v>90</v>
      </c>
      <c r="B5" t="s">
        <v>78</v>
      </c>
      <c r="C5">
        <v>0.29799999999999999</v>
      </c>
      <c r="D5">
        <v>0.33800000000000002</v>
      </c>
      <c r="E5">
        <v>0.53</v>
      </c>
      <c r="F5">
        <v>0.03</v>
      </c>
      <c r="G5">
        <v>0.38200000000000001</v>
      </c>
      <c r="H5">
        <v>1913</v>
      </c>
      <c r="I5">
        <v>0</v>
      </c>
      <c r="J5">
        <v>0</v>
      </c>
    </row>
    <row r="6" spans="1:10" x14ac:dyDescent="0.25">
      <c r="A6" t="s">
        <v>85</v>
      </c>
      <c r="B6" t="s">
        <v>78</v>
      </c>
      <c r="C6">
        <v>0.13500000000000001</v>
      </c>
      <c r="D6">
        <v>0.2</v>
      </c>
      <c r="E6">
        <v>1.649</v>
      </c>
      <c r="F6">
        <v>5.6000000000000001E-2</v>
      </c>
      <c r="G6">
        <v>0.223</v>
      </c>
      <c r="H6">
        <v>3134</v>
      </c>
      <c r="I6">
        <v>0</v>
      </c>
      <c r="J6">
        <v>0</v>
      </c>
    </row>
    <row r="7" spans="1:10" x14ac:dyDescent="0.25">
      <c r="A7" t="s">
        <v>94</v>
      </c>
      <c r="B7" t="s">
        <v>78</v>
      </c>
      <c r="C7">
        <v>0.13900000000000001</v>
      </c>
      <c r="D7">
        <v>0.26400000000000001</v>
      </c>
      <c r="E7">
        <v>1.2729999999999999</v>
      </c>
      <c r="F7">
        <v>6.3E-2</v>
      </c>
      <c r="G7">
        <v>0.33400000000000002</v>
      </c>
      <c r="H7">
        <v>1719</v>
      </c>
      <c r="I7">
        <v>0</v>
      </c>
      <c r="J7">
        <v>0</v>
      </c>
    </row>
    <row r="8" spans="1:10" x14ac:dyDescent="0.25">
      <c r="A8" t="s">
        <v>88</v>
      </c>
      <c r="B8" t="s">
        <v>78</v>
      </c>
      <c r="C8">
        <v>0.124</v>
      </c>
      <c r="D8">
        <v>0.13300000000000001</v>
      </c>
      <c r="E8">
        <v>0.20100000000000001</v>
      </c>
      <c r="F8">
        <v>0.01</v>
      </c>
      <c r="G8">
        <v>0.14299999999999999</v>
      </c>
      <c r="H8">
        <v>583</v>
      </c>
      <c r="I8">
        <v>0</v>
      </c>
      <c r="J8">
        <v>0</v>
      </c>
    </row>
    <row r="9" spans="1:10" x14ac:dyDescent="0.25">
      <c r="A9" t="s">
        <v>86</v>
      </c>
      <c r="B9" t="s">
        <v>78</v>
      </c>
      <c r="C9">
        <v>0.14399999999999999</v>
      </c>
      <c r="D9">
        <v>0.30199999999999999</v>
      </c>
      <c r="E9">
        <v>0.56899999999999995</v>
      </c>
      <c r="F9">
        <v>6.3E-2</v>
      </c>
      <c r="G9">
        <v>0.35</v>
      </c>
      <c r="H9">
        <v>2553</v>
      </c>
      <c r="I9">
        <v>0</v>
      </c>
      <c r="J9">
        <v>0</v>
      </c>
    </row>
    <row r="10" spans="1:10" x14ac:dyDescent="0.25">
      <c r="A10" t="s">
        <v>87</v>
      </c>
      <c r="B10" t="s">
        <v>78</v>
      </c>
      <c r="C10">
        <v>0.126</v>
      </c>
      <c r="D10">
        <v>0.186</v>
      </c>
      <c r="E10">
        <v>0.29599999999999999</v>
      </c>
      <c r="F10">
        <v>2.5999999999999999E-2</v>
      </c>
      <c r="G10">
        <v>0.20899999999999999</v>
      </c>
      <c r="H10">
        <v>1936</v>
      </c>
      <c r="I10">
        <v>0</v>
      </c>
      <c r="J10">
        <v>0</v>
      </c>
    </row>
    <row r="11" spans="1:10" x14ac:dyDescent="0.25">
      <c r="A11" t="s">
        <v>89</v>
      </c>
      <c r="B11" t="s">
        <v>78</v>
      </c>
      <c r="C11">
        <v>6.7000000000000004E-2</v>
      </c>
      <c r="D11">
        <v>7.8E-2</v>
      </c>
      <c r="E11">
        <v>0.17599999999999999</v>
      </c>
      <c r="F11">
        <v>1.0999999999999999E-2</v>
      </c>
      <c r="G11">
        <v>0.09</v>
      </c>
      <c r="H11">
        <v>585</v>
      </c>
      <c r="I11">
        <v>0</v>
      </c>
      <c r="J11">
        <v>0</v>
      </c>
    </row>
    <row r="12" spans="1:10" x14ac:dyDescent="0.25">
      <c r="A12" t="s">
        <v>91</v>
      </c>
      <c r="B12" t="s">
        <v>78</v>
      </c>
      <c r="C12">
        <v>7.6999999999999999E-2</v>
      </c>
      <c r="D12">
        <v>8.6999999999999994E-2</v>
      </c>
      <c r="E12">
        <v>0.22700000000000001</v>
      </c>
      <c r="F12">
        <v>1.0999999999999999E-2</v>
      </c>
      <c r="G12">
        <v>9.7000000000000003E-2</v>
      </c>
      <c r="H12">
        <v>1697</v>
      </c>
      <c r="I12">
        <v>0</v>
      </c>
      <c r="J12">
        <v>0</v>
      </c>
    </row>
    <row r="13" spans="1:10" x14ac:dyDescent="0.25">
      <c r="A13" t="s">
        <v>92</v>
      </c>
      <c r="B13" t="s">
        <v>78</v>
      </c>
      <c r="C13">
        <v>0.08</v>
      </c>
      <c r="D13">
        <v>0.108</v>
      </c>
      <c r="E13">
        <v>0.21099999999999999</v>
      </c>
      <c r="F13">
        <v>2.8000000000000001E-2</v>
      </c>
      <c r="G13">
        <v>0.14599999999999999</v>
      </c>
      <c r="H13">
        <v>1698</v>
      </c>
      <c r="I13">
        <v>0</v>
      </c>
      <c r="J13">
        <v>0</v>
      </c>
    </row>
    <row r="14" spans="1:10" x14ac:dyDescent="0.25">
      <c r="A14" t="s">
        <v>93</v>
      </c>
      <c r="B14" t="s">
        <v>78</v>
      </c>
      <c r="C14">
        <v>8.1000000000000003E-2</v>
      </c>
      <c r="D14">
        <v>9.2999999999999999E-2</v>
      </c>
      <c r="E14">
        <v>0.17100000000000001</v>
      </c>
      <c r="F14">
        <v>1.0999999999999999E-2</v>
      </c>
      <c r="G14">
        <v>0.105</v>
      </c>
      <c r="H14">
        <v>1079</v>
      </c>
      <c r="I14">
        <v>0</v>
      </c>
      <c r="J14">
        <v>0</v>
      </c>
    </row>
    <row r="15" spans="1:10" x14ac:dyDescent="0.25">
      <c r="A15" t="s">
        <v>96</v>
      </c>
      <c r="B15" t="s">
        <v>78</v>
      </c>
      <c r="C15">
        <v>1.038</v>
      </c>
      <c r="D15">
        <v>1.1379999999999999</v>
      </c>
      <c r="E15">
        <v>2.5179999999999998</v>
      </c>
      <c r="F15">
        <v>0.105</v>
      </c>
      <c r="G15">
        <v>1.2</v>
      </c>
      <c r="H15">
        <v>216</v>
      </c>
      <c r="I15">
        <v>0</v>
      </c>
      <c r="J15">
        <v>0</v>
      </c>
    </row>
    <row r="16" spans="1:10" x14ac:dyDescent="0.25">
      <c r="A16" t="s">
        <v>97</v>
      </c>
      <c r="B16" t="s">
        <v>78</v>
      </c>
      <c r="C16">
        <v>1.01</v>
      </c>
      <c r="D16">
        <v>1.1080000000000001</v>
      </c>
      <c r="E16">
        <v>2.0920000000000001</v>
      </c>
      <c r="F16">
        <v>6.9000000000000006E-2</v>
      </c>
      <c r="G16">
        <v>1.169</v>
      </c>
      <c r="H16">
        <v>618</v>
      </c>
      <c r="I16">
        <v>0</v>
      </c>
      <c r="J16">
        <v>0</v>
      </c>
    </row>
    <row r="17" spans="1:10" x14ac:dyDescent="0.25">
      <c r="A17" t="s">
        <v>98</v>
      </c>
      <c r="B17" t="s">
        <v>78</v>
      </c>
      <c r="C17">
        <v>1.476</v>
      </c>
      <c r="D17">
        <v>1.5960000000000001</v>
      </c>
      <c r="E17">
        <v>2.573</v>
      </c>
      <c r="F17">
        <v>8.4000000000000005E-2</v>
      </c>
      <c r="G17">
        <v>1.679</v>
      </c>
      <c r="H17">
        <v>1080</v>
      </c>
      <c r="I17">
        <v>0</v>
      </c>
      <c r="J17">
        <v>0</v>
      </c>
    </row>
    <row r="18" spans="1:10" x14ac:dyDescent="0.25">
      <c r="A18" t="s">
        <v>99</v>
      </c>
      <c r="B18" t="s">
        <v>78</v>
      </c>
      <c r="C18">
        <v>0.98399999999999999</v>
      </c>
      <c r="D18">
        <v>1.0720000000000001</v>
      </c>
      <c r="E18">
        <v>1.369</v>
      </c>
      <c r="F18">
        <v>5.8999999999999997E-2</v>
      </c>
      <c r="G18">
        <v>1.139</v>
      </c>
      <c r="H18">
        <v>216</v>
      </c>
      <c r="I18">
        <v>0</v>
      </c>
      <c r="J18">
        <v>0</v>
      </c>
    </row>
    <row r="19" spans="1:10" x14ac:dyDescent="0.25">
      <c r="A19" t="s">
        <v>100</v>
      </c>
      <c r="B19" t="s">
        <v>78</v>
      </c>
      <c r="C19">
        <v>0.56100000000000005</v>
      </c>
      <c r="D19">
        <v>0.79700000000000004</v>
      </c>
      <c r="E19">
        <v>2.2559999999999998</v>
      </c>
      <c r="F19">
        <v>0.11799999999999999</v>
      </c>
      <c r="G19">
        <v>0.89100000000000001</v>
      </c>
      <c r="H19">
        <v>424</v>
      </c>
      <c r="I19">
        <v>0</v>
      </c>
      <c r="J19">
        <v>0</v>
      </c>
    </row>
    <row r="20" spans="1:10" x14ac:dyDescent="0.25">
      <c r="A20" t="s">
        <v>101</v>
      </c>
      <c r="B20" t="s">
        <v>78</v>
      </c>
      <c r="C20">
        <v>0.56899999999999995</v>
      </c>
      <c r="D20">
        <v>0.628</v>
      </c>
      <c r="E20">
        <v>1.823</v>
      </c>
      <c r="F20">
        <v>9.4E-2</v>
      </c>
      <c r="G20">
        <v>0.67800000000000005</v>
      </c>
      <c r="H20">
        <v>583</v>
      </c>
      <c r="I20">
        <v>1</v>
      </c>
      <c r="J20">
        <v>0</v>
      </c>
    </row>
    <row r="21" spans="1:10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</row>
    <row r="22" spans="1:10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</row>
    <row r="23" spans="1:10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CAF0-FDEE-4AF7-B3D4-8233BD1937CD}">
  <dimension ref="A1:J23"/>
  <sheetViews>
    <sheetView workbookViewId="0">
      <selection activeCell="K25" sqref="K25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61" t="s">
        <v>27</v>
      </c>
      <c r="B1" s="61" t="s">
        <v>72</v>
      </c>
      <c r="C1" s="61" t="s">
        <v>73</v>
      </c>
      <c r="D1" s="61" t="s">
        <v>74</v>
      </c>
      <c r="E1" s="61" t="s">
        <v>75</v>
      </c>
      <c r="F1" s="61" t="s">
        <v>76</v>
      </c>
      <c r="G1" s="61" t="s">
        <v>77</v>
      </c>
      <c r="H1" s="61" t="s">
        <v>28</v>
      </c>
      <c r="I1" s="61" t="s">
        <v>29</v>
      </c>
      <c r="J1" s="61" t="s">
        <v>30</v>
      </c>
    </row>
    <row r="2" spans="1:10" x14ac:dyDescent="0.25">
      <c r="A2" s="61" t="s">
        <v>81</v>
      </c>
      <c r="B2" s="61" t="s">
        <v>78</v>
      </c>
      <c r="C2" s="61">
        <v>0.58599999999999997</v>
      </c>
      <c r="D2" s="61">
        <v>1.9930000000000001</v>
      </c>
      <c r="E2" s="61">
        <v>9.0709999999999997</v>
      </c>
      <c r="F2" s="61">
        <v>1.421</v>
      </c>
      <c r="G2" s="61">
        <v>4.2110000000000003</v>
      </c>
      <c r="H2" s="61">
        <v>1045</v>
      </c>
      <c r="I2" s="61">
        <v>0</v>
      </c>
      <c r="J2" s="61">
        <v>0</v>
      </c>
    </row>
    <row r="3" spans="1:10" x14ac:dyDescent="0.25">
      <c r="A3" s="61" t="s">
        <v>102</v>
      </c>
      <c r="B3" s="61" t="s">
        <v>78</v>
      </c>
      <c r="C3" s="61">
        <v>0.184</v>
      </c>
      <c r="D3" s="61">
        <v>0.96599999999999997</v>
      </c>
      <c r="E3" s="61">
        <v>5.1390000000000002</v>
      </c>
      <c r="F3" s="61">
        <v>1.1180000000000001</v>
      </c>
      <c r="G3" s="61">
        <v>2.552</v>
      </c>
      <c r="H3" s="61">
        <v>192</v>
      </c>
      <c r="I3" s="61">
        <v>0</v>
      </c>
      <c r="J3" s="61">
        <v>0</v>
      </c>
    </row>
    <row r="4" spans="1:10" x14ac:dyDescent="0.25">
      <c r="A4" s="61" t="s">
        <v>95</v>
      </c>
      <c r="B4" s="61" t="s">
        <v>78</v>
      </c>
      <c r="C4" s="61">
        <v>1E-3</v>
      </c>
      <c r="D4" s="61">
        <v>0.21299999999999999</v>
      </c>
      <c r="E4" s="61">
        <v>2.431</v>
      </c>
      <c r="F4" s="61">
        <v>0.376</v>
      </c>
      <c r="G4" s="61">
        <v>0.46600000000000003</v>
      </c>
      <c r="H4" s="61">
        <v>142</v>
      </c>
      <c r="I4" s="61">
        <v>0</v>
      </c>
      <c r="J4" s="61">
        <v>0</v>
      </c>
    </row>
    <row r="5" spans="1:10" x14ac:dyDescent="0.25">
      <c r="A5" s="61" t="s">
        <v>90</v>
      </c>
      <c r="B5" s="61" t="s">
        <v>78</v>
      </c>
      <c r="C5" s="61">
        <v>0.3</v>
      </c>
      <c r="D5" s="61">
        <v>0.35699999999999998</v>
      </c>
      <c r="E5" s="61">
        <v>1.5469999999999999</v>
      </c>
      <c r="F5" s="61">
        <v>6.5000000000000002E-2</v>
      </c>
      <c r="G5" s="61">
        <v>0.40100000000000002</v>
      </c>
      <c r="H5" s="61">
        <v>636</v>
      </c>
      <c r="I5" s="61">
        <v>0</v>
      </c>
      <c r="J5" s="61">
        <v>0</v>
      </c>
    </row>
    <row r="6" spans="1:10" x14ac:dyDescent="0.25">
      <c r="A6" s="61" t="s">
        <v>85</v>
      </c>
      <c r="B6" s="61" t="s">
        <v>78</v>
      </c>
      <c r="C6" s="61">
        <v>0.13700000000000001</v>
      </c>
      <c r="D6" s="61">
        <v>0.46899999999999997</v>
      </c>
      <c r="E6" s="61">
        <v>6.4710000000000001</v>
      </c>
      <c r="F6" s="61">
        <v>0.83699999999999997</v>
      </c>
      <c r="G6" s="61">
        <v>1.0089999999999999</v>
      </c>
      <c r="H6" s="61">
        <v>1040</v>
      </c>
      <c r="I6" s="61">
        <v>0</v>
      </c>
      <c r="J6" s="61">
        <v>0</v>
      </c>
    </row>
    <row r="7" spans="1:10" x14ac:dyDescent="0.25">
      <c r="A7" s="61" t="s">
        <v>94</v>
      </c>
      <c r="B7" s="61" t="s">
        <v>78</v>
      </c>
      <c r="C7" s="61">
        <v>0.14499999999999999</v>
      </c>
      <c r="D7" s="61">
        <v>0.58099999999999996</v>
      </c>
      <c r="E7" s="61">
        <v>5.6950000000000003</v>
      </c>
      <c r="F7" s="61">
        <v>0.94799999999999995</v>
      </c>
      <c r="G7" s="61">
        <v>1.385</v>
      </c>
      <c r="H7" s="61">
        <v>573</v>
      </c>
      <c r="I7" s="61">
        <v>0</v>
      </c>
      <c r="J7" s="61">
        <v>0</v>
      </c>
    </row>
    <row r="8" spans="1:10" x14ac:dyDescent="0.25">
      <c r="A8" s="61" t="s">
        <v>88</v>
      </c>
      <c r="B8" s="61" t="s">
        <v>78</v>
      </c>
      <c r="C8" s="61">
        <v>0.125</v>
      </c>
      <c r="D8" s="61">
        <v>0.13500000000000001</v>
      </c>
      <c r="E8" s="61">
        <v>0.24399999999999999</v>
      </c>
      <c r="F8" s="61">
        <v>1.2999999999999999E-2</v>
      </c>
      <c r="G8" s="61">
        <v>0.14499999999999999</v>
      </c>
      <c r="H8" s="61">
        <v>192</v>
      </c>
      <c r="I8" s="61">
        <v>0</v>
      </c>
      <c r="J8" s="61">
        <v>0</v>
      </c>
    </row>
    <row r="9" spans="1:10" x14ac:dyDescent="0.25">
      <c r="A9" s="61" t="s">
        <v>86</v>
      </c>
      <c r="B9" s="61" t="s">
        <v>78</v>
      </c>
      <c r="C9" s="61">
        <v>0.14599999999999999</v>
      </c>
      <c r="D9" s="61">
        <v>0.38500000000000001</v>
      </c>
      <c r="E9" s="61">
        <v>5.2060000000000004</v>
      </c>
      <c r="F9" s="61">
        <v>0.47899999999999998</v>
      </c>
      <c r="G9" s="61">
        <v>0.38300000000000001</v>
      </c>
      <c r="H9" s="61">
        <v>848</v>
      </c>
      <c r="I9" s="61">
        <v>0</v>
      </c>
      <c r="J9" s="61">
        <v>0</v>
      </c>
    </row>
    <row r="10" spans="1:10" x14ac:dyDescent="0.25">
      <c r="A10" s="61" t="s">
        <v>87</v>
      </c>
      <c r="B10" s="61" t="s">
        <v>78</v>
      </c>
      <c r="C10" s="61">
        <v>0.128</v>
      </c>
      <c r="D10" s="61">
        <v>0.33900000000000002</v>
      </c>
      <c r="E10" s="61">
        <v>4.3979999999999997</v>
      </c>
      <c r="F10" s="61">
        <v>0.55100000000000005</v>
      </c>
      <c r="G10" s="61">
        <v>0.4</v>
      </c>
      <c r="H10" s="61">
        <v>646</v>
      </c>
      <c r="I10" s="61">
        <v>0</v>
      </c>
      <c r="J10" s="61">
        <v>0</v>
      </c>
    </row>
    <row r="11" spans="1:10" x14ac:dyDescent="0.25">
      <c r="A11" s="61" t="s">
        <v>89</v>
      </c>
      <c r="B11" s="61" t="s">
        <v>78</v>
      </c>
      <c r="C11" s="61">
        <v>6.9000000000000006E-2</v>
      </c>
      <c r="D11" s="61">
        <v>0.26</v>
      </c>
      <c r="E11" s="61">
        <v>2.6669999999999998</v>
      </c>
      <c r="F11" s="61">
        <v>0.45600000000000002</v>
      </c>
      <c r="G11" s="61">
        <v>0.6</v>
      </c>
      <c r="H11" s="61">
        <v>192</v>
      </c>
      <c r="I11" s="61">
        <v>0</v>
      </c>
      <c r="J11" s="61">
        <v>0</v>
      </c>
    </row>
    <row r="12" spans="1:10" x14ac:dyDescent="0.25">
      <c r="A12" s="61" t="s">
        <v>91</v>
      </c>
      <c r="B12" s="61" t="s">
        <v>78</v>
      </c>
      <c r="C12" s="61">
        <v>7.9000000000000001E-2</v>
      </c>
      <c r="D12" s="61">
        <v>0.113</v>
      </c>
      <c r="E12" s="61">
        <v>2.6389999999999998</v>
      </c>
      <c r="F12" s="61">
        <v>0.19800000000000001</v>
      </c>
      <c r="G12" s="61">
        <v>0.112</v>
      </c>
      <c r="H12" s="61">
        <v>567</v>
      </c>
      <c r="I12" s="61">
        <v>0</v>
      </c>
      <c r="J12" s="61">
        <v>0</v>
      </c>
    </row>
    <row r="13" spans="1:10" x14ac:dyDescent="0.25">
      <c r="A13" s="61" t="s">
        <v>92</v>
      </c>
      <c r="B13" s="61" t="s">
        <v>78</v>
      </c>
      <c r="C13" s="61">
        <v>0.08</v>
      </c>
      <c r="D13" s="61">
        <v>0.11799999999999999</v>
      </c>
      <c r="E13" s="61">
        <v>1.972</v>
      </c>
      <c r="F13" s="61">
        <v>8.8999999999999996E-2</v>
      </c>
      <c r="G13" s="61">
        <v>0.15</v>
      </c>
      <c r="H13" s="61">
        <v>567</v>
      </c>
      <c r="I13" s="61">
        <v>0</v>
      </c>
      <c r="J13" s="61">
        <v>0</v>
      </c>
    </row>
    <row r="14" spans="1:10" x14ac:dyDescent="0.25">
      <c r="A14" s="61" t="s">
        <v>93</v>
      </c>
      <c r="B14" s="61" t="s">
        <v>78</v>
      </c>
      <c r="C14" s="61">
        <v>8.2000000000000003E-2</v>
      </c>
      <c r="D14" s="61">
        <v>0.10199999999999999</v>
      </c>
      <c r="E14" s="61">
        <v>0.78100000000000003</v>
      </c>
      <c r="F14" s="61">
        <v>4.1000000000000002E-2</v>
      </c>
      <c r="G14" s="61">
        <v>0.123</v>
      </c>
      <c r="H14" s="61">
        <v>360</v>
      </c>
      <c r="I14" s="61">
        <v>0</v>
      </c>
      <c r="J14" s="61">
        <v>0</v>
      </c>
    </row>
    <row r="15" spans="1:10" x14ac:dyDescent="0.25">
      <c r="A15" s="61" t="s">
        <v>96</v>
      </c>
      <c r="B15" s="61" t="s">
        <v>78</v>
      </c>
      <c r="C15" s="61">
        <v>1.0589999999999999</v>
      </c>
      <c r="D15" s="61">
        <v>1.5720000000000001</v>
      </c>
      <c r="E15" s="61">
        <v>4.1669999999999998</v>
      </c>
      <c r="F15" s="61">
        <v>0.80600000000000005</v>
      </c>
      <c r="G15" s="61">
        <v>2.867</v>
      </c>
      <c r="H15" s="61">
        <v>72</v>
      </c>
      <c r="I15" s="61">
        <v>0</v>
      </c>
      <c r="J15" s="61">
        <v>0</v>
      </c>
    </row>
    <row r="16" spans="1:10" x14ac:dyDescent="0.25">
      <c r="A16" s="61" t="s">
        <v>97</v>
      </c>
      <c r="B16" s="61" t="s">
        <v>78</v>
      </c>
      <c r="C16" s="61">
        <v>1.0189999999999999</v>
      </c>
      <c r="D16" s="61">
        <v>1.381</v>
      </c>
      <c r="E16" s="61">
        <v>5.5119999999999996</v>
      </c>
      <c r="F16" s="61">
        <v>0.72599999999999998</v>
      </c>
      <c r="G16" s="61">
        <v>2.1619999999999999</v>
      </c>
      <c r="H16" s="61">
        <v>207</v>
      </c>
      <c r="I16" s="61">
        <v>0</v>
      </c>
      <c r="J16" s="61">
        <v>0</v>
      </c>
    </row>
    <row r="17" spans="1:10" x14ac:dyDescent="0.25">
      <c r="A17" s="61" t="s">
        <v>98</v>
      </c>
      <c r="B17" s="61" t="s">
        <v>78</v>
      </c>
      <c r="C17" s="61">
        <v>1.4750000000000001</v>
      </c>
      <c r="D17" s="61">
        <v>2.6240000000000001</v>
      </c>
      <c r="E17" s="61">
        <v>9.07</v>
      </c>
      <c r="F17" s="61">
        <v>1.4950000000000001</v>
      </c>
      <c r="G17" s="61">
        <v>5</v>
      </c>
      <c r="H17" s="61">
        <v>360</v>
      </c>
      <c r="I17" s="61">
        <v>0</v>
      </c>
      <c r="J17" s="61">
        <v>0</v>
      </c>
    </row>
    <row r="18" spans="1:10" x14ac:dyDescent="0.25">
      <c r="A18" s="61" t="s">
        <v>99</v>
      </c>
      <c r="B18" s="61" t="s">
        <v>78</v>
      </c>
      <c r="C18" s="61">
        <v>0.99099999999999999</v>
      </c>
      <c r="D18" s="61">
        <v>1.2869999999999999</v>
      </c>
      <c r="E18" s="61">
        <v>5.44</v>
      </c>
      <c r="F18" s="61">
        <v>0.76400000000000001</v>
      </c>
      <c r="G18" s="61">
        <v>1.82</v>
      </c>
      <c r="H18" s="61">
        <v>72</v>
      </c>
      <c r="I18" s="61">
        <v>0</v>
      </c>
      <c r="J18" s="61">
        <v>0</v>
      </c>
    </row>
    <row r="19" spans="1:10" x14ac:dyDescent="0.25">
      <c r="A19" s="61" t="s">
        <v>100</v>
      </c>
      <c r="B19" s="61" t="s">
        <v>78</v>
      </c>
      <c r="C19" s="61">
        <v>0.59199999999999997</v>
      </c>
      <c r="D19" s="61">
        <v>2.4300000000000002</v>
      </c>
      <c r="E19" s="61">
        <v>7.1280000000000001</v>
      </c>
      <c r="F19" s="61">
        <v>1.6990000000000001</v>
      </c>
      <c r="G19" s="61">
        <v>5.18</v>
      </c>
      <c r="H19" s="61">
        <v>142</v>
      </c>
      <c r="I19" s="61">
        <v>0</v>
      </c>
      <c r="J19" s="61">
        <v>0</v>
      </c>
    </row>
    <row r="20" spans="1:10" x14ac:dyDescent="0.25">
      <c r="A20" s="61" t="s">
        <v>101</v>
      </c>
      <c r="B20" s="61" t="s">
        <v>78</v>
      </c>
      <c r="C20" s="61">
        <v>0.58499999999999996</v>
      </c>
      <c r="D20" s="61">
        <v>1.5680000000000001</v>
      </c>
      <c r="E20" s="61">
        <v>6.9960000000000004</v>
      </c>
      <c r="F20" s="61">
        <v>1.3839999999999999</v>
      </c>
      <c r="G20" s="61">
        <v>3.62</v>
      </c>
      <c r="H20" s="61">
        <v>192</v>
      </c>
      <c r="I20" s="61">
        <v>0</v>
      </c>
      <c r="J20" s="61">
        <v>0</v>
      </c>
    </row>
    <row r="21" spans="1:10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</row>
    <row r="22" spans="1:10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</row>
    <row r="23" spans="1:10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4" t="s">
        <v>33</v>
      </c>
      <c r="F9" s="64"/>
      <c r="G9" s="64"/>
      <c r="H9" s="64"/>
      <c r="I9" s="64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4" t="s">
        <v>31</v>
      </c>
      <c r="F23" s="64"/>
      <c r="G23" s="64"/>
      <c r="H23" s="64"/>
      <c r="I23" s="64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4" t="s">
        <v>32</v>
      </c>
      <c r="F35" s="64"/>
      <c r="G35" s="64"/>
      <c r="H35" s="64"/>
      <c r="I35" s="64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Расчет_подтв_макс</vt:lpstr>
      <vt:lpstr>Расчет_Тест_поиска_макс</vt:lpstr>
      <vt:lpstr>Соответствие</vt:lpstr>
      <vt:lpstr>SummaryReport</vt:lpstr>
      <vt:lpstr>SummaryReport1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naidchernogolovka@outlook.com</cp:lastModifiedBy>
  <dcterms:created xsi:type="dcterms:W3CDTF">2015-06-05T18:19:34Z</dcterms:created>
  <dcterms:modified xsi:type="dcterms:W3CDTF">2023-12-02T18:20:21Z</dcterms:modified>
</cp:coreProperties>
</file>