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195b12034924fc8/E Chem Project/manuscript/Code and Data/"/>
    </mc:Choice>
  </mc:AlternateContent>
  <xr:revisionPtr revIDLastSave="1553" documentId="8_{5E4F1A12-2872-41A4-A2DB-6672DF74B97D}" xr6:coauthVersionLast="47" xr6:coauthVersionMax="47" xr10:uidLastSave="{E39E8EF0-62CE-48C0-8CB1-E1936AE47D92}"/>
  <bookViews>
    <workbookView xWindow="28680" yWindow="-120" windowWidth="29040" windowHeight="17520" xr2:uid="{00000000-000D-0000-FFFF-FFFF00000000}"/>
  </bookViews>
  <sheets>
    <sheet name="Evaluation" sheetId="1" r:id="rId1"/>
    <sheet name="Evaluation_Abla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calcFeatures>
    </ext>
  </extLst>
</workbook>
</file>

<file path=xl/calcChain.xml><?xml version="1.0" encoding="utf-8"?>
<calcChain xmlns="http://schemas.openxmlformats.org/spreadsheetml/2006/main">
  <c r="G141" i="1" l="1"/>
  <c r="G131" i="1"/>
  <c r="H149" i="3"/>
  <c r="H149" i="1"/>
  <c r="H148" i="1"/>
  <c r="F3" i="1"/>
  <c r="F4" i="1"/>
  <c r="F5" i="1"/>
  <c r="F6" i="1"/>
  <c r="F7" i="1"/>
  <c r="F8" i="1"/>
  <c r="F9" i="1"/>
  <c r="F10" i="1"/>
  <c r="M148" i="1" s="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2" i="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2" i="3"/>
  <c r="G54" i="3"/>
  <c r="G6" i="3"/>
  <c r="H147" i="3"/>
  <c r="H146" i="3"/>
  <c r="CA141" i="3"/>
  <c r="BM141" i="3"/>
  <c r="G141" i="3"/>
  <c r="E141" i="3"/>
  <c r="D141" i="3"/>
  <c r="CA140" i="3"/>
  <c r="E140" i="3"/>
  <c r="D140" i="3"/>
  <c r="CA139" i="3"/>
  <c r="E139" i="3"/>
  <c r="D139" i="3"/>
  <c r="CA138" i="3"/>
  <c r="E138" i="3"/>
  <c r="D138" i="3"/>
  <c r="CA137" i="3"/>
  <c r="E137" i="3"/>
  <c r="D137" i="3"/>
  <c r="CA136" i="3"/>
  <c r="BM136" i="3"/>
  <c r="G136" i="3"/>
  <c r="E136" i="3"/>
  <c r="D136" i="3"/>
  <c r="CA135" i="3"/>
  <c r="BM135" i="3"/>
  <c r="G135" i="3"/>
  <c r="E135" i="3"/>
  <c r="D135" i="3"/>
  <c r="CA134" i="3"/>
  <c r="BM134" i="3"/>
  <c r="G134" i="3"/>
  <c r="E134" i="3"/>
  <c r="D134" i="3"/>
  <c r="CA133" i="3"/>
  <c r="BM133" i="3"/>
  <c r="G133" i="3"/>
  <c r="E133" i="3"/>
  <c r="D133" i="3"/>
  <c r="CA132" i="3"/>
  <c r="E132" i="3"/>
  <c r="D132" i="3"/>
  <c r="CA131" i="3"/>
  <c r="BM131" i="3"/>
  <c r="G131" i="3"/>
  <c r="E131" i="3"/>
  <c r="D131" i="3"/>
  <c r="CA130" i="3"/>
  <c r="BM130" i="3"/>
  <c r="G130" i="3"/>
  <c r="E130" i="3"/>
  <c r="D130" i="3"/>
  <c r="CA129" i="3"/>
  <c r="BM129" i="3"/>
  <c r="G129" i="3"/>
  <c r="E129" i="3"/>
  <c r="D129" i="3"/>
  <c r="CA128" i="3"/>
  <c r="BM128" i="3"/>
  <c r="G128" i="3"/>
  <c r="E128" i="3"/>
  <c r="D128" i="3"/>
  <c r="CA127" i="3"/>
  <c r="BM127" i="3"/>
  <c r="G127" i="3"/>
  <c r="E127" i="3"/>
  <c r="D127" i="3"/>
  <c r="CA126" i="3"/>
  <c r="BM126" i="3"/>
  <c r="G126" i="3"/>
  <c r="E126" i="3"/>
  <c r="D126" i="3"/>
  <c r="CA125" i="3"/>
  <c r="BM125" i="3"/>
  <c r="G125" i="3"/>
  <c r="E125" i="3"/>
  <c r="D125" i="3"/>
  <c r="CA124" i="3"/>
  <c r="BM124" i="3"/>
  <c r="G124" i="3"/>
  <c r="E124" i="3"/>
  <c r="D124" i="3"/>
  <c r="CA123" i="3"/>
  <c r="BM123" i="3"/>
  <c r="G123" i="3"/>
  <c r="E123" i="3"/>
  <c r="D123" i="3"/>
  <c r="CA122" i="3"/>
  <c r="BM122" i="3"/>
  <c r="G122" i="3"/>
  <c r="E122" i="3"/>
  <c r="D122" i="3"/>
  <c r="CA121" i="3"/>
  <c r="BM121" i="3"/>
  <c r="G121" i="3"/>
  <c r="E121" i="3"/>
  <c r="D121" i="3"/>
  <c r="CA120" i="3"/>
  <c r="BM120" i="3"/>
  <c r="G120" i="3"/>
  <c r="E120" i="3"/>
  <c r="D120" i="3"/>
  <c r="CA119" i="3"/>
  <c r="BM119" i="3"/>
  <c r="G119" i="3"/>
  <c r="E119" i="3"/>
  <c r="D119" i="3"/>
  <c r="CA118" i="3"/>
  <c r="BM118" i="3"/>
  <c r="G118" i="3"/>
  <c r="E118" i="3"/>
  <c r="D118" i="3"/>
  <c r="CA117" i="3"/>
  <c r="BM117" i="3"/>
  <c r="G117" i="3"/>
  <c r="E117" i="3"/>
  <c r="D117" i="3"/>
  <c r="CA116" i="3"/>
  <c r="BM116" i="3"/>
  <c r="G116" i="3"/>
  <c r="E116" i="3"/>
  <c r="D116" i="3"/>
  <c r="CA115" i="3"/>
  <c r="BM115" i="3"/>
  <c r="G115" i="3"/>
  <c r="E115" i="3"/>
  <c r="D115" i="3"/>
  <c r="CA114" i="3"/>
  <c r="BM114" i="3"/>
  <c r="G114" i="3"/>
  <c r="E114" i="3"/>
  <c r="D114" i="3"/>
  <c r="CA113" i="3"/>
  <c r="BM113" i="3"/>
  <c r="G113" i="3"/>
  <c r="E113" i="3"/>
  <c r="D113" i="3"/>
  <c r="CA112" i="3"/>
  <c r="BM112" i="3"/>
  <c r="G112" i="3"/>
  <c r="E112" i="3"/>
  <c r="D112" i="3"/>
  <c r="CA111" i="3"/>
  <c r="BM111" i="3"/>
  <c r="G111" i="3"/>
  <c r="E111" i="3"/>
  <c r="D111" i="3"/>
  <c r="CA110" i="3"/>
  <c r="BM110" i="3"/>
  <c r="G110" i="3"/>
  <c r="E110" i="3"/>
  <c r="D110" i="3"/>
  <c r="CA109" i="3"/>
  <c r="BM109" i="3"/>
  <c r="G109" i="3"/>
  <c r="E109" i="3"/>
  <c r="D109" i="3"/>
  <c r="CA108" i="3"/>
  <c r="BM108" i="3"/>
  <c r="G108" i="3"/>
  <c r="E108" i="3"/>
  <c r="D108" i="3"/>
  <c r="CA107" i="3"/>
  <c r="BM107" i="3"/>
  <c r="G107" i="3"/>
  <c r="E107" i="3"/>
  <c r="D107" i="3"/>
  <c r="CA106" i="3"/>
  <c r="BM106" i="3"/>
  <c r="G106" i="3"/>
  <c r="E106" i="3"/>
  <c r="D106" i="3"/>
  <c r="CA105" i="3"/>
  <c r="BM105" i="3"/>
  <c r="G105" i="3"/>
  <c r="E105" i="3"/>
  <c r="D105" i="3"/>
  <c r="CA104" i="3"/>
  <c r="BM104" i="3"/>
  <c r="G104" i="3"/>
  <c r="E104" i="3"/>
  <c r="D104" i="3"/>
  <c r="CA103" i="3"/>
  <c r="BM103" i="3"/>
  <c r="G103" i="3"/>
  <c r="E103" i="3"/>
  <c r="D103" i="3"/>
  <c r="CA102" i="3"/>
  <c r="BM102" i="3"/>
  <c r="G102" i="3"/>
  <c r="E102" i="3"/>
  <c r="D102" i="3"/>
  <c r="CA101" i="3"/>
  <c r="BM101" i="3"/>
  <c r="G101" i="3"/>
  <c r="E101" i="3"/>
  <c r="D101" i="3"/>
  <c r="CA100" i="3"/>
  <c r="BM100" i="3"/>
  <c r="G100" i="3"/>
  <c r="E100" i="3"/>
  <c r="D100" i="3"/>
  <c r="CA99" i="3"/>
  <c r="BM99" i="3"/>
  <c r="G99" i="3"/>
  <c r="E99" i="3"/>
  <c r="D99" i="3"/>
  <c r="CA98" i="3"/>
  <c r="BM98" i="3"/>
  <c r="G98" i="3"/>
  <c r="E98" i="3"/>
  <c r="D98" i="3"/>
  <c r="CA97" i="3"/>
  <c r="BM97" i="3"/>
  <c r="G97" i="3"/>
  <c r="E97" i="3"/>
  <c r="D97" i="3"/>
  <c r="CA96" i="3"/>
  <c r="BM96" i="3"/>
  <c r="G96" i="3"/>
  <c r="E96" i="3"/>
  <c r="D96" i="3"/>
  <c r="CA95" i="3"/>
  <c r="BM95" i="3"/>
  <c r="G95" i="3"/>
  <c r="E95" i="3"/>
  <c r="D95" i="3"/>
  <c r="CA94" i="3"/>
  <c r="BM94" i="3"/>
  <c r="G94" i="3"/>
  <c r="E94" i="3"/>
  <c r="D94" i="3"/>
  <c r="CA93" i="3"/>
  <c r="BM93" i="3"/>
  <c r="G93" i="3"/>
  <c r="E93" i="3"/>
  <c r="D93" i="3"/>
  <c r="CA92" i="3"/>
  <c r="BM92" i="3"/>
  <c r="G92" i="3"/>
  <c r="E92" i="3"/>
  <c r="D92" i="3"/>
  <c r="CA91" i="3"/>
  <c r="BM91" i="3"/>
  <c r="G91" i="3"/>
  <c r="E91" i="3"/>
  <c r="D91" i="3"/>
  <c r="CA90" i="3"/>
  <c r="BM90" i="3"/>
  <c r="G90" i="3"/>
  <c r="E90" i="3"/>
  <c r="D90" i="3"/>
  <c r="CA89" i="3"/>
  <c r="BM89" i="3"/>
  <c r="G89" i="3"/>
  <c r="E89" i="3"/>
  <c r="D89" i="3"/>
  <c r="CA88" i="3"/>
  <c r="BM88" i="3"/>
  <c r="G88" i="3"/>
  <c r="E88" i="3"/>
  <c r="D88" i="3"/>
  <c r="CA87" i="3"/>
  <c r="BM87" i="3"/>
  <c r="G87" i="3"/>
  <c r="E87" i="3"/>
  <c r="D87" i="3"/>
  <c r="CA86" i="3"/>
  <c r="BM86" i="3"/>
  <c r="G86" i="3"/>
  <c r="E86" i="3"/>
  <c r="D86" i="3"/>
  <c r="CA85" i="3"/>
  <c r="BM85" i="3"/>
  <c r="G85" i="3"/>
  <c r="E85" i="3"/>
  <c r="D85" i="3"/>
  <c r="CA84" i="3"/>
  <c r="BM84" i="3"/>
  <c r="G84" i="3"/>
  <c r="E84" i="3"/>
  <c r="D84" i="3"/>
  <c r="CA83" i="3"/>
  <c r="BM83" i="3"/>
  <c r="G83" i="3"/>
  <c r="E83" i="3"/>
  <c r="D83" i="3"/>
  <c r="CA82" i="3"/>
  <c r="BM82" i="3"/>
  <c r="G82" i="3"/>
  <c r="E82" i="3"/>
  <c r="D82" i="3"/>
  <c r="CA81" i="3"/>
  <c r="BM81" i="3"/>
  <c r="G81" i="3"/>
  <c r="E81" i="3"/>
  <c r="D81" i="3"/>
  <c r="CA80" i="3"/>
  <c r="BM80" i="3"/>
  <c r="G80" i="3"/>
  <c r="E80" i="3"/>
  <c r="D80" i="3"/>
  <c r="CA79" i="3"/>
  <c r="BM79" i="3"/>
  <c r="G79" i="3"/>
  <c r="E79" i="3"/>
  <c r="D79" i="3"/>
  <c r="CA78" i="3"/>
  <c r="BM78" i="3"/>
  <c r="G78" i="3"/>
  <c r="E78" i="3"/>
  <c r="D78" i="3"/>
  <c r="CA77" i="3"/>
  <c r="BM77" i="3"/>
  <c r="G77" i="3"/>
  <c r="E77" i="3"/>
  <c r="D77" i="3"/>
  <c r="CA76" i="3"/>
  <c r="BM76" i="3"/>
  <c r="G76" i="3"/>
  <c r="E76" i="3"/>
  <c r="D76" i="3"/>
  <c r="CA75" i="3"/>
  <c r="BM75" i="3"/>
  <c r="G75" i="3"/>
  <c r="E75" i="3"/>
  <c r="D75" i="3"/>
  <c r="CA74" i="3"/>
  <c r="BM74" i="3"/>
  <c r="G74" i="3"/>
  <c r="E74" i="3"/>
  <c r="D74" i="3"/>
  <c r="CA73" i="3"/>
  <c r="BM73" i="3"/>
  <c r="G73" i="3"/>
  <c r="E73" i="3"/>
  <c r="D73" i="3"/>
  <c r="CA72" i="3"/>
  <c r="BM72" i="3"/>
  <c r="G72" i="3"/>
  <c r="E72" i="3"/>
  <c r="D72" i="3"/>
  <c r="CA71" i="3"/>
  <c r="BM71" i="3"/>
  <c r="G71" i="3"/>
  <c r="E71" i="3"/>
  <c r="D71" i="3"/>
  <c r="CA70" i="3"/>
  <c r="BM70" i="3"/>
  <c r="G70" i="3"/>
  <c r="E70" i="3"/>
  <c r="D70" i="3"/>
  <c r="CA69" i="3"/>
  <c r="BM69" i="3"/>
  <c r="G69" i="3"/>
  <c r="E69" i="3"/>
  <c r="D69" i="3"/>
  <c r="CA68" i="3"/>
  <c r="BM68" i="3"/>
  <c r="G68" i="3"/>
  <c r="E68" i="3"/>
  <c r="D68" i="3"/>
  <c r="CA67" i="3"/>
  <c r="BM67" i="3"/>
  <c r="G67" i="3"/>
  <c r="E67" i="3"/>
  <c r="D67" i="3"/>
  <c r="CA66" i="3"/>
  <c r="BM66" i="3"/>
  <c r="G66" i="3"/>
  <c r="E66" i="3"/>
  <c r="D66" i="3"/>
  <c r="CA65" i="3"/>
  <c r="BM65" i="3"/>
  <c r="G65" i="3"/>
  <c r="E65" i="3"/>
  <c r="D65" i="3"/>
  <c r="CA64" i="3"/>
  <c r="BM64" i="3"/>
  <c r="G64" i="3"/>
  <c r="E64" i="3"/>
  <c r="D64" i="3"/>
  <c r="CA63" i="3"/>
  <c r="BM63" i="3"/>
  <c r="G63" i="3"/>
  <c r="E63" i="3"/>
  <c r="D63" i="3"/>
  <c r="CA62" i="3"/>
  <c r="BM62" i="3"/>
  <c r="G62" i="3"/>
  <c r="E62" i="3"/>
  <c r="D62" i="3"/>
  <c r="CA61" i="3"/>
  <c r="BM61" i="3"/>
  <c r="G61" i="3"/>
  <c r="E61" i="3"/>
  <c r="D61" i="3"/>
  <c r="CA60" i="3"/>
  <c r="BM60" i="3"/>
  <c r="G60" i="3"/>
  <c r="E60" i="3"/>
  <c r="D60" i="3"/>
  <c r="CA59" i="3"/>
  <c r="BM59" i="3"/>
  <c r="G59" i="3"/>
  <c r="E59" i="3"/>
  <c r="D59" i="3"/>
  <c r="CA58" i="3"/>
  <c r="BM58" i="3"/>
  <c r="G58" i="3"/>
  <c r="E58" i="3"/>
  <c r="D58" i="3"/>
  <c r="CA57" i="3"/>
  <c r="BM57" i="3"/>
  <c r="G57" i="3"/>
  <c r="E57" i="3"/>
  <c r="D57" i="3"/>
  <c r="CA56" i="3"/>
  <c r="BM56" i="3"/>
  <c r="G56" i="3"/>
  <c r="E56" i="3"/>
  <c r="D56" i="3"/>
  <c r="CA55" i="3"/>
  <c r="BM55" i="3"/>
  <c r="G55" i="3"/>
  <c r="E55" i="3"/>
  <c r="D55" i="3"/>
  <c r="CA54" i="3"/>
  <c r="BM54" i="3"/>
  <c r="E54" i="3"/>
  <c r="D54" i="3"/>
  <c r="CA53" i="3"/>
  <c r="BM53" i="3"/>
  <c r="G53" i="3"/>
  <c r="E53" i="3"/>
  <c r="D53" i="3"/>
  <c r="CA52" i="3"/>
  <c r="BM52" i="3"/>
  <c r="G52" i="3"/>
  <c r="E52" i="3"/>
  <c r="D52" i="3"/>
  <c r="CA51" i="3"/>
  <c r="BM51" i="3"/>
  <c r="G51" i="3"/>
  <c r="E51" i="3"/>
  <c r="D51" i="3"/>
  <c r="CA50" i="3"/>
  <c r="BM50" i="3"/>
  <c r="G50" i="3"/>
  <c r="E50" i="3"/>
  <c r="D50" i="3"/>
  <c r="CA49" i="3"/>
  <c r="BM49" i="3"/>
  <c r="G49" i="3"/>
  <c r="E49" i="3"/>
  <c r="D49" i="3"/>
  <c r="CA48" i="3"/>
  <c r="BM48" i="3"/>
  <c r="G48" i="3"/>
  <c r="E48" i="3"/>
  <c r="D48" i="3"/>
  <c r="CA47" i="3"/>
  <c r="BM47" i="3"/>
  <c r="G47" i="3"/>
  <c r="E47" i="3"/>
  <c r="D47" i="3"/>
  <c r="CA46" i="3"/>
  <c r="BM46" i="3"/>
  <c r="G46" i="3"/>
  <c r="E46" i="3"/>
  <c r="D46" i="3"/>
  <c r="CA45" i="3"/>
  <c r="BM45" i="3"/>
  <c r="G45" i="3"/>
  <c r="E45" i="3"/>
  <c r="D45" i="3"/>
  <c r="CA44" i="3"/>
  <c r="BM44" i="3"/>
  <c r="G44" i="3"/>
  <c r="E44" i="3"/>
  <c r="D44" i="3"/>
  <c r="CA43" i="3"/>
  <c r="BM43" i="3"/>
  <c r="G43" i="3"/>
  <c r="E43" i="3"/>
  <c r="D43" i="3"/>
  <c r="CA42" i="3"/>
  <c r="BM42" i="3"/>
  <c r="G42" i="3"/>
  <c r="E42" i="3"/>
  <c r="D42" i="3"/>
  <c r="CA41" i="3"/>
  <c r="BM41" i="3"/>
  <c r="G41" i="3"/>
  <c r="E41" i="3"/>
  <c r="D41" i="3"/>
  <c r="CA40" i="3"/>
  <c r="BM40" i="3"/>
  <c r="G40" i="3"/>
  <c r="E40" i="3"/>
  <c r="D40" i="3"/>
  <c r="CA39" i="3"/>
  <c r="BM39" i="3"/>
  <c r="G39" i="3"/>
  <c r="E39" i="3"/>
  <c r="D39" i="3"/>
  <c r="CA38" i="3"/>
  <c r="BM38" i="3"/>
  <c r="G38" i="3"/>
  <c r="E38" i="3"/>
  <c r="D38" i="3"/>
  <c r="CA37" i="3"/>
  <c r="BM37" i="3"/>
  <c r="G37" i="3"/>
  <c r="E37" i="3"/>
  <c r="D37" i="3"/>
  <c r="CA36" i="3"/>
  <c r="BM36" i="3"/>
  <c r="G36" i="3"/>
  <c r="E36" i="3"/>
  <c r="D36" i="3"/>
  <c r="CA35" i="3"/>
  <c r="BM35" i="3"/>
  <c r="G35" i="3"/>
  <c r="E35" i="3"/>
  <c r="D35" i="3"/>
  <c r="CA34" i="3"/>
  <c r="BM34" i="3"/>
  <c r="G34" i="3"/>
  <c r="E34" i="3"/>
  <c r="D34" i="3"/>
  <c r="CA33" i="3"/>
  <c r="BM33" i="3"/>
  <c r="G33" i="3"/>
  <c r="E33" i="3"/>
  <c r="D33" i="3"/>
  <c r="CA32" i="3"/>
  <c r="BM32" i="3"/>
  <c r="G32" i="3"/>
  <c r="E32" i="3"/>
  <c r="D32" i="3"/>
  <c r="CA31" i="3"/>
  <c r="BM31" i="3"/>
  <c r="G31" i="3"/>
  <c r="E31" i="3"/>
  <c r="D31" i="3"/>
  <c r="CA30" i="3"/>
  <c r="BM30" i="3"/>
  <c r="G30" i="3"/>
  <c r="E30" i="3"/>
  <c r="D30" i="3"/>
  <c r="CA29" i="3"/>
  <c r="BM29" i="3"/>
  <c r="G29" i="3"/>
  <c r="E29" i="3"/>
  <c r="D29" i="3"/>
  <c r="CA28" i="3"/>
  <c r="BM28" i="3"/>
  <c r="G28" i="3"/>
  <c r="E28" i="3"/>
  <c r="D28" i="3"/>
  <c r="CA27" i="3"/>
  <c r="BM27" i="3"/>
  <c r="G27" i="3"/>
  <c r="E27" i="3"/>
  <c r="D27" i="3"/>
  <c r="CA26" i="3"/>
  <c r="BM26" i="3"/>
  <c r="G26" i="3"/>
  <c r="E26" i="3"/>
  <c r="D26" i="3"/>
  <c r="CA25" i="3"/>
  <c r="BM25" i="3"/>
  <c r="G25" i="3"/>
  <c r="E25" i="3"/>
  <c r="D25" i="3"/>
  <c r="CA24" i="3"/>
  <c r="BM24" i="3"/>
  <c r="G24" i="3"/>
  <c r="E24" i="3"/>
  <c r="D24" i="3"/>
  <c r="CA23" i="3"/>
  <c r="BM23" i="3"/>
  <c r="G23" i="3"/>
  <c r="E23" i="3"/>
  <c r="D23" i="3"/>
  <c r="CA22" i="3"/>
  <c r="BM22" i="3"/>
  <c r="G22" i="3"/>
  <c r="E22" i="3"/>
  <c r="D22" i="3"/>
  <c r="CA21" i="3"/>
  <c r="BM21" i="3"/>
  <c r="G21" i="3"/>
  <c r="E21" i="3"/>
  <c r="D21" i="3"/>
  <c r="CA20" i="3"/>
  <c r="BM20" i="3"/>
  <c r="G20" i="3"/>
  <c r="E20" i="3"/>
  <c r="D20" i="3"/>
  <c r="CA19" i="3"/>
  <c r="BM19" i="3"/>
  <c r="G19" i="3"/>
  <c r="E19" i="3"/>
  <c r="D19" i="3"/>
  <c r="CA18" i="3"/>
  <c r="BM18" i="3"/>
  <c r="G18" i="3"/>
  <c r="E18" i="3"/>
  <c r="D18" i="3"/>
  <c r="CA17" i="3"/>
  <c r="BM17" i="3"/>
  <c r="G17" i="3"/>
  <c r="E17" i="3"/>
  <c r="D17" i="3"/>
  <c r="CA16" i="3"/>
  <c r="BM16" i="3"/>
  <c r="G16" i="3"/>
  <c r="E16" i="3"/>
  <c r="D16" i="3"/>
  <c r="CA15" i="3"/>
  <c r="BM15" i="3"/>
  <c r="G15" i="3"/>
  <c r="E15" i="3"/>
  <c r="D15" i="3"/>
  <c r="CA14" i="3"/>
  <c r="BM14" i="3"/>
  <c r="G14" i="3"/>
  <c r="E14" i="3"/>
  <c r="D14" i="3"/>
  <c r="CA13" i="3"/>
  <c r="BM13" i="3"/>
  <c r="G13" i="3"/>
  <c r="E13" i="3"/>
  <c r="D13" i="3"/>
  <c r="CA12" i="3"/>
  <c r="BM12" i="3"/>
  <c r="G12" i="3"/>
  <c r="E12" i="3"/>
  <c r="D12" i="3"/>
  <c r="CA11" i="3"/>
  <c r="BM11" i="3"/>
  <c r="G11" i="3"/>
  <c r="E11" i="3"/>
  <c r="D11" i="3"/>
  <c r="CA10" i="3"/>
  <c r="BM10" i="3"/>
  <c r="G10" i="3"/>
  <c r="E10" i="3"/>
  <c r="D10" i="3"/>
  <c r="CA9" i="3"/>
  <c r="BM9" i="3"/>
  <c r="G9" i="3"/>
  <c r="E9" i="3"/>
  <c r="D9" i="3"/>
  <c r="CA8" i="3"/>
  <c r="BM8" i="3"/>
  <c r="G8" i="3"/>
  <c r="E8" i="3"/>
  <c r="D8" i="3"/>
  <c r="CA7" i="3"/>
  <c r="BM7" i="3"/>
  <c r="G7" i="3"/>
  <c r="E7" i="3"/>
  <c r="D7" i="3"/>
  <c r="CA6" i="3"/>
  <c r="BM6" i="3"/>
  <c r="E6" i="3"/>
  <c r="D6" i="3"/>
  <c r="CA5" i="3"/>
  <c r="BM5" i="3"/>
  <c r="G5" i="3"/>
  <c r="E5" i="3"/>
  <c r="D5" i="3"/>
  <c r="CA4" i="3"/>
  <c r="BM4" i="3"/>
  <c r="G4" i="3"/>
  <c r="E4" i="3"/>
  <c r="D4" i="3"/>
  <c r="CA3" i="3"/>
  <c r="BM3" i="3"/>
  <c r="G3" i="3"/>
  <c r="E3" i="3"/>
  <c r="D3" i="3"/>
  <c r="CA2" i="3"/>
  <c r="BM2" i="3"/>
  <c r="G2" i="3"/>
  <c r="E2" i="3"/>
  <c r="D2" i="3"/>
  <c r="M147" i="1"/>
  <c r="M14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2" i="1"/>
  <c r="H147" i="1"/>
  <c r="H146" i="1"/>
  <c r="G36" i="1"/>
  <c r="G34"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5"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M2" i="1"/>
  <c r="CA2" i="1"/>
  <c r="BM3" i="1"/>
  <c r="CA3" i="1"/>
  <c r="BM4" i="1"/>
  <c r="CA4" i="1"/>
  <c r="BM5" i="1"/>
  <c r="CA5" i="1"/>
  <c r="BM6" i="1"/>
  <c r="CA6" i="1"/>
  <c r="BM7" i="1"/>
  <c r="CA7" i="1"/>
  <c r="BM8" i="1"/>
  <c r="CA8" i="1"/>
  <c r="BM9" i="1"/>
  <c r="CA9" i="1"/>
  <c r="BM10" i="1"/>
  <c r="CA10" i="1"/>
  <c r="BM11" i="1"/>
  <c r="CA11" i="1"/>
  <c r="BM12" i="1"/>
  <c r="CA12" i="1"/>
  <c r="BM13" i="1"/>
  <c r="CA13" i="1"/>
  <c r="BM14" i="1"/>
  <c r="CA14" i="1"/>
  <c r="BM15" i="1"/>
  <c r="CA15" i="1"/>
  <c r="BM16" i="1"/>
  <c r="CA16" i="1"/>
  <c r="BM17" i="1"/>
  <c r="CA17" i="1"/>
  <c r="BM18" i="1"/>
  <c r="CA18" i="1"/>
  <c r="BM19" i="1"/>
  <c r="CA19" i="1"/>
  <c r="BM20" i="1"/>
  <c r="CA20" i="1"/>
  <c r="BM21" i="1"/>
  <c r="CA21" i="1"/>
  <c r="BM22" i="1"/>
  <c r="CA22" i="1"/>
  <c r="BM23" i="1"/>
  <c r="CA23" i="1"/>
  <c r="BM24" i="1"/>
  <c r="CA24" i="1"/>
  <c r="BM25" i="1"/>
  <c r="CA25" i="1"/>
  <c r="BM26" i="1"/>
  <c r="CA26" i="1"/>
  <c r="BM27" i="1"/>
  <c r="CA27" i="1"/>
  <c r="BM28" i="1"/>
  <c r="CA28" i="1"/>
  <c r="BM29" i="1"/>
  <c r="CA29" i="1"/>
  <c r="BM30" i="1"/>
  <c r="CA30" i="1"/>
  <c r="BM31" i="1"/>
  <c r="CA31" i="1"/>
  <c r="BM32" i="1"/>
  <c r="CA32" i="1"/>
  <c r="BM33" i="1"/>
  <c r="CA33" i="1"/>
  <c r="BM34" i="1"/>
  <c r="CA34" i="1"/>
  <c r="BM35" i="1"/>
  <c r="CA35" i="1"/>
  <c r="BM36" i="1"/>
  <c r="CA36" i="1"/>
  <c r="BM37" i="1"/>
  <c r="CA37" i="1"/>
  <c r="BM38" i="1"/>
  <c r="CA38" i="1"/>
  <c r="BM39" i="1"/>
  <c r="CA39" i="1"/>
  <c r="BM40" i="1"/>
  <c r="CA40" i="1"/>
  <c r="BM41" i="1"/>
  <c r="CA41" i="1"/>
  <c r="BM42" i="1"/>
  <c r="CA42" i="1"/>
  <c r="BM43" i="1"/>
  <c r="CA43" i="1"/>
  <c r="BM44" i="1"/>
  <c r="CA44" i="1"/>
  <c r="BM45" i="1"/>
  <c r="CA45" i="1"/>
  <c r="BM46" i="1"/>
  <c r="CA46" i="1"/>
  <c r="BM47" i="1"/>
  <c r="CA47" i="1"/>
  <c r="BM48" i="1"/>
  <c r="CA48" i="1"/>
  <c r="BM49" i="1"/>
  <c r="CA49" i="1"/>
  <c r="BM50" i="1"/>
  <c r="CA50" i="1"/>
  <c r="BM51" i="1"/>
  <c r="CA51" i="1"/>
  <c r="BM52" i="1"/>
  <c r="CA52" i="1"/>
  <c r="BM53" i="1"/>
  <c r="CA53" i="1"/>
  <c r="BM54" i="1"/>
  <c r="CA54" i="1"/>
  <c r="BM55" i="1"/>
  <c r="CA55" i="1"/>
  <c r="BM56" i="1"/>
  <c r="CA56" i="1"/>
  <c r="BM57" i="1"/>
  <c r="CA57" i="1"/>
  <c r="BM58" i="1"/>
  <c r="CA58" i="1"/>
  <c r="BM59" i="1"/>
  <c r="CA59" i="1"/>
  <c r="BM60" i="1"/>
  <c r="CA60" i="1"/>
  <c r="BM61" i="1"/>
  <c r="CA61" i="1"/>
  <c r="BM62" i="1"/>
  <c r="CA62" i="1"/>
  <c r="BM63" i="1"/>
  <c r="CA63" i="1"/>
  <c r="BM64" i="1"/>
  <c r="CA64" i="1"/>
  <c r="BM65" i="1"/>
  <c r="CA65" i="1"/>
  <c r="BM66" i="1"/>
  <c r="CA66" i="1"/>
  <c r="BM67" i="1"/>
  <c r="CA67" i="1"/>
  <c r="BM68" i="1"/>
  <c r="CA68" i="1"/>
  <c r="BM69" i="1"/>
  <c r="CA69" i="1"/>
  <c r="BM70" i="1"/>
  <c r="CA70" i="1"/>
  <c r="BM71" i="1"/>
  <c r="CA71" i="1"/>
  <c r="BM72" i="1"/>
  <c r="CA72" i="1"/>
  <c r="BM73" i="1"/>
  <c r="CA73" i="1"/>
  <c r="BM74" i="1"/>
  <c r="CA74" i="1"/>
  <c r="BM75" i="1"/>
  <c r="CA75" i="1"/>
  <c r="BM76" i="1"/>
  <c r="CA76" i="1"/>
  <c r="BM77" i="1"/>
  <c r="CA77" i="1"/>
  <c r="BM78" i="1"/>
  <c r="CA78" i="1"/>
  <c r="BM79" i="1"/>
  <c r="CA79" i="1"/>
  <c r="BM80" i="1"/>
  <c r="CA80" i="1"/>
  <c r="BM81" i="1"/>
  <c r="CA81" i="1"/>
  <c r="BM82" i="1"/>
  <c r="CA82" i="1"/>
  <c r="BM83" i="1"/>
  <c r="CA83" i="1"/>
  <c r="BM84" i="1"/>
  <c r="CA84" i="1"/>
  <c r="BM85" i="1"/>
  <c r="CA85" i="1"/>
  <c r="BM86" i="1"/>
  <c r="CA86" i="1"/>
  <c r="BM87" i="1"/>
  <c r="CA87" i="1"/>
  <c r="BM88" i="1"/>
  <c r="CA88" i="1"/>
  <c r="BM89" i="1"/>
  <c r="CA89" i="1"/>
  <c r="BM90" i="1"/>
  <c r="CA90" i="1"/>
  <c r="BM91" i="1"/>
  <c r="CA91" i="1"/>
  <c r="BM92" i="1"/>
  <c r="CA92" i="1"/>
  <c r="BM93" i="1"/>
  <c r="CA93" i="1"/>
  <c r="BM94" i="1"/>
  <c r="CA94" i="1"/>
  <c r="BM95" i="1"/>
  <c r="CA95" i="1"/>
  <c r="BM96" i="1"/>
  <c r="CA96" i="1"/>
  <c r="BM97" i="1"/>
  <c r="CA97" i="1"/>
  <c r="BM98" i="1"/>
  <c r="CA98" i="1"/>
  <c r="BM99" i="1"/>
  <c r="CA99" i="1"/>
  <c r="BM100" i="1"/>
  <c r="CA100" i="1"/>
  <c r="BM101" i="1"/>
  <c r="CA101" i="1"/>
  <c r="BM102" i="1"/>
  <c r="CA102" i="1"/>
  <c r="BM103" i="1"/>
  <c r="CA103" i="1"/>
  <c r="BM104" i="1"/>
  <c r="CA104" i="1"/>
  <c r="BM105" i="1"/>
  <c r="CA105" i="1"/>
  <c r="BM106" i="1"/>
  <c r="CA106" i="1"/>
  <c r="BM107" i="1"/>
  <c r="CA107" i="1"/>
  <c r="BM108" i="1"/>
  <c r="CA108" i="1"/>
  <c r="BM109" i="1"/>
  <c r="CA109" i="1"/>
  <c r="BM110" i="1"/>
  <c r="CA110" i="1"/>
  <c r="BM111" i="1"/>
  <c r="CA111" i="1"/>
  <c r="BM112" i="1"/>
  <c r="CA112" i="1"/>
  <c r="BM113" i="1"/>
  <c r="CA113" i="1"/>
  <c r="BM114" i="1"/>
  <c r="CA114" i="1"/>
  <c r="BM115" i="1"/>
  <c r="CA115" i="1"/>
  <c r="BM116" i="1"/>
  <c r="CA116" i="1"/>
  <c r="BM117" i="1"/>
  <c r="CA117" i="1"/>
  <c r="BM118" i="1"/>
  <c r="CA118" i="1"/>
  <c r="BM119" i="1"/>
  <c r="CA119" i="1"/>
  <c r="BM120" i="1"/>
  <c r="CA120" i="1"/>
  <c r="BM121" i="1"/>
  <c r="CA121" i="1"/>
  <c r="BM122" i="1"/>
  <c r="CA122" i="1"/>
  <c r="BM123" i="1"/>
  <c r="CA123" i="1"/>
  <c r="BM124" i="1"/>
  <c r="CA124" i="1"/>
  <c r="BM125" i="1"/>
  <c r="CA125" i="1"/>
  <c r="BM126" i="1"/>
  <c r="CA126" i="1"/>
  <c r="BM127" i="1"/>
  <c r="CA127" i="1"/>
  <c r="BM128" i="1"/>
  <c r="CA128" i="1"/>
  <c r="BM129" i="1"/>
  <c r="CA129" i="1"/>
  <c r="BM130" i="1"/>
  <c r="CA130" i="1"/>
  <c r="BM131" i="1"/>
  <c r="CA131" i="1"/>
  <c r="CA132" i="1"/>
  <c r="BM133" i="1"/>
  <c r="CA133" i="1"/>
  <c r="BM134" i="1"/>
  <c r="CA134" i="1"/>
  <c r="BM135" i="1"/>
  <c r="CA135" i="1"/>
  <c r="BM136" i="1"/>
  <c r="CA136" i="1"/>
  <c r="CA137" i="1"/>
  <c r="CA138" i="1"/>
  <c r="CA139" i="1"/>
  <c r="CA140" i="1"/>
  <c r="BM141" i="1"/>
  <c r="CA141" i="1"/>
  <c r="H148" i="3" l="1"/>
  <c r="M147" i="3"/>
  <c r="M148" i="3"/>
  <c r="M146" i="3"/>
</calcChain>
</file>

<file path=xl/sharedStrings.xml><?xml version="1.0" encoding="utf-8"?>
<sst xmlns="http://schemas.openxmlformats.org/spreadsheetml/2006/main" count="17565" uniqueCount="3060">
  <si>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</si>
  <si>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</si>
  <si>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</si>
  <si>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</si>
  <si>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</si>
  <si>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</si>
  <si>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</si>
  <si>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</si>
  <si>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</si>
  <si>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</si>
  <si>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</si>
  <si>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</si>
  <si>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</si>
  <si>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</si>
  <si>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</si>
  <si>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</si>
  <si>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</si>
  <si>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</si>
  <si>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</si>
  <si>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</si>
  <si>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</si>
  <si>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</si>
  <si>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</si>
  <si>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</si>
  <si>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</si>
  <si>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</si>
  <si>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</si>
  <si>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</si>
  <si>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</si>
  <si>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</si>
  <si>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</si>
  <si>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</si>
  <si>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</si>
  <si>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</si>
  <si>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</si>
  <si>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</si>
  <si>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</si>
  <si>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</si>
  <si>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</si>
  <si>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</si>
  <si>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</si>
  <si>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</si>
  <si>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</si>
  <si>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</si>
  <si>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</si>
  <si>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</si>
  <si>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</si>
  <si>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</si>
  <si>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</si>
  <si>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</si>
  <si>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</si>
  <si>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</si>
  <si>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</si>
  <si>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</si>
  <si>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</si>
  <si>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</si>
  <si>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</si>
  <si>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</si>
  <si>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</si>
  <si>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</si>
  <si>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</si>
  <si>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</si>
  <si>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</si>
  <si>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</si>
  <si>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</si>
  <si>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</si>
  <si>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</si>
  <si>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</si>
  <si>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</si>
  <si>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</si>
  <si>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</si>
  <si>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</si>
  <si>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</si>
  <si>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Rani, S; Aslam, S; Lal, K; Noreen, S; Alsader, KAM; Hussain, R; Shirinfar, B; Ahmed, N</t>
  </si>
  <si>
    <t/>
  </si>
  <si>
    <t>Rani, Sadia; Aslam, Samina; Lal, Kiran; Noreen, Sobia; Alsader, Khadeeja Ali Mohammed; Hussain, Riaz; Shirinfar, Bahareh; Ahmed, Nisar</t>
  </si>
  <si>
    <t>Electrochemical C-H/C-C Bond Oxygenation: A Potential Technology for Plastic Depolymerization</t>
  </si>
  <si>
    <t>CHEMICAL RECORD</t>
  </si>
  <si>
    <t>English</t>
  </si>
  <si>
    <t>Review; Early Access</t>
  </si>
  <si>
    <t>Electrochemical oxygenation; C-H oxygenation; C-C bond cleavage; Plastic depolymerization; eco-friendly electrocatalysis</t>
  </si>
  <si>
    <t>H FUNCTIONALIZATION; ELECTRON-TRANSFER; MOLECULAR-OXYGEN; TERTIARY-AMINES; ELECTROORGANIC CHEMISTRY; C(SP(3))-H OXYGENATION; SELECTIVE OXYGENATION; OXIDATIVE FORMYLATION; MECHANISTIC INSIGHTS; ORGANIC-MOLECULES</t>
  </si>
  <si>
    <t>Herein, we provide eco-friendly and safely operated electrocatalytic methods for the selective oxidation directly or with water, air, light, metal catalyst or other mediators serving as the only oxygen supply. Heavy metals, stoichiometric chemical oxidants, or harsh conditions were drawbacks of earlier oxidative cleavage techniques. It has recently come to light that a crucial stage in the deconstruction of plastic waste and the utilization of biomass is the selective activation of inert C(sp3)-C/H(sp3) bonds, which continues to be a significant obstacle in the chemical upcycling of resistant polyolefin waste. An appealing alternative to chemical oxidations using oxygen and catalysts is direct or indirect electrochemical conversion. An essential transition in the chemical and pharmaceutical industries is the electrochemical oxidation of C-H/C-C bonds. In this review, we discuss cutting-edge approaches to chemically recycle commercial plastics and feasible C-C/C-H bonds oxygenation routes for industrial scale-up. Herein, we discuss and review the current advances in electrochemical oxygenation of C-H/C-C bonds directly or by employing water, air, metal catalysts, light, mediators, etc. In an effort to provide tools for inspiration in the field of organic chemistry, the use of integrating approaches to accelerate organic reactions under favorable environmental conditions is addressed. Modernly, electrochemical oxygenation process can be used in plastic depolymerizationimage</t>
  </si>
  <si>
    <t>[Rani, Sadia; Aslam, Samina; Lal, Kiran] Women Univ Multan, Dept Chem, Multan 60000, Pakistan; [Noreen, Sobia] Univ Sargodha, Inst Chem, Sargodha 40100, Pakistan; [Alsader, Khadeeja Ali Mohammed; Ahmed, Nisar] Cardiff Univ, Sch Chem, Main Bldg,Pk Pl, Cardiff CF103AT, Wales; [Hussain, Riaz] Univ Educ Lahore, Dept Chem, DG Khan Campus, Lahore 32200, Pakistan; [Shirinfar, Bahareh] Univ Hertfordshire, West Herts Coll, London WD173EZ, England</t>
  </si>
  <si>
    <t>University of Sargodha; Cardiff University; University of Hertfordshire</t>
  </si>
  <si>
    <t>Ahmed, N (corresponding author), Cardiff Univ, Sch Chem, Main Bldg,Pk Pl, Cardiff CF103AT, Wales.</t>
  </si>
  <si>
    <t>AhmedN14@cardiff.ac.uk</t>
  </si>
  <si>
    <t>Lal, Kiran/0009-0006-8153-8161</t>
  </si>
  <si>
    <t>Cardiff University</t>
  </si>
  <si>
    <t>Support from Cardiff University to Dr. Nisar Ahmed is gratefully acknowledged.</t>
  </si>
  <si>
    <t>WILEY-V C H VERLAG GMBH</t>
  </si>
  <si>
    <t>WEINHEIM</t>
  </si>
  <si>
    <t>POSTFACH 101161, 69451 WEINHEIM, GERMANY</t>
  </si>
  <si>
    <t>1527-8999</t>
  </si>
  <si>
    <t>1528-0691</t>
  </si>
  <si>
    <t>CHEM REC</t>
  </si>
  <si>
    <t>Chem. Rec.</t>
  </si>
  <si>
    <t>2023 DEC 8</t>
  </si>
  <si>
    <t>10.1002/tcr.202300331</t>
  </si>
  <si>
    <t>DEC 2023</t>
  </si>
  <si>
    <t>Chemistry, Multidisciplinary</t>
  </si>
  <si>
    <t>Science Citation Index Expanded (SCI-EXPANDED)</t>
  </si>
  <si>
    <t>Chemistry</t>
  </si>
  <si>
    <t>AA5W2</t>
  </si>
  <si>
    <t>hybrid</t>
  </si>
  <si>
    <t>2023-12-25</t>
  </si>
  <si>
    <t>WOS:001115753800001</t>
  </si>
  <si>
    <t>Mitsudo, K; Okumura, Y; Sato, E; Suga, S</t>
  </si>
  <si>
    <t>Mitsudo, Koichi; Okumura, Yasuyuki; Sato, Eisuke; Suga, Seiji</t>
  </si>
  <si>
    <t>Electrochemical Coupling Reactions Using Non-Transition Metal Mediators: Recent Advances</t>
  </si>
  <si>
    <t>EUROPEAN JOURNAL OF ORGANIC CHEMISTRY</t>
  </si>
  <si>
    <t>electrocatalysis; electrochemistry; electrosynthesis; indirect electrolysis; mediator</t>
  </si>
  <si>
    <t>C-H FUNCTIONALIZATION; ELECTROORGANIC CHEMISTRY; ANODIC-OXIDATION; ELECTROSYNTHESIS; EFFICIENT; BROMIDE; THIAZOLOPYRIDINES; BENZOTHIAZOLES; HETEROARENES; CYCLIZATION</t>
  </si>
  <si>
    <t>Indirect electrolysis method using appropriate mediators enables numerous chemical reactions. The general principles of mediators were described herein with a particular focus on non-transition metal mediators. Recent representative examples of bond formation reactions by indirect electrolysis are summarized and discussed here. Indirect electrolysis method using appropriate mediators enables numerous chemical reactions. The general principles of mediators were described herein with a particular focus on non-transition metal mediators. Recent representative examples of bond formation reactions by indirect electrolysis are summarized and discussed here.image</t>
  </si>
  <si>
    <t>[Mitsudo, Koichi; Okumura, Yasuyuki; Sato, Eisuke; Suga, Seiji] Okayama Univ, Grad Sch Environm Life Nat Sci &amp; Technol, Div Appl Chem, 3-1-1 Tsushima Naka,Kita Ku, Okayama 7008530, Japan</t>
  </si>
  <si>
    <t>Okayama University</t>
  </si>
  <si>
    <t>Mitsudo, K; Suga, S (corresponding author), Okayama Univ, Grad Sch Environm Life Nat Sci &amp; Technol, Div Appl Chem, 3-1-1 Tsushima Naka,Kita Ku, Okayama 7008530, Japan.</t>
  </si>
  <si>
    <t>mitsudo@okayama-u.ac.jp; suga@cc.okayama-u.ac.jp</t>
  </si>
  <si>
    <t>; Mitsudo, Koichi/B-2570-2011</t>
  </si>
  <si>
    <t>Suga, Seiji/0000-0003-0635-2077; Mitsudo, Koichi/0000-0002-6744-7136; SATO, Eisuke/0000-0001-6784-138X</t>
  </si>
  <si>
    <t>This work was supported in part by JSPS KAKENHI grant numbers JP22H02122 (to K.M.), JP23K17917 (to K.M.), JP23K13748 (to E.S.), JP22K05115 (to S.S.), and JP21H05214 (Digitalization-driven Transformative Organic Synthesis) (to S.S.). [JP22H02122, JP23K17917, JP23K13748, JP22K05115, JP21H05214]; JSPS KAKENHI</t>
  </si>
  <si>
    <t>This work was supported in part by JSPS KAKENHI grant numbers JP22H02122 (to K.M.), JP23K17917 (to K.M.), JP23K13748 (to E.S.), JP22K05115 (to S.S.), and JP21H05214 (Digitalization-driven Transformative Organic Synthesis) (to S.S.).; JSPS KAKENHI(Ministry of Education, Culture, Sports, Science and Technology, Japan (MEXT)Japan Society for the Promotion of ScienceGrants-in-Aid for Scientific Research (KAKENHI))</t>
  </si>
  <si>
    <t>This work was supported in part by JSPS KAKENHI grant numbers JP22H02122 (to K.M.), JP23K17917 (to K.M.), JP23K13748 (to E.S.), JP22K05115 (to S.S.), and JP21H05214 (Digitalization-driven Transformative Organic Synthesis) (to S.S.).</t>
  </si>
  <si>
    <t>1434-193X</t>
  </si>
  <si>
    <t>1099-0690</t>
  </si>
  <si>
    <t>EUR J ORG CHEM</t>
  </si>
  <si>
    <t>Eur. J. Org. Chem.</t>
  </si>
  <si>
    <t>2023 NOV 13</t>
  </si>
  <si>
    <t>10.1002/ejoc.202300835</t>
  </si>
  <si>
    <t>NOV 2023</t>
  </si>
  <si>
    <t>Chemistry, Organic</t>
  </si>
  <si>
    <t>X8DZ3</t>
  </si>
  <si>
    <t>Bronze</t>
  </si>
  <si>
    <t>WOS:001100702300001</t>
  </si>
  <si>
    <t>Peng, FF; Xiang, JF; Qin, HS; Chen, BF; Duan, R; Zhao, WL; Liu, SQ; Wu, TB; Yuan, WL; Li, Q; Li, JK; Kang, XC; Han, BX</t>
  </si>
  <si>
    <t>Peng, Fangfang; Xiang, Junfeng; Qin, Huisheng; Chen, Bingfeng; Duan, Ran; Zhao, Wenling; Liu, Shiqiang; Wu, Tianbin; Yuan, Wenli; Li, Qian; Li, Jikun; Kang, Xinchen; Han, Buxing</t>
  </si>
  <si>
    <t>Selective Electrochemical Oxidation of Benzylic C-H to Benzylic Alcohols with the Aid of Imidazolium Radical Mediators</t>
  </si>
  <si>
    <t>JOURNAL OF THE AMERICAN CHEMICAL SOCIETY</t>
  </si>
  <si>
    <t>Article</t>
  </si>
  <si>
    <t>ELECTRON TRANSFERS; CONCERTED PROTON; BONDS; REDUCTION; CHEMISTRY; CATALYSIS</t>
  </si>
  <si>
    <t>Selective oxidation of benzylic C-H to benzylic alcohols is a well-known challenge in the chemical community since benzylic C-H is more prone to be overoxidized to benzylic ketones. In this work, we report the highly selective electro-oxidation of benzylic C-H to benzylic alcohols in an undivided cell in ionic liquid-based solution. As an example, the selectivity toward xanthydrol could be as high as 95.7% at complete conversion of xanthene, a typical benzylic C-H compound, on gram-scale in imidazolium bromide/H2O/DMF. Mechanism investigation reveals that the imidazolium radical generated in situ participants in a proton-coupled electron transfer process and low-barrier hydrogen bonds stabilize the reaction intermediates, together steering the redox equilibrium, favoring benzylic alcohols over benzylic ketones.</t>
  </si>
  <si>
    <t>[Peng, Fangfang; Xiang, Junfeng; Qin, Huisheng; Chen, Bingfeng; Zhao, Wenling; Liu, Shiqiang; Wu, Tianbin; Yuan, Wenli; Li, Qian; Kang, Xinchen; Han, Buxing] Chinese Acad Sci, CAS Key Lab Colloid Interface &amp; Chem Thermodynam, Beijing Natl Lab Mol Sci, CAS Res Educ Ctr Excellence Mol Sci,Inst Chem,Carb, Beijing 100190, Peoples R China; [Duan, Ran; Li, Jikun] Chinese Acad Sci, Beijing Natl Lab Mol Sci, Key Lab Photochem, Inst Chem, Beijing 100190, Peoples R China; [Xiang, Junfeng; Qin, Huisheng; Li, Jikun; Kang, Xinchen; Han, Buxing] Univ Chinese Acad Sci, Sch Chem Engn, Beijing 100049, Peoples R China; [Han, Buxing] East China Normal Univ, Sch Chem &amp; Mol Engn, Shanghai Key Lab Green Chem &amp; Chem Proc, Shanghai 200062, Peoples R China</t>
  </si>
  <si>
    <t>Chinese Academy of Sciences; Institute of Chemistry, CAS; Chinese Academy of Sciences; Institute of Chemistry, CAS; Chinese Academy of Sciences; University of Chinese Academy of Sciences, CAS; East China Normal University</t>
  </si>
  <si>
    <t>Kang, XC; Han, BX (corresponding author), Chinese Acad Sci, CAS Key Lab Colloid Interface &amp; Chem Thermodynam, Beijing Natl Lab Mol Sci, CAS Res Educ Ctr Excellence Mol Sci,Inst Chem,Carb, Beijing 100190, Peoples R China.;Li, JK (corresponding author), Chinese Acad Sci, Beijing Natl Lab Mol Sci, Key Lab Photochem, Inst Chem, Beijing 100190, Peoples R China.;Li, JK; Kang, XC; Han, BX (corresponding author), Univ Chinese Acad Sci, Sch Chem Engn, Beijing 100049, Peoples R China.;Han, BX (corresponding author), East China Normal Univ, Sch Chem &amp; Mol Engn, Shanghai Key Lab Green Chem &amp; Chem Proc, Shanghai 200062, Peoples R China.</t>
  </si>
  <si>
    <t>jikunli@iccas.ac.cn; kangxinchen@iccas.ac.cn; hanbx@iccas.ac.cn</t>
  </si>
  <si>
    <t>wang, xu/IAN-4886-2023; Wang, Xiaogang/B-2439-2013</t>
  </si>
  <si>
    <t>Wang, Xiaogang/0000-0002-7929-5889; Li, Jikun/0000-0003-3355-6518</t>
  </si>
  <si>
    <t>Beijing Natural Science Foundation [2222043]; National Natural Science Foundation of China [22273108, 22273111, 22293015, 22293012, 22121002]; National Key Research and Development Program of China [2022YFA1504904]; CAS Project for Young Scientists in Basic Research [YSBR-050]</t>
  </si>
  <si>
    <t>Beijing Natural Science Foundation(Beijing Natural Science Foundation); National Natural Science Foundation of China(National Natural Science Foundation of China (NSFC)); National Key Research and Development Program of China; CAS Project for Young Scientists in Basic Research</t>
  </si>
  <si>
    <t>The authors thank the Beijing Natural Science Foundation (2222043), National Natural Science Foundation of China (22273108, 22273111, 22293015, 22293012, 22121002), the National Key Research and Development Program of China (2022YFA1504904) and CAS Project for Young Scientists in Basic Research (YSBR-050). We acknowledge Professor Mingchuan Luo from Peking University and Professor Lin Zhuang from Wuhan University for the suggestions on electrochemical experiments.</t>
  </si>
  <si>
    <t>AMER CHEMICAL SOC</t>
  </si>
  <si>
    <t>WASHINGTON</t>
  </si>
  <si>
    <t>1155 16TH ST, NW, WASHINGTON, DC 20036 USA</t>
  </si>
  <si>
    <t>0002-7863</t>
  </si>
  <si>
    <t>1520-5126</t>
  </si>
  <si>
    <t>J AM CHEM SOC</t>
  </si>
  <si>
    <t>J. Am. Chem. Soc.</t>
  </si>
  <si>
    <t>OCT 27</t>
  </si>
  <si>
    <t>10.1021/jacs.3c09907</t>
  </si>
  <si>
    <t>OCT 2023</t>
  </si>
  <si>
    <t>Y0BD7</t>
  </si>
  <si>
    <t>WOS:001096801700001</t>
  </si>
  <si>
    <t>Liao, YJ; Jiang, C; Qiang, CC; Liu, P; Sun, PP</t>
  </si>
  <si>
    <t>Liao, Yujie; Jiang, Cong; Qiang, Congcong; Liu, Ping; Sun, Peipei</t>
  </si>
  <si>
    <t>HAT-Mediated Electrochemical C(sp2)-H Acylation of Quinolines with Alcohols</t>
  </si>
  <si>
    <t>ORGANIC LETTERS</t>
  </si>
  <si>
    <t>C-H FUNCTIONALIZATION; CATALYZED FORMYLATION; OXIDATION; ANALOGS</t>
  </si>
  <si>
    <t>Herein, an electrochemical hydrogen atom transfer (HAT) strategy for C(sp(2))-H formylation of electron-deficient quinolines and isoquinolines is described. The cheap methanol acts as a formyl source with a catalytic amount of N-hydroxyphthalimide (NHPI) as the hydrogen atom transfer (HAT) catalyst. The advantages of this reaction are transition-metal-catalyst- and chemical-oxidant-free conditions, and the protocol could also be applied to the direct C(sp(2))-H acetylation or propionylation of quinolines.</t>
  </si>
  <si>
    <t>[Liao, Yujie; Jiang, Cong; Qiang, Congcong; Liu, Ping; Sun, Peipei] Nanjing Normal Univ, Sch Chem &amp; Mat Sci, Jiangsu Collaborat Innovat Ctr Biomed Funct Mat, Nanjing 210023, Peoples R China</t>
  </si>
  <si>
    <t>Nanjing Normal University</t>
  </si>
  <si>
    <t>Liu, P; Sun, PP (corresponding author), Nanjing Normal Univ, Sch Chem &amp; Mat Sci, Jiangsu Collaborat Innovat Ctr Biomed Funct Mat, Nanjing 210023, Peoples R China.</t>
  </si>
  <si>
    <t>pingliu@njnu.edu.cn; sunpeipei@njnu.edu.cn</t>
  </si>
  <si>
    <t>National Natural Science Foundation of China [21672104, 21502097]; Priority Academic Program Development of Jiangsu Higher Education Institutions</t>
  </si>
  <si>
    <t>National Natural Science Foundation of China(National Natural Science Foundation of China (NSFC)); Priority Academic Program Development of Jiangsu Higher Education Institutions</t>
  </si>
  <si>
    <t>This work was supported by the National Natural Science Foundation of China (Projects 21672104, 21502097) and the Priority Academic Program Development of Jiangsu Higher Education Institutions.</t>
  </si>
  <si>
    <t>1523-7060</t>
  </si>
  <si>
    <t>1523-7052</t>
  </si>
  <si>
    <t>ORG LETT</t>
  </si>
  <si>
    <t>Org. Lett.</t>
  </si>
  <si>
    <t>OCT 5</t>
  </si>
  <si>
    <t>10.1021/acs.orglett.3c02668</t>
  </si>
  <si>
    <t>Science Citation Index Expanded (SCI-EXPANDED); Index Chemicus (IC); Current Chemical Reactions (CCR-EXPANDED)</t>
  </si>
  <si>
    <t>T9AD8</t>
  </si>
  <si>
    <t>WOS:001079403900001</t>
  </si>
  <si>
    <t>Wang, MY; Rowshanpour, R; Guan, LY; Ruskin, J; Nguyen, PM; Wang, Y; Zhang, QA; Liu, R; Ling, BL; Woltornist, R; Stephens, AM; Prasad, A; Dudding, T; Lectka, T; Pitts, CR</t>
  </si>
  <si>
    <t>Wang, Muyuan; Rowshanpour, Rozhin; Guan, Liangyu; Ruskin, Jonah; Nguyen, Phuong Minh; Wang, Yuang; Zhang, Qinze Arthur; Liu, Ran; Ling, Bill; Woltornist, Ryan; Stephens, Alexander M.; Prasad, Aarush; Dudding, Travis; Lectka, Thomas; Pitts, Cody Ross</t>
  </si>
  <si>
    <t>Competition between C-C and C-H Bond Fluorination: A Continuum of Electron Transfer and Hydrogen Atom Transfer Mechanisms</t>
  </si>
  <si>
    <t>OXIDATION-REDUCTION REACTIONS; DENSITY-FUNCTIONAL-APPROACH; ACTIVATION; ENERGY; CHEMISTRY; LIGHT; RATES; SELECTIVITY; CONSTANTS; REAGENTS</t>
  </si>
  <si>
    <t>In 2015, we reported a photochemical method for directed C-C bond cleavage/radical fluorination of relatively unstrained cyclic acetals using Selectfluor and catalytic 9-fluorenone. Herein, we provide a detailed mechanistic study of this reaction, during which it was discovered that the key electron transfer step proceeds through substrate oxidation from a Selectfluor-derived N-centered radical intermediate (rather than through initially suspected photoinduced electron transfer). This finding led to proof of concept for two new methodologies, demonstrating that unstrained C-C bond fluorination can also be achieved under chemical and electrochemical conditions. Moreover, as C-C and C-H bond fluorination reactions are both theoretically possible on 2-aryl-cycloalkanone acetals and would involve the same reactive intermediate, we studied the competition between single-electron transfer (SET) and apparent hydrogen-atom transfer (HAT) pathways in acetal fluorination reactions using density functional theory. Finally, these analyses were applied more broadly to other classes of C-H and C-C bond fluorination reactions developed over the past decade, addressing the feasibility of SET processes masquerading as HAT in C-H fluorination literature.</t>
  </si>
  <si>
    <t>[Wang, Muyuan; Ruskin, Jonah; Nguyen, Phuong Minh; Wang, Yuang; Zhang, Qinze Arthur; Liu, Ran; Ling, Bill; Woltornist, Ryan; Prasad, Aarush; Lectka, Thomas] Johns Hopkins Univ, Dept Chem, Baltimore, MD 21218 USA; [Rowshanpour, Rozhin; Dudding, Travis] Brock Univ, Dept Chem, St Catharines, ON L2S 3A1, Canada; [Guan, Liangyu] Shenzhen Bay Lab, BayRay Innovat Ctr, Shenzhen 51832, Peoples R China; [Stephens, Alexander M.; Pitts, Cody Ross] Univ Calif Davis, Dept Chem, Davis, CA 95616 USA</t>
  </si>
  <si>
    <t>Johns Hopkins University; Brock University; University of California System; University of California Davis</t>
  </si>
  <si>
    <t>Lectka, T (corresponding author), Johns Hopkins Univ, Dept Chem, Baltimore, MD 21218 USA.;Dudding, T (corresponding author), Brock Univ, Dept Chem, St Catharines, ON L2S 3A1, Canada.;Pitts, CR (corresponding author), Univ Calif Davis, Dept Chem, Davis, CA 95616 USA.</t>
  </si>
  <si>
    <t>tdudding@brocku.ca; lectka@jhu.edu; crpitts@ucdavis.edu</t>
  </si>
  <si>
    <t>Wang, Muyuan/0009-0007-5562-9833; Ruskin, Jonah/0009-0006-4422-8535; Ling, Bill/0000-0002-1276-7204; Nguyen, Phuong/0000-0002-3482-5110</t>
  </si>
  <si>
    <t>NSF [2102116]; Natural Sciences and Engineering Research Council of Canada [RGPIN-2019-04205]; SHARCNET (Shared Hierarchical Academic Research Computing Network); Compute/Calcul Canada; Digital Research Alliance of Canada; University of California, Davis</t>
  </si>
  <si>
    <t>NSF(National Science Foundation (NSF)); Natural Sciences and Engineering Research Council of Canada(Natural Sciences and Engineering Research Council of Canada (NSERC)CGIAR); SHARCNET (Shared Hierarchical Academic Research Computing Network); Compute/Calcul Canada; Digital Research Alliance of Canada; University of California, Davis(University of California System)</t>
  </si>
  <si>
    <t>T.L. thanks the NSF (2102116) for support. T.D. thanks the Natural Sciences and Engineering Research Council of Canada for Discovery Grants (RGPIN-2019-04205). This research was enabled in part by the support provided by SHARCNET (Shared Hierarchical Academic Research Computing Network) and Compute/Calcul Canada and the Digital Research Alliance of Canada. C.R.P. thanks the University of California, Davis, for financial support, as well as the UC Davis core NMR facility.</t>
  </si>
  <si>
    <t>OCT 4</t>
  </si>
  <si>
    <t>10.1021/jacs.3c06477</t>
  </si>
  <si>
    <t>Science Citation Index Expanded (SCI-EXPANDED); Index Chemicus (IC)</t>
  </si>
  <si>
    <t>U1HT5</t>
  </si>
  <si>
    <t>WOS:001079018500001</t>
  </si>
  <si>
    <t>Chen, TS; Long, H; Gao, Y; Xu, HC</t>
  </si>
  <si>
    <t>Chen, Tian-Sheng; Long, Hao; Gao, Yuxing; Xu, Hai-Chao</t>
  </si>
  <si>
    <t>Continuous Flow Electrochemistry Enables Practical and Site-Selective C-H Oxidation</t>
  </si>
  <si>
    <t>ANGEWANDTE CHEMIE-INTERNATIONAL EDITION</t>
  </si>
  <si>
    <t>Alcohol; C-H Functionalization; Continuous Flow; Electrochemistry; Oxidation</t>
  </si>
  <si>
    <t>OXYGENATION</t>
  </si>
  <si>
    <t>The selective oxygenation of ubiquitous C(sp(3))-H bonds remains a highly sought-after method in both academia and the chemical industry for constructing functionalized organic molecules. However, it is extremely challenging to selectively oxidize a certain C(sp(3))-H bond to afford alcohols due to the presence of multiple C(sp(3))-H bonds with similar strength and steric environment in organic molecules, and the alcohol products being prone to further oxidation. Herein, we present a practical and cost-efficient electrochemical method for the highly selective monooxygenation of benzylic C(sp(3))-H bonds using continuous flow reactors. The electrochemical reactions produce trifluoroacetate esters that are resistant to further oxidation but undergo facile hydrolysis during aqueous workup to form benzylic alcohols. The method exhibits a broad scope and exceptional site selectivity and requires no catalysts or chemical oxidants. Furthermore, the electrochemical method demonstrates excellent scalability by producing 115g of one of the alcohol products. The high site selectivity of the electrochemical method originates from its unique mechanism to cleave benzylic C(sp(3))-H bonds through sequential electron/proton transfer, rather than the commonly employed hydrogen atom transfer (HAT).</t>
  </si>
  <si>
    <t>[Chen, Tian-Sheng; Long, Hao; Gao, Yuxing; Xu, Hai-Chao] Xiamen Univ, State Key Lab Phys Chem Solid Surfaces, Key Lab Chem Biol Fujian Prov, Coll Chem &amp; Chem Engn, Xiamen 361005, Peoples R China; [Xu, Hai-Chao] Xiamen Univ, Discipline Intelligent Instrument &amp; Equipment, Xiamen 361005, Peoples R China</t>
  </si>
  <si>
    <t>Xiamen University; Xiamen University</t>
  </si>
  <si>
    <t>Xu, HC (corresponding author), Xiamen Univ, State Key Lab Phys Chem Solid Surfaces, Key Lab Chem Biol Fujian Prov, Coll Chem &amp; Chem Engn, Xiamen 361005, Peoples R China.;Xu, HC (corresponding author), Xiamen Univ, Discipline Intelligent Instrument &amp; Equipment, Xiamen 361005, Peoples R China.</t>
  </si>
  <si>
    <t>haichao.xu@xmu.edu.cn</t>
  </si>
  <si>
    <t>NSFC [22121001, 22225101, 21971213]; Fundamental Research Funds for the Central Universities [20720210003]</t>
  </si>
  <si>
    <t>NSFC(National Natural Science Foundation of China (NSFC)); Fundamental Research Funds for the Central Universities(Fundamental Research Funds for the Central Universities)</t>
  </si>
  <si>
    <t>The authors acknowledge the financial support of this research from NSFC (22121001, 22225101, 21971213) and Fundamental Research Funds for the Central Universities (20720210003).</t>
  </si>
  <si>
    <t>1433-7851</t>
  </si>
  <si>
    <t>1521-3773</t>
  </si>
  <si>
    <t>ANGEW CHEM INT EDIT</t>
  </si>
  <si>
    <t>Angew. Chem.-Int. Edit.</t>
  </si>
  <si>
    <t>OCT 2</t>
  </si>
  <si>
    <t>e202310138</t>
  </si>
  <si>
    <t>10.1002/anie.202310138</t>
  </si>
  <si>
    <t>W2RE9</t>
  </si>
  <si>
    <t>WOS:001090146000067</t>
  </si>
  <si>
    <t>Lan, JP; Yu, WJ; You, K; Xu, MY; Zhang, B; Wang, YQ; Wang, T; Luo, J</t>
  </si>
  <si>
    <t>Lan, Jinping; Yu, Weijie; You, Ke; Xu, Mengyu; Zhang, Bin; Wang, Yuanquan; Wang, Tao; Luo, Jin</t>
  </si>
  <si>
    <t>Dehalogenative Arylation of Unactivated Alkyl Halides via Electroreduction</t>
  </si>
  <si>
    <t>C-H BONDS; REDUCTIVE ARYLATION; ARYL BROMIDES; ACTIVATION; CATALYSIS; STRATEGY; ACCESS</t>
  </si>
  <si>
    <t>Herein, a facile and efficient dehalogenative arylation of unactivated alkyl halides enabled by electrochemical reductive coupling is developed, affording a series of C(sp(2))-C(sp(3)) products in moderate to good yields. This protocol proceeds in the absence of transition metal catalysts and redox mediators. The reaction features mild conditions, broad substrate scope, and high tolerance of functional groups and is demonstrated to be applicable for gram-scale synthesis and late-stage functionalization of natural products.</t>
  </si>
  <si>
    <t>[Lan, Jinping; Yu, Weijie; You, Ke; Xu, Mengyu; Zhang, Bin; Wang, Yuanquan; Wang, Tao] Jiangxi Normal Univ, Coll Chem &amp; Chem Engn, Jiangxi Prov Key Lab Chem Biol, Nanchang 330022, Jiangxi, Peoples R China; [Luo, Jin] Jiangxi Normal Univ, Analyt &amp; Testing Ctr, Nanchang 330022, Jiangxi, Peoples R China</t>
  </si>
  <si>
    <t>Jiangxi Normal University; Jiangxi Normal University</t>
  </si>
  <si>
    <t>Wang, T (corresponding author), Jiangxi Normal Univ, Coll Chem &amp; Chem Engn, Jiangxi Prov Key Lab Chem Biol, Nanchang 330022, Jiangxi, Peoples R China.;Luo, J (corresponding author), Jiangxi Normal Univ, Analyt &amp; Testing Ctr, Nanchang 330022, Jiangxi, Peoples R China.</t>
  </si>
  <si>
    <t>wangtao@jxnu.edu.cn; jinluo@jxnu.edu.cn</t>
  </si>
  <si>
    <t>National Natural Science Foundation of China [21562026, 21762025]</t>
  </si>
  <si>
    <t>National Natural Science Foundation of China(National Natural Science Foundation of China (NSFC))</t>
  </si>
  <si>
    <t>The authors gratefully acknowledge the National Natural Science Foundation of China (Nos. 21562026, 21762025) for the financial support.</t>
  </si>
  <si>
    <t>SEP 28</t>
  </si>
  <si>
    <t>10.1021/acs.orglett.3c03036</t>
  </si>
  <si>
    <t>SEP 2023</t>
  </si>
  <si>
    <t>T8NI2</t>
  </si>
  <si>
    <t>WOS:001074971100001</t>
  </si>
  <si>
    <t>Su, F; Lu, FF; Tang, K; Lv, XK; Luo, ZF; Che, FR; Long, HY; Wu, XX; Chi, YR</t>
  </si>
  <si>
    <t>Su, Fen; Lu, Fengfei; Tang, Kun; Lv, Xiaokang; Luo, Zhongfu; Che, Fengrui; Long, Hongyan; Wu, Xingxing; Chi, Yonggui Robin</t>
  </si>
  <si>
    <t>Organocatalytic C-H Functionalization of Simple Alkanes</t>
  </si>
  <si>
    <t>Article; Early Access</t>
  </si>
  <si>
    <t>Aryl Radical; C-H Functionalization; Hydrogen Atom Transfer; N-Heterocyclic Carbene; Organocatalysis</t>
  </si>
  <si>
    <t>BOND FUNCTIONALIZATION; BENZYLIC ETHERS; ACTIVATION; PHOTOREDOX; HYDROXYLATION; ALDEHYDES; AMINATION; ARYLATION; EFFICIENT; KETONES</t>
  </si>
  <si>
    <t>The direct functionalization of inert C(sp3)-H bonds to form carbon-carbon and carbon-heteroatom bonds offers vast potential for chemical synthesis and therefore receives increasing attention. At present, most successes come from strategies using metal catalysts/reagents or photo/electrochemical processes. The use of organocatalysis for this purpose remains scarce, especially when dealing with challenging C-H bonds such as those from simple alkanes. Here we disclose the first organocatalytic direct functionalization/acylation of inert C(sp3)-H bonds of completely unfunctionalized alkanes. Our approach involves N-heterocyclic carbene catalyst-mediated carbonyl radical intermediate generation and coupling with simple alkanes (through the corresponding alkyl radical intermediates generated via a hydrogen atom transfer process). Unreactive C-H bonds are widely present in fossil fuel feedstocks, commercially important organic polymers, and complex molecules such as natural products. Our present study shall inspire a new avenue for quick functionalization of these molecules under the light- and metal-free catalytic conditions. An organocatalytic direct functionalization/acylation of strong aliphatic C(sp3)-H bonds is disclosed via an N-heterocyclic carbene (NHC)-catalyzed dehydrogenative coupling of aldehydes with simple alkanes. The inert aliphatic C-H bonds are efficiently cleaved through intermolecular hydrogen atom transfer, providing an alternative organocatalytic approach for alkane C-H functionalization under transition metal- and light free conditions.+image</t>
  </si>
  <si>
    <t>[Su, Fen; Lu, Fengfei; Tang, Kun; Lv, Xiaokang; Luo, Zhongfu; Che, Fengrui; Long, Hongyan; Wu, Xingxing; Chi, Yonggui Robin] Guizhou Univ, Minist Educ, Natl Key Lab Green Pesticide, Key Lab Green Pesticide &amp; Agr Bioengn, Guiyang 550025, Peoples R China; [Chi, Yonggui Robin] Nanyang Technol Univ, Sch Chem Chem Engn &amp; Biotechnol, Singapore 637371, Singapore</t>
  </si>
  <si>
    <t>Guizhou University; Nanyang Technological University &amp; National Institute of Education (NIE) Singapore; Nanyang Technological University</t>
  </si>
  <si>
    <t>Wu, XX; Chi, YR (corresponding author), Guizhou Univ, Minist Educ, Natl Key Lab Green Pesticide, Key Lab Green Pesticide &amp; Agr Bioengn, Guiyang 550025, Peoples R China.</t>
  </si>
  <si>
    <t>wuxx@gzu.edu.cn; robinchi@ntu.edu.sg</t>
  </si>
  <si>
    <t>Wu, Xingxing/Y-4975-2018</t>
  </si>
  <si>
    <t>Wu, Xingxing/0000-0002-6281-243X</t>
  </si>
  <si>
    <t>We acknowledge funding supports from the National Natural Science Foundation of China (21732002, 22061007, 22071036, and 22207022); Frontiers Science Center for Asymmetric Synthesis and Medicinal Molecules, National Natural Science Fund for Excellent Young [21732002, 22061007, 22071036, 22207022]; National Natural Science Foundation of China [(2022)47)]; Frontiers Science Center for Asymmetric Synthesis and Medicinal Molecules, National Natural Science Fund for Excellent Young Scientists Fund Program (Overseas) [(2020)004]; Department of Education, Guizhou Province [[2016] 5649]; The 10 Talent Plan (Shicengci) of Guizhou Province [Qiankehe-jichu-ZK[2022]zhongdian024, [2018]2802, [2019]1020, [2022]-455]; Science and Technology Department of Guizhou Province [(2022)205]; Department of Education of Guizhou Province [D20023]; Program of Introducing Talents of Discipline to Universities of China [NRF-CRP22-2019-0002]; Singapore National Research Foundation under its NRF Investigatorship [RG7/20, RG70/21]; Ministry of Education, Singapore [MOE2019-T2-2-117]; MOE AcRF Tier 2 [MOE2018-T3-1-003]; MOE AcRF Tier 3 Award; Nanyang Technological University</t>
  </si>
  <si>
    <t>We acknowledge funding supports from the National Natural Science Foundation of China (21732002, 22061007, 22071036, and 22207022); Frontiers Science Center for Asymmetric Synthesis and Medicinal Molecules, National Natural Science Fund for Excellent Young; National Natural Science Foundation of China(National Natural Science Foundation of China (NSFC)); Frontiers Science Center for Asymmetric Synthesis and Medicinal Molecules, National Natural Science Fund for Excellent Young Scientists Fund Program (Overseas); Department of Education, Guizhou Province; The 10 Talent Plan (Shicengci) of Guizhou Province; Science and Technology Department of Guizhou Province; Department of Education of Guizhou Province; Program of Introducing Talents of Discipline to Universities of China(Ministry of Education, China - 111 Project); Singapore National Research Foundation under its NRF Investigatorship; Ministry of Education, Singapore(Ministry of Education, Singapore); MOE AcRF Tier 2; MOE AcRF Tier 3 Award; Nanyang Technological University(Nanyang Technological University)</t>
  </si>
  <si>
    <t>We acknowledge funding supports from the National Natural Science Foundation of China (21732002, 22061007, 22071036, and 22207022); Frontiers Science Center for Asymmetric Synthesis and Medicinal Molecules, National Natural Science Fund for Excellent Young Scientists Fund Program (Overseas), the starting grant of Guizhou University [(2022)47)], Department of Education, Guizhou Province [Qianjiaohe KY number (2020)004]; The 10 Talent Plan (Shicengci) of Guizhou Province ([2016] 5649); Science and Technology Department of Guizhou Province [Qiankehe-jichu-ZK[2022]zhongdian024], ([2018]2802, [2019]1020), QKHJC-ZK[2022]-455; Department of Education of Guizhou Province (QJJ(2022)205); Program of Introducing Talents of Discipline to Universities of China (111 Program, D20023) at Guizhou University; Singapore National Research Foundation under its NRF Investigatorship (NRF-NRFI2016-06) and Competitive Research Program (NRF-CRP22-2019-0002); Ministry of Education, Singapore, under its MOE AcRF Tier 1 Award (RG7/20, RG70/21), MOE AcRF Tier 2 (MOE2019-T2-2-117), and MOE AcRF Tier 3 Award (MOE2018-T3-1-003); a Chair Professorship Grant, and Nanyang Technological University.</t>
  </si>
  <si>
    <t>2023 SEP 28</t>
  </si>
  <si>
    <t>10.1002/anie.202310072</t>
  </si>
  <si>
    <t>S6ZW7</t>
  </si>
  <si>
    <t>WOS:001072639600001</t>
  </si>
  <si>
    <t>Maity, R; Bankura, A; Das, I</t>
  </si>
  <si>
    <t>Maity, Rajib; Bankura, Abhijit; Das, Indrajit</t>
  </si>
  <si>
    <t>Electrochemical cascade sequences for remote C7-H bond thiocyanation of quinoxalin-2(1H)-ones with ammonium thiocyanate</t>
  </si>
  <si>
    <t>GREEN CHEMISTRY</t>
  </si>
  <si>
    <t>TRANSFER HYDROGENATION; NITROGEN-HETEROCYCLES; N-HETEROCYCLES; ACCESS; DERIVATIVES; INHIBITORS; CATALYST; DESIGN; AMINES; POTENT</t>
  </si>
  <si>
    <t>The syntheses of C3-substituted quinoxalin-2(1H)-one derivatives have been extensively studied for decades, while the methods for direct functionalization at the embedded aromatic ring have rarely been achieved. Herein, it is reported that such a remote C-H functionalization can be enabled by electrochemical cascade sequences. Thus, quinoxalin-2(1H)-ones can be converted into 7-thiocyanatoquinoxalin-2(1H)-ones in a CH3CN/H2O solvent mixture by using an undivided cell at a constant current with inexpensive graphite electrodes and commercially cheap ammonium thiocyanate as the thiocyanate source. These cascade sequences consist of sequential cathodic reduction at the CvN double bond utilizing NH4SCN and H2O as the hydrogen atom donors, regioselective oxidative C7-thiocyanation, and anodic oxidation of the C-N single bond. The proposed mechanism has been supported by detailed cyclic voltammetry studies and control experiments. This oxidant-free strategy not only offers benefits in terms of sustainability and efficiency toward excellent functional group compatibility but also enables the synthesis of C3-deuterated derivatives.</t>
  </si>
  <si>
    <t>[Maity, Rajib; Bankura, Abhijit; Das, Indrajit] Indian Inst Chem Biol, CSIR, Organ &amp; Med Chem Div, 4 Raja SC Mullick Rd, Kolkata 700032, India</t>
  </si>
  <si>
    <t>Council of Scientific &amp; Industrial Research (CSIR) - India; CSIR - Indian Institute of Chemical Biology (IICB)</t>
  </si>
  <si>
    <t>Das, I (corresponding author), Indian Inst Chem Biol, CSIR, Organ &amp; Med Chem Div, 4 Raja SC Mullick Rd, Kolkata 700032, India.</t>
  </si>
  <si>
    <t>indrajit@iicb.res.in</t>
  </si>
  <si>
    <t>SERB-India [EMR/2016/00172]; UGC-India; CSIR-India</t>
  </si>
  <si>
    <t>SERB-India(Department of Science &amp; Technology (India)Science Engineering Research Board (SERB), India); UGC-India(University Grants Commission, India); CSIR-India(Council of Scientific &amp; Industrial Research (CSIR) - India)</t>
  </si>
  <si>
    <t>The authors acknowledge the SERB-India, EMR/2016/00172, for financial support. R. M. thanks UGC-India and A. B. thanks CSIR-India for research fellowships. The authors also thank the CIF division of CSIR-IICB for providing the instrumental facility.</t>
  </si>
  <si>
    <t>ROYAL SOC CHEMISTRY</t>
  </si>
  <si>
    <t>CAMBRIDGE</t>
  </si>
  <si>
    <t>THOMAS GRAHAM HOUSE, SCIENCE PARK, MILTON RD, CAMBRIDGE CB4 0WF, CAMBS, ENGLAND</t>
  </si>
  <si>
    <t>1463-9262</t>
  </si>
  <si>
    <t>1463-9270</t>
  </si>
  <si>
    <t>GREEN CHEM</t>
  </si>
  <si>
    <t>Green Chem.</t>
  </si>
  <si>
    <t>10.1039/d3gc02153j</t>
  </si>
  <si>
    <t>AUG 2023</t>
  </si>
  <si>
    <t>Chemistry, Multidisciplinary; Green &amp; Sustainable Science &amp; Technology</t>
  </si>
  <si>
    <t>Science Citation Index Expanded (SCI-EXPANDED); Current Chemical Reactions (CCR-EXPANDED)</t>
  </si>
  <si>
    <t>Chemistry; Science &amp; Technology - Other Topics</t>
  </si>
  <si>
    <t>S9TR3</t>
  </si>
  <si>
    <t>WOS:001061570200001</t>
  </si>
  <si>
    <t>Zhao, XR; Zhang, YC; Hou, ZW; Wang, L</t>
  </si>
  <si>
    <t>Zhao, Xin-Ru; Zhang, Yu-Chen; Hou, Zhong-Wei; Wang, Lei</t>
  </si>
  <si>
    <t>Chloride-Promoted Photoelectrochemical C-H Silylation of Heteroarenes</t>
  </si>
  <si>
    <t>CHINESE JOURNAL OF CHEMISTRY</t>
  </si>
  <si>
    <t>Photoelectrochemistry; Silyl radicals; C-H silylation; Dehydrogenation; N-Heterocycles; Cross-coupling; Oxidation</t>
  </si>
  <si>
    <t>BOND-DISSOCIATION ENERGIES; CATALYZED SILYLATION; HETEROCYCLES; RADICALS; ARENES</t>
  </si>
  <si>
    <t>A photoelectrochemical approach for the C-H silylation of heteroarenes through dehydrogenation cross-coupling with H-2 evolution has been developed. The photoelectrochemical C-H silylation depends on hydrogen atom transfer (HAT) from silanes to Cl-radical generated through the light-induced homolytic cleavage of Cl-2, in which Cl-2 was produced by electrochemical oxidation of chloride. A large number of silylated heterocyclic molecules are rapidly constructed in satisfactory yields without relying on oxidants and metal reagents.</t>
  </si>
  <si>
    <t>[Zhao, Xin-Ru; Zhang, Yu-Chen; Hou, Zhong-Wei; Wang, Lei] Taizhou Univ, Adv Res Inst, Sch Pharmaceut Sci, Zhejiang 318000, Peoples R China; [Wang, Lei] Huaibei Normal Univ, Dept Chem, Huaibei 235000, Anhui, Peoples R China; [Wang, Lei] Chinese Acad Sci, Shanghai Inst Organ Chem, State Key Lab Organometall Chem, Shanghai 200032, Peoples R China</t>
  </si>
  <si>
    <t>Taizhou University; Huaibei Normal University; Chinese Academy of Sciences; Shanghai Institute of Organic Chemistry, CAS</t>
  </si>
  <si>
    <t>Hou, ZW; Wang, L (corresponding author), Taizhou Univ, Adv Res Inst, Sch Pharmaceut Sci, Zhejiang 318000, Peoples R China.;Wang, L (corresponding author), Huaibei Normal Univ, Dept Chem, Huaibei 235000, Anhui, Peoples R China.;Wang, L (corresponding author), Chinese Acad Sci, Shanghai Inst Organ Chem, State Key Lab Organometall Chem, Shanghai 200032, Peoples R China.</t>
  </si>
  <si>
    <t>zhongwei.hou@tzc.edu.cn; leiwang88@hotmail.com</t>
  </si>
  <si>
    <t>Hou, Zhong-Wei/JRX-5704-2023</t>
  </si>
  <si>
    <t>Natural Science Foundation of Zhejiang Province [LQ22B020005, LZ22B020003]; National Natural Science Foundation of China [22101201, 22071171]</t>
  </si>
  <si>
    <t>Natural Science Foundation of Zhejiang Province(Natural Science Foundation of Zhejiang Province); National Natural Science Foundation of China(National Natural Science Foundation of China (NSFC))</t>
  </si>
  <si>
    <t>Acknowledgement We gratefully acknowledge the Natural Science Foundation of Zhejiang Province (LQ22B020005, LZ22B020003) and the National Natural Science Foundation of China (22101201, 22071171) for financial support of this work.</t>
  </si>
  <si>
    <t>1001-604X</t>
  </si>
  <si>
    <t>1614-7065</t>
  </si>
  <si>
    <t>CHINESE J CHEM</t>
  </si>
  <si>
    <t>Chin. J. Chem.</t>
  </si>
  <si>
    <t>NOV 15</t>
  </si>
  <si>
    <t>10.1002/cjoc.202300288</t>
  </si>
  <si>
    <t>U4WG7</t>
  </si>
  <si>
    <t>WOS:001049187200001</t>
  </si>
  <si>
    <t>Li, H; Qiang, CC; Liao, YJ; Chu, Q; Liu, P; Sun, PP</t>
  </si>
  <si>
    <t>Li, Heng; Qiang, Congcong; Liao, Yujie; Chu, Qiao; Liu, Ping; Sun, Peipei</t>
  </si>
  <si>
    <t>HAT-Mediated Electrochemical Cross Dehydrogenative Coupling Reaction of Quinoxalin-2(1H)-ones with Ethers</t>
  </si>
  <si>
    <t>ADVANCED SYNTHESIS &amp; CATALYSIS</t>
  </si>
  <si>
    <t>Electrochemical oxidation; hydrogen atom transfer; cross dehydrogenative coupling; quinoxalin-2(1H)-ones; ethers</t>
  </si>
  <si>
    <t>C-H FUNCTIONALIZATION; C(SP(3))-H BONDS; HYDROGEN-ATOM; PHOTOREDOX; ELECTROSYNTHESIS; HETEROARENES; ALKYLATION; ACTIVATION</t>
  </si>
  <si>
    <t>Herein, a method about hydrogen atom transfer (HAT) mediated electrochemical cross dehydrogenative coupling (CDC) reaction of heterocycles with ethers has been established. Saturated linear, branched or cyclic ethers were all suitable for this cross-coupling reaction to form the corresponding products in 70-98% yields. The advantages of this reaction are transition metal- and chemical oxidant-free conditions, high yields, and broad functional group tolerance, etc.</t>
  </si>
  <si>
    <t>[Li, Heng; Qiang, Congcong; Liao, Yujie; Chu, Qiao; Liu, Ping; Sun, Peipei] Nanjing Normal Univ, Jiangsu Collaborat Innovat Ctr Biomed Funct Mat, Sch Chem &amp; Mat Sci, Jiangsu Prov Key Lab Mat Cycle Proc &amp; Pollut Contr, Nanjing 210023, Peoples R China</t>
  </si>
  <si>
    <t>Liu, P; Sun, PP (corresponding author), Nanjing Normal Univ, Jiangsu Collaborat Innovat Ctr Biomed Funct Mat, Sch Chem &amp; Mat Sci, Jiangsu Prov Key Lab Mat Cycle Proc &amp; Pollut Contr, Nanjing 210023, Peoples R China.</t>
  </si>
  <si>
    <t>Acknowledgments This work was supported by the National Natural Science Foundation of China (Project 21672104, 21502097) and the Priority Academic Program Development of Jiangsu Higher Education Institutions.</t>
  </si>
  <si>
    <t>1615-4150</t>
  </si>
  <si>
    <t>1615-4169</t>
  </si>
  <si>
    <t>ADV SYNTH CATAL</t>
  </si>
  <si>
    <t>Adv. Synth. Catal.</t>
  </si>
  <si>
    <t>2023 AUG 9</t>
  </si>
  <si>
    <t>10.1002/adsc.202300644</t>
  </si>
  <si>
    <t>Chemistry, Applied; Chemistry, Organic</t>
  </si>
  <si>
    <t>O4UQ7</t>
  </si>
  <si>
    <t>WOS:001043784900001</t>
  </si>
  <si>
    <t>Winterson, B; Bhattacherjee, D; Wirth, T</t>
  </si>
  <si>
    <t>Winterson, Bethan; Bhattacherjee, Dhananjay; Wirth, Thomas</t>
  </si>
  <si>
    <t>Hypervalent Halogen Compounds in Electrochemical Reactions: Advantages and Prospects</t>
  </si>
  <si>
    <t>Review</t>
  </si>
  <si>
    <t>Electrochemistry; Hypervalent; Iodine; Mediator; Synthesis</t>
  </si>
  <si>
    <t>ELECTROLYTIC PARTIAL FLUORINATION; ORGANIC-COMPOUNDS; IODINE OXIDANT; OXIDATION; DERIVATIVES; ELECTROSYNTHESIS; DIFLUORIDE; REAGENTS; STRATEGY; ALKENES</t>
  </si>
  <si>
    <t>The clean and facile electrochemical synthesis of hypervalent iodine reagents is a fast growing field. In the past 5 years, a diverse number of reaction types have been established, from fluorinations, oxidative cyclizations, C-N and C-H couplings and oxidations. Electrochemistry is beneficial in terms of sustainability as the requirement for chemical oxidants is eliminated. This contributes to cleaner processes with limited by-product waste. Often, the purification of iodine(III) compounds is simple, since electrolysis is performed in the absence stoichiometric oxidants. Significant breakthroughs have been made recently, including the first asymmetric application, electrocatalytic applications, and even the synthesis of bromine(III) reagents using similar methodologies.</t>
  </si>
  <si>
    <t>[Winterson, Bethan; Bhattacherjee, Dhananjay; Wirth, Thomas] Cardiff Univ, Sch Chem, Pk Pl, Main Bldg, Cardiff, Wales</t>
  </si>
  <si>
    <t>Wirth, T (corresponding author), Cardiff Univ, Sch Chem, Pk Pl, Main Bldg, Cardiff, Wales.</t>
  </si>
  <si>
    <t>wirth@cf.ac.uk</t>
  </si>
  <si>
    <t>Wirth, Thomas/C-4835-2011</t>
  </si>
  <si>
    <t>Wirth, Thomas/0000-0002-8990-0667</t>
  </si>
  <si>
    <t>AUG 15</t>
  </si>
  <si>
    <t>SI</t>
  </si>
  <si>
    <t>10.1002/adsc.202300412</t>
  </si>
  <si>
    <t>JUL 2023</t>
  </si>
  <si>
    <t>T7KQ6</t>
  </si>
  <si>
    <t>hybrid, Green Accepted</t>
  </si>
  <si>
    <t>WOS:001024231400001</t>
  </si>
  <si>
    <t>Zhang, S; Findlater, M</t>
  </si>
  <si>
    <t>Zhang, Sheng; Findlater, Michael</t>
  </si>
  <si>
    <t>Electrochemically Driven Hydrogen Atom Transfer Catalysis: A Tool for C(sp3)/Si-H Functionalization and Hydrofunctionalization of Alkenes</t>
  </si>
  <si>
    <t>ACS CATALYSIS</t>
  </si>
  <si>
    <t>hydrogen atom transfer catalysis; electrochemical transformation; C(sp(3))-H functionalization; hydrofunctionalizationof alkenes</t>
  </si>
  <si>
    <t>C-H FUNCTIONALIZATION; COUPLED ELECTRON; N-HYDROXYPHTHALIMIDE; OXIDATION; MEDIATOR; HYDROXYIMIDES; METHYLARENES; EVOLUTION; BONDS</t>
  </si>
  <si>
    <t>Electrochemically driven hydrogen atom transfer (HAT)catalysisprovides a complementary approach for the transformation of redox-inactivesubstrates that would be inaccessible to conventional electron transfer(ET) catalysis. Moreover, electrochemically driven HAT catalysis couldpromote organic transformations with either hydrogen atom abstractionor donation as the key step. It provides a versatile and effectivetool for the direct functionalization of C(sp(3))-H/Si-Hbonds and the hydrofunctionalization of alkenes. Despite these attractiveproperties, electrochemically driven HAT catalysis has been largelyoverlooked due to the lack of understanding of both the catalyticmechanism and how catalyst selection should occur. In this Review,we give an overview of the HAT catalysis applications in the directC(sp(3))-H/Si-H functionalization and hydrofunctionalizationof alkenes. The mechanistic pathways, physical properties of the HATmediators, and state-of-the-art examples are described and discussed.</t>
  </si>
  <si>
    <t>[Zhang, Sheng] Anhui Univ, Inst Phys Sci &amp; Informat Technol, Key Lab Struct &amp; Funct Regulat Hybrid Mat, Minist Educ, Hefei 230601, Anhui, Peoples R China; [Findlater, Michael] Univ Calif Merced, Dept Chem &amp; Biochem, Merced, CA 95343 USA</t>
  </si>
  <si>
    <t>Anhui University; University of California System; University of California Merced</t>
  </si>
  <si>
    <t>Findlater, M (corresponding author), Univ Calif Merced, Dept Chem &amp; Biochem, Merced, CA 95343 USA.</t>
  </si>
  <si>
    <t>michaelfindlater@ucmerced.edu</t>
  </si>
  <si>
    <t>Zhang, Sheng/P-5260-2016</t>
  </si>
  <si>
    <t>Zhang, Sheng/0000-0002-9686-3921; Findlater, Michael/0000-0003-3738-4039</t>
  </si>
  <si>
    <t>National Science Foundation [CHE-1554906]; National Natural Science Foundation of China [21702113]</t>
  </si>
  <si>
    <t>National Science Foundation(National Science Foundation (NSF)); National Natural Science Foundation of China(National Natural Science Foundation of China (NSFC))</t>
  </si>
  <si>
    <t>We are grateful to the National Science Foundation (CHE-1554906) and National Natural Science Foundation of China (21702113) for their financial support.</t>
  </si>
  <si>
    <t>2155-5435</t>
  </si>
  <si>
    <t>ACS CATAL</t>
  </si>
  <si>
    <t>ACS Catal.</t>
  </si>
  <si>
    <t>JUN 16</t>
  </si>
  <si>
    <t>10.1021/acscatal.3c01221</t>
  </si>
  <si>
    <t>JUN 2023</t>
  </si>
  <si>
    <t>Chemistry, Physical</t>
  </si>
  <si>
    <t>M6TZ1</t>
  </si>
  <si>
    <t>Green Published, hybrid</t>
  </si>
  <si>
    <t>WOS:001009553300001</t>
  </si>
  <si>
    <t>Liang, EH; Huang, TB; Li, J; Wang, T</t>
  </si>
  <si>
    <t>Liang, Enhang; Huang, Taobo; Li, Jie; Wang, Ting</t>
  </si>
  <si>
    <t>Degradation pathways of atrazine by electrochemical oxidation at different current densities: Identifications from compound-specific isotope analysis and DFT calculation</t>
  </si>
  <si>
    <t>ENVIRONMENTAL POLLUTION</t>
  </si>
  <si>
    <t>Electrochemical oxidation; Current density; CSIA; Isotope fractionation; DFT</t>
  </si>
  <si>
    <t>BDD ANODE; CARBON; FRACTIONATION; HYDROXYL; SULFATE; ELECTRODES; PRODUCTS; RADICALS; REMOVAL; RING</t>
  </si>
  <si>
    <t>Current density was the key factor that impacted pollutant degradation by electrochemical oxidation, and reaction contributions at various current densities were non-negligible for the cost-effective treatments of organic pollutants. This research introduced compound specific isotope analysis (CSIA) into atrazine (ATZ) degradation by boron doped diamond (BDD) with current density of 2.5-20 mA/cm(2), in order to provide in-situ and fingerprint analysis of reaction contributions with changed current densities. As results, the increased current density displayed a positive impact on ATZ removal. The.C/ H values (correlations of Delta delta C-13 and Delta delta H-2) were 24.58, 9.18 and 8.74 when current densities were 20, 4, and 2.5 mA/cm(2), with center dot OH contribution of 93.5%, 77.2% and 80.35%, respectively. While DET process favored lower current density with contribution rates up to similar to 20%. What's more interesting, though the carbon and hydrogen isotope enrichment factors (epsilon(C) and epsilon(H)) were fluctuate, the Lambda(C/H) linearly increased accompanied with applied current densities. Therefore, increasing current density was effective due to the larger center dot OH contribution even though side reactions may occur. DFT calculations proved the increase of C-Cl bond length and the delocalization of Cl atom, confirming dechlorination reaction mainly occurred in the direct electron transfer process. While center dot OH radical mainly attack the C-N bond on the side chain, which was more benefit to the fast decomposition of ATZ molecule and intermediates. It was forceful to discuss pollutant degradation mechanism by combining CSIA and DFT calculations. Target bond cleavage (i.e., dehalogenation reaction) can be conducted by changing reaction conditions like current density due to the significantly different isotope fractionation and bond cleavage.</t>
  </si>
  <si>
    <t>[Liang, Enhang; Huang, Taobo; Li, Jie; Wang, Ting] Peking Univ, Coll Environm Sci &amp; Engn, Key Lab Water &amp; Sediment Sci, Minist Educ, Beijing 100871, Peoples R China</t>
  </si>
  <si>
    <t>Peking University</t>
  </si>
  <si>
    <t>Wang, T (corresponding author), Peking Univ, Coll Environm Sci &amp; Engn, Key Lab Water &amp; Sediment Sci, Minist Educ, Beijing 100871, Peoples R China.</t>
  </si>
  <si>
    <t>wang_ting@pku.edu.cn</t>
  </si>
  <si>
    <t>National Natural Science Founda-tion of China [Grant92047303, 51508006]</t>
  </si>
  <si>
    <t>National Natural Science Founda-tion of China(National Natural Science Foundation of China (NSFC))</t>
  </si>
  <si>
    <t>Acknowledgements This study was supported by the National Natural Science Founda-tion of China (Grant92047303 and 51508006) .</t>
  </si>
  <si>
    <t>ELSEVIER SCI LTD</t>
  </si>
  <si>
    <t>OXFORD</t>
  </si>
  <si>
    <t>THE BOULEVARD, LANGFORD LANE, KIDLINGTON, OXFORD OX5 1GB, OXON, ENGLAND</t>
  </si>
  <si>
    <t>0269-7491</t>
  </si>
  <si>
    <t>1873-6424</t>
  </si>
  <si>
    <t>ENVIRON POLLUT</t>
  </si>
  <si>
    <t>Environ. Pollut.</t>
  </si>
  <si>
    <t>SEP 1</t>
  </si>
  <si>
    <t>10.1016/j.envpol.2023.121987</t>
  </si>
  <si>
    <t>Environmental Sciences</t>
  </si>
  <si>
    <t>Environmental Sciences &amp; Ecology</t>
  </si>
  <si>
    <t>L6VK9</t>
  </si>
  <si>
    <t>WOS:001024616700001</t>
  </si>
  <si>
    <t>Wu, S; Chen, YY</t>
  </si>
  <si>
    <t>Wu, Shuang; Chen, Yiyun</t>
  </si>
  <si>
    <t>Selective C-H Acyloxylation of Sulfides/Disulfides Enabled by Hypervalent Iodine Reagents</t>
  </si>
  <si>
    <t>hypervalent iodine reagents; photoredox catalysis; acyloxylation; sulfides; disulfides</t>
  </si>
  <si>
    <t>ELECTROCHEMICAL OXIDATION; PHOTOREDOX CATALYSIS; PUMMERER REACTION; LIGHT; RADICALS; SULFUR; GENERATION; BONDS</t>
  </si>
  <si>
    <t>Herein, we report the alpha-C-H acyloxylation of sulfides and disulfides enabled by hypervalent iodine(III) reagents via photoredox catalysis. The methoxylbenziodoxole derivatives serve as the hydrogen atom transfer agent, the mild oxidant, and the acyloxylation source in the reaction. External nucleophiles can also be introduced to the alpha-C-H of sulfides. The reaction applies to various aryl and alkyl sulfides including methionine peptide derivatives. Disulfides are applicable for the first time with excellent chemoselectivity and functional group compatibility.</t>
  </si>
  <si>
    <t>[Wu, Shuang; Chen, Yiyun] ShanghaiTech Univ, Sch Phys Sci &amp; Technol, 100 Haike Rd, Shanghai 201210, Peoples R China; [Wu, Shuang; Chen, Yiyun] Univ Chinese Acad Sci, Chinese Acad Sci, Shanghai Inst Organ Chem, State Key Lab Bioorgan &amp; Nat Prod Chem, 345 Lingling Rd, Shanghai 200032, Peoples R China; [Chen, Yiyun] Univ Chinese Acad Sci, Hangzhou Inst Adv Study, Sch Chem &amp; Mat Sci, 1 Sub Lane Xiangshan, Hangzhou 310024, Peoples R China</t>
  </si>
  <si>
    <t>ShanghaiTech University; Chinese Academy of Sciences; University of Chinese Academy of Sciences, CAS; Shanghai Institute of Organic Chemistry, CAS; Chinese Academy of Sciences; University of Chinese Academy of Sciences, CAS</t>
  </si>
  <si>
    <t>Chen, YY (corresponding author), ShanghaiTech Univ, Sch Phys Sci &amp; Technol, 100 Haike Rd, Shanghai 201210, Peoples R China.;Chen, YY (corresponding author), Univ Chinese Acad Sci, Chinese Acad Sci, Shanghai Inst Organ Chem, State Key Lab Bioorgan &amp; Nat Prod Chem, 345 Lingling Rd, Shanghai 200032, Peoples R China.;Chen, YY (corresponding author), Univ Chinese Acad Sci, Hangzhou Inst Adv Study, Sch Chem &amp; Mat Sci, 1 Sub Lane Xiangshan, Hangzhou 310024, Peoples R China.</t>
  </si>
  <si>
    <t>yiyunchen@sioc.ac.cn</t>
  </si>
  <si>
    <t>Chen, Yiyun/Q-9895-2016</t>
  </si>
  <si>
    <t>Chen, Yiyun/0000-0003-0916-0994</t>
  </si>
  <si>
    <t>National Natural Science Foundation of China [91753126, 21622207]; CAS Interdisciplinary Innovation Team [JCTD-2020-16]; Program of Shanghai Academic/Technology Research Leader [21XD1424700]</t>
  </si>
  <si>
    <t>National Natural Science Foundation of China(National Natural Science Foundation of China (NSFC)); CAS Interdisciplinary Innovation Team; Program of Shanghai Academic/Technology Research Leader</t>
  </si>
  <si>
    <t>Financial support was provided by National Natural Science Foundation of China 91753126, 21622207, CAS Interdisciplinary Innovation Team JCTD-2020-16, Program of Shanghai Academic/Technology Research Leader 21XD1424700.</t>
  </si>
  <si>
    <t>10.1002/adsc.202300360</t>
  </si>
  <si>
    <t>MAY 2023</t>
  </si>
  <si>
    <t>WOS:001000057200001</t>
  </si>
  <si>
    <t>Xu, HW; Mo, JN; Liu, WD; Zhao, JN</t>
  </si>
  <si>
    <t>Xu, Huiwei; Mo, Jia-Nan; Liu, Wen -Deng; Zhao, Jiannan</t>
  </si>
  <si>
    <t>N-Heterocyclic carbene-catalyzed remote C(sp3)-H acylation of amides</t>
  </si>
  <si>
    <t>TETRAHEDRON LETTERS</t>
  </si>
  <si>
    <t>Acylation; C-H functionalization; Hydrogen atom transfer; NHC organocatalysis; Radicals</t>
  </si>
  <si>
    <t>ELECTRON-TRANSFER PROPERTIES; ACTIVE ALDEHYDES; LIGHT; PHOTOREDOX; ORGANOCATALYSIS; ALKYLATION; FUNCTIONALIZATION; OXIDATIONS; AMINATION; MOLECULES</t>
  </si>
  <si>
    <t>An N-heterocyclic carbene catalyzed benzylic C-H acylation of o-alkyl benzamides and cascade cycliza-tion is developed through a radical-mediated 1,5-hydrogen atom transfer (HAT) mechanism. Different from photoredox catalysis, this light-free approach enables the generation of amidyl radicals through sin-gle-electron transfer (SET) with Breslow enolates. The mild process tolerates most common functional groups and delivers a variety of dihydroisoquinolinones in moderate to high yields. The electrochemical character of the aryloxyamide is consistent with the hypothesis of ground-state SET and a plausible mechanism for the organocatalytic transformation is proposed.(c) 2023 Elsevier Ltd. All rights reserved.</t>
  </si>
  <si>
    <t>[Xu, Huiwei; Mo, Jia-Nan; Liu, Wen -Deng; Zhao, Jiannan] Dalian Univ Technol, Zhang Dayu Sch Chem, Dalian 116024, Peoples R China</t>
  </si>
  <si>
    <t>Dalian University of Technology</t>
  </si>
  <si>
    <t>Zhao, JN (corresponding author), Dalian Univ Technol, Zhang Dayu Sch Chem, Dalian 116024, Peoples R China.</t>
  </si>
  <si>
    <t>jnzhao@dlut.edu.cn</t>
  </si>
  <si>
    <t>Zhao, Jiannan/0000-0002-5546-7383</t>
  </si>
  <si>
    <t>National Natural Science Foundation of China [21901030]; Fundamental Research Funds for the Central Universities [DUT22LK25]; Open Sharing Fund for the Large-scale Instruments and Equipments of Dalian University of Technology</t>
  </si>
  <si>
    <t>National Natural Science Foundation of China(National Natural Science Foundation of China (NSFC)); Fundamental Research Funds for the Central Universities(Fundamental Research Funds for the Central Universities); Open Sharing Fund for the Large-scale Instruments and Equipments of Dalian University of Technology</t>
  </si>
  <si>
    <t>We are grateful for the financial support provided by the National Natural Science Foundation of China (No. 21901030), the Fundamental Research Funds for the Central Universities (No. DUT22LK25) and Open Sharing Fund for the Large-scale Instruments and Equipments of Dalian University of Technology.</t>
  </si>
  <si>
    <t>PERGAMON-ELSEVIER SCIENCE LTD</t>
  </si>
  <si>
    <t>THE BOULEVARD, LANGFORD LANE, KIDLINGTON, OXFORD OX5 1GB, ENGLAND</t>
  </si>
  <si>
    <t>0040-4039</t>
  </si>
  <si>
    <t>1873-3581</t>
  </si>
  <si>
    <t>TETRAHEDRON LETT</t>
  </si>
  <si>
    <t>Tetrahedron Lett.</t>
  </si>
  <si>
    <t>MAY 17</t>
  </si>
  <si>
    <t>10.1016/j.tetlet.2023.154483</t>
  </si>
  <si>
    <t>I9ST9</t>
  </si>
  <si>
    <t>WOS:001006114300001</t>
  </si>
  <si>
    <t>Liang, YT; Zhan, X; Li, FY; Bi, H; Fan, WG; Zhang, S; Li, MB</t>
  </si>
  <si>
    <t>Liang, Yating; Zhan, Xuan; Li, Fengyi; Bi, Hong; Fan, Weigang; Zhang, Sheng; Li, Man -Bo</t>
  </si>
  <si>
    <t>Using a nitrogen-centered radical as a selective mediator in electrochemical C(sp3)-H amination</t>
  </si>
  <si>
    <t>CHEM CATALYSIS</t>
  </si>
  <si>
    <t>C-H AMINATION; OXIDATION; FUNCTIONALIZATION; METHYLARENES; GENERATION; STRATEGIES</t>
  </si>
  <si>
    <t>Nitrogen-centered radicals are versatile intermediates, and they have been widely explored in organic synthesis. However, the cata-lytic role of these species has received far less attention due to a dearth of mild access to them. Herein, we discovered an array of nitrogen-centered radicals that were readily generated from benz-imidazoles under direct electrolysis. These active species were unambiguously identified with tools of electron paramagnetic reso-nance (EPR), UV-visible (UV-vis) spectroscopy, and high-resolution mass spectrometry (HRMS). More importantly, we employed these in-situ -generated radicals in the electrochemical C(sp3)-H amina-tions as selective hydrogen atom transfer (HAT) mediators. With the mediation of nitrogen-centered radicals, unconventional site selectivity and reactivity were achieved that would otherwise be inaccessible for existing approaches. The catalytic mode enabled by the radicals was also extended to the amination of allylic C(sp3)- H and b-C(sp3)-H of alcohols, anodic oxidation of Si-H, and Minisci-type reactions.</t>
  </si>
  <si>
    <t>[Liang, Yating; Zhan, Xuan; Li, Fengyi; Fan, Weigang; Zhang, Sheng; Li, Man -Bo] Anhui Univ, Inst Phys Sci, Key Lab Struct &amp; Funct Regulat Hybrid Mat, Minist Educ, Hefei 230601, Anhui, Peoples R China; [Liang, Yating; Zhan, Xuan; Li, Fengyi; Fan, Weigang; Zhang, Sheng; Li, Man -Bo] Anhui Univ, Inst Informat Technol, Key Lab Struct &amp; Funct Regulat Hybrid Mat, Minist Educ, Hefei 230601, Anhui, Peoples R China; [Bi, Hong] Anhui Univ, Sch Mat Sci &amp; Engn, Hefei 230601, Anhui, Peoples R China</t>
  </si>
  <si>
    <t>Anhui University; Chinese Academy of Sciences; Hefei Institutes of Physical Science, CAS; Anhui University; Anhui University</t>
  </si>
  <si>
    <t>Zhang, S; Li, MB (corresponding author), Anhui Univ, Inst Phys Sci, Key Lab Struct &amp; Funct Regulat Hybrid Mat, Minist Educ, Hefei 230601, Anhui, Peoples R China.;Zhang, S; Li, MB (corresponding author), Anhui Univ, Inst Informat Technol, Key Lab Struct &amp; Funct Regulat Hybrid Mat, Minist Educ, Hefei 230601, Anhui, Peoples R China.</t>
  </si>
  <si>
    <t>shengzhang@ahu.edu.cn; mbli@ahu.edu.cn</t>
  </si>
  <si>
    <t>Li, Man-Bo/ABF-9751-2022; Zhang, Sheng/P-5260-2016</t>
  </si>
  <si>
    <t>Li, Man-Bo/0000-0002-6265-3045; Zhang, Sheng/0000-0002-9686-3921</t>
  </si>
  <si>
    <t>National Natural Science Foundation of China [21702113, 92061110]; Anhui University [S020118002/113, S020318006/069]; Anhui Provincial Natural Science Foundation [2108085Y05]; Hefei National Laboratory for Physical Sciences at the Microscale [KF2020102]</t>
  </si>
  <si>
    <t>National Natural Science Foundation of China(National Natural Science Foundation of China (NSFC)); Anhui University(Anhui University); Anhui Provincial Natural Science Foundation(Natural Science Foundation of Anhui Province); Hefei National Laboratory for Physical Sciences at the Microscale</t>
  </si>
  <si>
    <t>We thank Professor Hai-Chao Xu for his insightful suggestions. We are grateful to the National Natural Science Foundation of China (21702113 and 92061110) ~the Anhui University (S020118002/113 and S020318006/069) ; the Anhui Provincial Natural Science Foundation (2108085Y05); and the Hefei National Laboratory for Physical Sciences at the Microscale (KF2020102) for their financial support.</t>
  </si>
  <si>
    <t>CELL PRESS</t>
  </si>
  <si>
    <t>50 HAMPSHIRE ST, FLOOR 5, CAMBRIDGE, MA 02139 USA</t>
  </si>
  <si>
    <t>2667-1093</t>
  </si>
  <si>
    <t>Chem. Catalysis</t>
  </si>
  <si>
    <t>APR 20</t>
  </si>
  <si>
    <t>10.1016/j.checat.2023.100582</t>
  </si>
  <si>
    <t>APR 2023</t>
  </si>
  <si>
    <t>Emerging Sources Citation Index (ESCI)</t>
  </si>
  <si>
    <t>F9UU4</t>
  </si>
  <si>
    <t>WOS:000985733200001</t>
  </si>
  <si>
    <t>Tian, SJ; Lu, SM; Liu, TF; Liu, FY; Feng, CC; Zhang, XW; Zhang, HF; Ding, CM; Li, C</t>
  </si>
  <si>
    <t>Tian, Shujie; Lu, Sheng-Mei; Liu, Taifeng; Liu, Fengyuan; Feng, Chengcheng; Zhang, Xianwen; Zhang, Hefeng; Ding, Chunmei; Li, Can</t>
  </si>
  <si>
    <t>Regioselective Reduction of NAD+ to 1,4-NADH with a Bioinspired Metal Sulfide Electrocatalyst</t>
  </si>
  <si>
    <t>CHEMCATCHEM</t>
  </si>
  <si>
    <t>NADH regeneration; biomimetic; metal sulfide; artificial photosynthesis; electrocatalysis</t>
  </si>
  <si>
    <t>DIRECT ELECTROCHEMICAL REGENERATION; TOTAL-ENERGY CALCULATIONS; BIOORGANOMETALLIC CHEMISTRY; NADH REGENERATION; CARBON-DIOXIDE; OXIDATION; CATALYSTS; COMOS; MOS2; DEHYDROGENASE</t>
  </si>
  <si>
    <t>Nicotinamide adenine dinucleotide (NAD(P)H) is an important energy carrier and charge transfer mediator in organisms. The efficient and regioselective reduction of NAD(P)(+) to NAD(P)H is of significance in biocatalysis, nature and artificial photosynthesis, but remains challenging with artificial heterogeneous catalysts. Inspired by nature oxidoreductases where active centers are transition metal sulfide clusters, here we report that CoMo2.75Sx is efficient for the regiospecific electrocatalytic reduction of NAD(+) to NADH, achieving a selectivity as high as 89 % for 1,4-NADH. It is found that the adsorbed hydrogen and hydride formed on electrode surface are crucial for the selective formation of 1,4-NADH. Based on isotopic effect, the C-H bond formation process by hydride transfer to NAD(+) is inferred to be the rate-determining step for NADH formation, which mimics enzyme catalyzed NADP(+) reduction process in nature photosynthesis.</t>
  </si>
  <si>
    <t>[Tian, Shujie; Lu, Sheng-Mei; Liu, Fengyuan; Zhang, Xianwen; Ding, Chunmei; Li, Can] Chinese Acad Sci, Dalian Inst Chem Phys, State Key Lab Catalysis, Dalian Natl Lab Clean Energy, Dalian 116023, Peoples R China; [Ding, Chunmei] Univ Chinese Acad Sci, Ctr Mat Sci &amp; Optoelect Engn, Beijing 100049, Peoples R China; [Tian, Shujie; Lu, Sheng-Mei; Li, Can] Univ Chinese Acad Sci, Beijing 100049, Peoples R China; [Liu, Taifeng] Henan Univ, Natl &amp; Local Joint Engn Res Ctr Appl Technol Hybri, Kaifeng 475004, Peoples R China; [Zhang, Hefeng] Dalian Maritime Univ, Marine Engn Coll, Dalian 116026, Peoples R China</t>
  </si>
  <si>
    <t>Chinese Academy of Sciences; Dalian Institute of Chemical Physics, CAS; State Key Laboratory of Catalysis, CAS; Chinese Academy of Sciences; University of Chinese Academy of Sciences, CAS; Chinese Academy of Sciences; University of Chinese Academy of Sciences, CAS; Henan University; Dalian Maritime University</t>
  </si>
  <si>
    <t>Ding, CM; Li, C (corresponding author), Chinese Acad Sci, Dalian Inst Chem Phys, State Key Lab Catalysis, Dalian Natl Lab Clean Energy, Dalian 116023, Peoples R China.;Ding, CM (corresponding author), Univ Chinese Acad Sci, Ctr Mat Sci &amp; Optoelect Engn, Beijing 100049, Peoples R China.;Li, C (corresponding author), Univ Chinese Acad Sci, Beijing 100049, Peoples R China.</t>
  </si>
  <si>
    <t>cmding@dicp.ac.cn; canli@dicp.ac.cn</t>
  </si>
  <si>
    <t>National Key Research and Development Program of China [2021YFC2103500]; National Natural Science Foundation of China [21872141, 22088102, 22173026]; LiaoNing Revitalization Talents Program [2019RQ022]; Dalian youth science and technology program [2022178]; Youth Innovation Promotion Association CAS [DICP ZZBS201710]; Dalian Institute of Chemical Physics; [XLYC2007002]</t>
  </si>
  <si>
    <t>National Key Research and Development Program of China; National Natural Science Foundation of China(National Natural Science Foundation of China (NSFC)); LiaoNing Revitalization Talents Program; Dalian youth science and technology program; Youth Innovation Promotion Association CAS; Dalian Institute of Chemical Physics;</t>
  </si>
  <si>
    <t>This work was supported by National Key Research and Development Program of China (2021YFC2103500), National Natural Science Foundation of China (21872141, 22088102 and 22173026), Dalian Institute of Chemical Physics (DICP ZZBS201710), LiaoNing Revitalization Talents Program (XLYC2007002), Dalian youth science and technology program (2019RQ022) and Youth Innovation Promotion Association CAS (2022178).</t>
  </si>
  <si>
    <t>1867-3880</t>
  </si>
  <si>
    <t>1867-3899</t>
  </si>
  <si>
    <t>ChemCatChem</t>
  </si>
  <si>
    <t>2023 MAR 31</t>
  </si>
  <si>
    <t>10.1002/cctc.202300009</t>
  </si>
  <si>
    <t>MAR 2023</t>
  </si>
  <si>
    <t>C4MT5</t>
  </si>
  <si>
    <t>WOS:000961680900001</t>
  </si>
  <si>
    <t>Bera, M; Kaur, S; Keshari, K; Santra, A; Moonshiram, D; Paria, S</t>
  </si>
  <si>
    <t>Bera, Moumita; Kaur, Simarjeet; Keshari, Kritika; Santra, Aakash; Moonshiram, Dooshaye; Paria, Sayantan</t>
  </si>
  <si>
    <t>Structural and Spectroscopic Characterization of Copper(III) Complexes and Subsequent One-Electron Oxidation Reaction and Reactivity Studies</t>
  </si>
  <si>
    <t>INORGANIC CHEMISTRY</t>
  </si>
  <si>
    <t>HYDROGEN-ATOM TRANSFER; WATER OXIDATION; COUPLED ELECTRON; CU-II; LIGAND; ABSTRACTION; CATALYSIS; ANALOGS; FAMILY</t>
  </si>
  <si>
    <t>The formation of Cu(III) species are often invoked as the key intermediate in Cu-catalyzed organic transformation reactions. In this study, we synthesized Cu(II) (1) and Cu(III) (3) complexes supported by a bisamidate-bisalkoxide ligand consisting of an ortho-phenylenediamine (o-PDA) scaffold and characterized them through an array of spectroscopic techniques, including UV-visible, electron paramagnetic resonance, X-ray crystallography, and 1H nuclear magnetic resonance (NMR) and X-ray absorption spectroscopy. The Cu-N/O bond distances in 3 are similar to 0.1 angstrom reduced compared to 1, implying a significant increase in 3's overall effective nuclear charge. Further, a Cu(III) complex (4) of a bisamidate-bisalkoxide ligand containing a transcyclohexane-1,2-diamine moiety exhibits nearly identical Cu-N/O bond distances to that of 3, inferring that the redox-active oPDA backbone is not oxidized upon one-electron oxidation of the Cu(II) complex (1). In addition, a considerable difference in the 1s-* 4p and 1s-* 3d transition energy was observed in the X-ray absorption near-edge structure data of 3 vs 1, which is typical for the metal-centered oxidation process. Electrochemical measurements of the Cu(II) complex (1) in acetonitrile exhibited two consecutive redox couples at -0.9 and 0.4 V vs the Fc+/Fc reference electrode. One-electron oxidation reaction of 3 further resulted in the formation of a ligand-oxidized Cu complex (3a), which was characterized in depth. Reactivity studies of species 3 and 3a were explored toward the activation of the C-H/O-H bonds. A bond dissociation free energy (BDFE) value of similar to 69 kcal/mol was estimated for the O-H bond of the Cu(II) complex formed upon transfer of hydrogen atom to 3. The study represents a thorough spectroscopic characterization of high-valent Cu complexes and sheds light on the PCET reactivity studies of Cu(III) complexes.</t>
  </si>
  <si>
    <t>[Bera, Moumita; Kaur, Simarjeet; Keshari, Kritika; Santra, Aakash; Paria, Sayantan] Indian Inst Technol Delhi, Dept Chem, New Delhi 110016, India; [Moonshiram, Dooshaye] CSIC, Inst Ciencia Mat Madrid, Madrid 28049, Spain</t>
  </si>
  <si>
    <t>Indian Institute of Technology System (IIT System); Indian Institute of Technology (IIT) - Delhi; Consejo Superior de Investigaciones Cientificas (CSIC); CSIC - Instituto de Ciencia de Materiales de Madrid (ICMM)</t>
  </si>
  <si>
    <t>Paria, S (corresponding author), Indian Inst Technol Delhi, Dept Chem, New Delhi 110016, India.;Moonshiram, D (corresponding author), CSIC, Inst Ciencia Mat Madrid, Madrid 28049, Spain.</t>
  </si>
  <si>
    <t>dooshaye.moonshiram@csic.es; sparia@chemistry.iitd.ac.in</t>
  </si>
  <si>
    <t>; Moonshiram, Dooshaye/J-5138-2014</t>
  </si>
  <si>
    <t>SANTRA, AAKASH/0000-0002-4194-1005; Moonshiram, Dooshaye/0000-0002-9075-3035; Paria, Sayantan/0000-0001-5476-8259</t>
  </si>
  <si>
    <t>Council of Scientific and Industrial Research (CSIR); Ramon y Cajal grant through Instituto de Ciencia de Materiales de Madrid [PID2019-111086RA-I00]; Consejo Superior de Investigaciones Cientificas (CSIC-ICMM) [TED2021-132757B-I00]; Spanish Ministerio de Ciencia, Innovacion, y Universidades grant [01(2981)/19/EMR-II, ECR/2017/002433]; SERB; CSIR; Science and the Engineering Research Board; IOE; [RYC2020-029863-I]; [20226AT001]</t>
  </si>
  <si>
    <t>Council of Scientific and Industrial Research (CSIR)(Council of Scientific &amp; Industrial Research (CSIR) - India); Ramon y Cajal grant through Instituto de Ciencia de Materiales de Madrid; Consejo Superior de Investigaciones Cientificas (CSIC-ICMM); Spanish Ministerio de Ciencia, Innovacion, y Universidades grant; SERB(Department of Science &amp; Technology (India)Science Engineering Research Board (SERB), India); CSIR(Council of Scientific &amp; Industrial Research (CSIR) - India); Science and the Engineering Research Board; IOE; ;</t>
  </si>
  <si>
    <t>S.P. acknowledges the Council of Scientific and Industrial Research (CSIR; project ID: 01(2981)/19/EMR-II) and Science and the Engineering Research Board (ECR/2017/002433) for funding. D.M. acknowledges funding from the Ramon y Cajal grant RYC2020-029863-I through the Instituto de Ciencia de Materiales de Madrid, the Consejo Superior de Investigaciones Cientificas (CSIC-ICMM), a PIE grant from CSIC-ICMM (20226AT001), and the Spanish Ministerio de Ciencia, Innovacion, y Universidades grant (PID2019-111086RA-I00, TED2021-132757B-I00,). We also thank Dr. Gautier Landrot for help with experiments at the SAMBA beamline at SOLEIL. X-ray data of the Cu complexes were recorded in an IOE-funded single-crystal X-ray diffractometer located at the Department of Chemistry, IIT Delhi. The authors greatly thank the Central Research Facility, IIT Delhi, for the EPR, NMR, and PPMS measurements. M.B. and S.K. thank the SERB and CSIR, respectively, for doctoral fellowships. The DFT calculations (SI) were performed in the Scientific Computing Center - Autonomous University of Madrid (CatDesignProject, PI: D.M.), thanks to CPU time and other resources granted by the institution.</t>
  </si>
  <si>
    <t>0020-1669</t>
  </si>
  <si>
    <t>1520-510X</t>
  </si>
  <si>
    <t>INORG CHEM</t>
  </si>
  <si>
    <t>Inorg. Chem.</t>
  </si>
  <si>
    <t>APR 10</t>
  </si>
  <si>
    <t>10.1021/acs.inorgchem.2c04168</t>
  </si>
  <si>
    <t>Chemistry, Inorganic &amp; Nuclear</t>
  </si>
  <si>
    <t>D3JR1</t>
  </si>
  <si>
    <t>WOS:000959701800001</t>
  </si>
  <si>
    <t>Li, H; Chen, JJ; Zhang, JC; Liu, P; Sun, PP</t>
  </si>
  <si>
    <t>Li, Heng; Chen, Jiajia; Zhang, Juncheng; Liu, Ping; Sun, Peipei</t>
  </si>
  <si>
    <t>HAT-Promoted Electrochemical Amination: C(sp2)-H/N-H Cross Dehydrogenative Coupling</t>
  </si>
  <si>
    <t>Electrochemical amination; quinoxalin-2(1H)-ones; hydrogen atom transfer; transition metal- and oxidant-free; TMSN3</t>
  </si>
  <si>
    <t>HYDROGEN-ATOM-TRANSFER; C-H FUNCTIONALIZATION; N BOND FORMATION; ALKENES; QUINOXALIN-2(1H)-ONES; DERIVATIVES; ACTIVATION; PHOTOREDOX; ACCESS; AIR</t>
  </si>
  <si>
    <t>A direct amination of quinoxalin-2(1H)-ones via electrochemical C(sp(2))-H/N-H cross dehydrogenative coupling was established by using TMSN3 as the hydrogen atom transfer (HAT) reagent. Remarkable features of this synthetic strategy include operational simplicity, transition metal- and chemical oxidant-free conditions, and broad functional group tolerance. A wide range of primary, secondary amines and quinoxalinones are tolerated, giving the corresponding secondary and tertiary amination products in good to excellent yields.</t>
  </si>
  <si>
    <t>[Li, Heng; Chen, Jiajia; Zhang, Juncheng; Liu, Ping; Sun, Peipei] Nanjing Normal Univ, Jiangsu Collaborat Innovat Ctr Biomed Funct Mat, Sch Chem &amp; Mat Sci, Jiangsu Prov Key Lab Mat Cycle Proc &amp; Pollut Contr, Nanjing 210023, Peoples R China</t>
  </si>
  <si>
    <t>MAR 7</t>
  </si>
  <si>
    <t>10.1002/adsc.202201395</t>
  </si>
  <si>
    <t>FEB 2023</t>
  </si>
  <si>
    <t>9T7CZ</t>
  </si>
  <si>
    <t>WOS:000940387600001</t>
  </si>
  <si>
    <t>Yi, YJ; Xu, LT; Liu, YY; Li, MF; Zhang, LJ; Ye, J; Hu, AX</t>
  </si>
  <si>
    <t>Yi, Yangjie; Xu, Leitao; Liu, Yuyang; Li, Mingfang; Zhang, Lijuan; Ye, Jiao; Hu, Aixi</t>
  </si>
  <si>
    <t>Solvent-dependence of KI Mediated Electrosynthesis of Imidazo[1,2-a]pyridines</t>
  </si>
  <si>
    <t>CHEMICAL RESEARCH IN CHINESE UNIVERSITIES</t>
  </si>
  <si>
    <t>Electrochemical annulation; Electrochemical behavior; Solvent; Strong acid; KI</t>
  </si>
  <si>
    <t>ONE-POT SYNTHESIS; KETONES; 2-AMINOPYRIDINES; IMIDAZOPYRIDINES; EFFICIENT</t>
  </si>
  <si>
    <t>Iodized salts are widely used as mediators to promote C-H functionalization. Solvents and additives have been described as significant roles in these reactions. However, the further electrochemical investigations have rarely been reported. Herein, a KI mediated electrochemical annulation between acetophenones and 2-amniopyridines was developed. We revealed the effect of acids and solvents by cyclic voltammetry(CV), differential pulse voltammetry(DPV), and square wave voltammetry(SWV). The oxidation of 2-aminopyridine is inhibited at the potential window with the addition of strong acids, and the lowest oxidation potential difference of KI was obtained by utilizing EtOH as solvent. The experimental studies also show that the mixture solvent of EtOH/DMSO(9/1, volume ratio) facilitates the electrochemical cyclization due to the solubility improvement of KI. CF3SO3H has been screened as the optimal acid. A range of Imidazo[1,2-a]-pyridines have been synthesized in yields of 42% to 96%. Electrochemical investigations present that the KI mediated electrochemical reaction is probably solvent-dependence.</t>
  </si>
  <si>
    <t>[Yi, Yangjie; Xu, Leitao; Liu, Yuyang; Li, Mingfang; Zhang, Lijuan; Ye, Jiao; Hu, Aixi] Hunan Univ, Coll Chem &amp; Chem Engn, Changsha 410082, Peoples R China</t>
  </si>
  <si>
    <t>Hunan University</t>
  </si>
  <si>
    <t>Ye, J; Hu, AX (corresponding author), Hunan Univ, Coll Chem &amp; Chem Engn, Changsha 410082, Peoples R China.</t>
  </si>
  <si>
    <t>yejiao@hnu.edu.cn; axhu@hnu.edu.cn</t>
  </si>
  <si>
    <t>Zhang, Lijuan/L-9988-2014</t>
  </si>
  <si>
    <t>Natural Science Foundation, China [kq2202183]</t>
  </si>
  <si>
    <t>Natural Science Foundation, China(National Natural Science Foundation of China (NSFC))</t>
  </si>
  <si>
    <t>This work was supported by the Changsha Natural Science Foundation, China (No.kq2202183).</t>
  </si>
  <si>
    <t>HIGHER EDUCATION PRESS</t>
  </si>
  <si>
    <t>BEIJING</t>
  </si>
  <si>
    <t>CHAOYANG DIST, 4, HUIXINDONGJIE, FUSHENG BLDG, BEIJING 100029, PEOPLES R CHINA</t>
  </si>
  <si>
    <t>1005-9040</t>
  </si>
  <si>
    <t>2210-3171</t>
  </si>
  <si>
    <t>CHEM RES CHINESE U</t>
  </si>
  <si>
    <t>Chem. Res. Chin. Univ.</t>
  </si>
  <si>
    <t>APR</t>
  </si>
  <si>
    <t>10.1007/s40242-023-2323-y</t>
  </si>
  <si>
    <t>D3GW4</t>
  </si>
  <si>
    <t>WOS:000935410800001</t>
  </si>
  <si>
    <t>Hintz, H; Bower, J; Tang, JH; LaLama, M; Sevov, C; Zhang, SY</t>
  </si>
  <si>
    <t>Hintz, Heather; Bower, Jamey; Tang, Jinghua; LaLama, Matthew; Sevov, Christo; Zhang, Shiyu</t>
  </si>
  <si>
    <t>Copper-catalyzed electrochemical C-H fluorination</t>
  </si>
  <si>
    <t>HYDROGEN-ATOM ABSTRACTION; SELECTIVE FLUORINATION; REDUCTIVE ELIMINATION; MECHANISTIC INSIGHT; ELECTRON-TRANSFER; BONDS; LIGHT; FUNCTIONALIZATION; ACTIVATION; COMPLEXES</t>
  </si>
  <si>
    <t>We report the systematic development of an electrooxidative meth-odology that translates stoichiometric C-H fluorination reactivity of an isolable CuIII fluoride complex into a catalytic process. The critical challenges of electrocatalysis with a highly reactive CuIII species are addressed by the judicious selection of electrolyte, F-source, and sacrificial electron acceptor. Catalyst-controlled C-H fluorination occurs with a preference for hydridic C-H bonds with high bond -dissociation energies over weaker but less hydridic C-H bonds. The selectivity is driven by an oxidative asynchronous proton -coupled electron transfer (PCET) at an electrophilic CuIII-F complex. We further demonstrate that the asynchronicity factor of hydrogen -atom transfer, h, can be used as a guideline to rationalize the selectivity of C-H fluorination.</t>
  </si>
  <si>
    <t>[Hintz, Heather; Bower, Jamey; Tang, Jinghua; LaLama, Matthew; Sevov, Christo; Zhang, Shiyu] Ohio State Univ, Dept Chem &amp; Biochem, Columbus, OH 43210 USA</t>
  </si>
  <si>
    <t>University System of Ohio; Ohio State University</t>
  </si>
  <si>
    <t>Sevov, C; Zhang, SY (corresponding author), Ohio State Univ, Dept Chem &amp; Biochem, Columbus, OH 43210 USA.</t>
  </si>
  <si>
    <t>sevov.1@osu.edu; zhang.8941@osu.edu</t>
  </si>
  <si>
    <t>National Institutes of Health [R01-GM145746]; Presidential Fellowship from The Ohio State University Graduate School; Ohio State University Department of Chemistry and Biochemistry</t>
  </si>
  <si>
    <t>National Institutes of Health(United States Department of Health &amp; Human ServicesNational Institutes of Health (NIH) - USA); Presidential Fellowship from The Ohio State University Graduate School; Ohio State University Department of Chemistry and Biochemistry</t>
  </si>
  <si>
    <t>This material is based on work supported by the National Institutes of Health under award no. R01-GM145746 (S.Z.). J.B. was supported by a Presidential Fellowship from The Ohio State University Graduate School. The authors thank The Ohio State University Department of Chemistry and Biochemistry for additional financial support.</t>
  </si>
  <si>
    <t>JAN 19</t>
  </si>
  <si>
    <t>10.1016/j.checat.2022.100491</t>
  </si>
  <si>
    <t>JAN 2023</t>
  </si>
  <si>
    <t>8M7OE</t>
  </si>
  <si>
    <t>WOS:000924648500001</t>
  </si>
  <si>
    <t>Sun, GQ; Yu, P; Zhang, W; Zhang, W; Wang, Y; Liao, LL; Zhang, Z; Li, L; Lu, ZP; Yu, DG; Lin, S</t>
  </si>
  <si>
    <t>Sun, Guo-Quan; Yu, Peng; Zhang, Wen; Zhang, Wei; Wang, Yi; Liao, Li-Li; Zhang, Zhen; Li, Li; Lu, Zhipeng; Yu, Da-Gang; Lin, Song</t>
  </si>
  <si>
    <t>Electrochemical reactor dictates site selectivity in N-heteroarene carboxylations</t>
  </si>
  <si>
    <t>NATURE</t>
  </si>
  <si>
    <t>C-H FUNCTIONALIZATION; PYRIDINES; REDUCTION; CO2; ALKYLATION; ACTIVATION; BONDS; ACID</t>
  </si>
  <si>
    <t>Pyridines and related N-heteroarenes are commonly found in pharmaceuticals, agrochemicals and other biologically active compounds(1,2). Site-selective C-H functionalization would provide a direct way of making these medicinally active products(3-5). For example, nicotinic acid derivatives could be made by C-H carboxylation, but this remains an elusive transformation(6-8). Here we describe the development of an electrochemical strategy for the direct carboxylation of pyridines using CO2. The choice of the electrolysis setup gives rise to divergent site selectivity: a divided electrochemical cell leads to C5 carboxylation, whereas an undivided cell promotes C4 carboxylation. The undivided-cell reaction is proposed to operate through a paired-electrolysis mechanism(9,10), in which both cathodic and anodic events play critical roles in altering the site selectivity. Specifically, anodically generated iodine preferentially reacts with a key radical anion intermediate in the C4-carboxylation pathway through hydrogen-atom transfer, thus diverting the reaction selectivity by means of the Curtin-Hammett principle(11). The scope of the transformation was expanded to a wide range of N-heteroarenes, including bipyridines and terpyridines, pyrimidines, pyrazines and quinolines.</t>
  </si>
  <si>
    <t>[Sun, Guo-Quan; Zhang, Wei; Liao, Li-Li; Zhang, Zhen; Li, Li; Yu, Da-Gang] Sichuan Univ, Coll Chem, Key Lab Green Chem &amp; Technol, Minist Educ, Chengdu, Peoples R China; [Yu, Peng; Zhang, Wen; Wang, Yi; Lu, Zhipeng; Lin, Song] Cornell Univ, Dept Chem &amp; Chem Biol, Ithaca, NY 14850 USA; [Yu, Da-Gang] Beijing Natl Lab Mol Sci, Beijing, Peoples R China</t>
  </si>
  <si>
    <t>Sichuan University; Cornell University; Chinese Academy of Sciences</t>
  </si>
  <si>
    <t>Yu, DG (corresponding author), Sichuan Univ, Coll Chem, Key Lab Green Chem &amp; Technol, Minist Educ, Chengdu, Peoples R China.;Lin, S (corresponding author), Cornell Univ, Dept Chem &amp; Chem Biol, Ithaca, NY 14850 USA.;Yu, DG (corresponding author), Beijing Natl Lab Mol Sci, Beijing, Peoples R China.</t>
  </si>
  <si>
    <t>dgyu@scu.edu.cn; songlin@cornell.edu</t>
  </si>
  <si>
    <t>Lin, Song/F-5472-2014; SUN, GUOQUAN/JMQ-7516-2023; Sun, Guo-Quan/IAO-9196-2023; Wang, Yi/B-3566-2017</t>
  </si>
  <si>
    <t>Lin, Song/0000-0002-8880-6476; Zhang, Wei/0000-0001-7275-4408; Wang, Yi/0000-0001-5762-5958; zhang, zhen/0000-0002-3538-6519; Zhang, Wen/0000-0002-0704-3463; Lu, Zhipeng/0000-0002-9992-6713</t>
  </si>
  <si>
    <t>National Science Foundation [CHE-1531632]; National Natural Science Foundation of China [22225106, 21822108]; Sichuan Science and Technology Program [20CXTD0112]; 973' Project from the MOST of China [2015CB856600]; Fundamental Research Funds from Sichuan University [2020SCUNL102]; National Institute of General Medical Sciences [R01GM130928]; Eli Lilly and Company; Cornell University; Sloan Foundation; National Biomedical Center for Advanced ESR Technology (ACERT) [P41GM103521]</t>
  </si>
  <si>
    <t>National Science Foundation(National Science Foundation (NSF)); National Natural Science Foundation of China(National Natural Science Foundation of China (NSFC)); Sichuan Science and Technology Program; 973' Project from the MOST of China; Fundamental Research Funds from Sichuan University; National Institute of General Medical Sciences(United States Department of Health &amp; Human ServicesNational Institutes of Health (NIH) - USANIH National Institute of General Medical Sciences (NIGMS)); Eli Lilly and Company(Eli Lilly); Cornell University; Sloan Foundation(Alfred P. Sloan Foundation); National Biomedical Center for Advanced ESR Technology (ACERT)</t>
  </si>
  <si>
    <t>We thank X. Wang from the Analytical &amp; Testing Center at Sichuan University, J. Li and D. Deng from the comprehensive training platform of the Specialized Laboratory in the College of Chemistry at Sichuan University and the analytical facilities at Cornell University (supported by National Science Foundation grant CHE-1531632) for compound characterization. This work was financed by the National Natural Science Foundation of China (22225106 and 21822108 to D.-G.Y.), Sichuan Science and Technology Program (20CXTD0112 to D.-G.Y.), the 973' Project from the MOST of China (2015CB856600 to D.-G.Y.), Fundamental Research Funds from Sichuan University (2020SCUNL102 to D.-G.Y.), National Institute of General Medical Sciences (R01GM130928 to S.L.), Eli Lilly and Company (to S.L.) and Cornell University (to S.L.). S.L. is grateful to the Sloan Foundation for a Sloan Research Fellowship. Electron spin resonance data were collected and analysed at the National Biomedical Center for Advanced ESR Technology (ACERT) (P41GM103521) with assistance from S. Chandrasekaran. We thank M. Frederick for helpful discussions, P. Milner and S. Meng for the use of gas chromatography, C. Wagen and E. Jacobsen for the use of the Karl Fischer titrator, I. Keresztes for help with NMR analysis, J. Martinez Alvarado for graphic design of Fig. 2, J. Ho for manuscript editing and W. Guan for reproducing experiments.</t>
  </si>
  <si>
    <t>NATURE PORTFOLIO</t>
  </si>
  <si>
    <t>BERLIN</t>
  </si>
  <si>
    <t>HEIDELBERGER PLATZ 3, BERLIN, 14197, GERMANY</t>
  </si>
  <si>
    <t>0028-0836</t>
  </si>
  <si>
    <t>1476-4687</t>
  </si>
  <si>
    <t>Nature</t>
  </si>
  <si>
    <t>MAR 2</t>
  </si>
  <si>
    <t>+</t>
  </si>
  <si>
    <t>10.1038/s41586-022-05667-0</t>
  </si>
  <si>
    <t>Multidisciplinary Sciences</t>
  </si>
  <si>
    <t>Science &amp; Technology - Other Topics</t>
  </si>
  <si>
    <t>G8CZ3</t>
  </si>
  <si>
    <t>Green Accepted</t>
  </si>
  <si>
    <t>WOS:000937120600001</t>
  </si>
  <si>
    <t>Chu, Q; Zhou, YQ; Ji, C; Liu, P; Sun, PP</t>
  </si>
  <si>
    <t>Chu, Qiao; Zhou, Yeqin; Ji, Ce; Liu, Ping; Sun, Peipei</t>
  </si>
  <si>
    <t>Electrochemical Benzylic C(sp 3 )-H Amidation via Ritter-Type Reaction in the Absence of External Mediator and Oxidant</t>
  </si>
  <si>
    <t>SYNTHESIS-STUTTGART</t>
  </si>
  <si>
    <t>electrochemical oxidation; benzylic C(sp (3) )-H amidation; Ritter-type reaction; external mediator free; oxidant free; N -benzylamides</t>
  </si>
  <si>
    <t>C-H BONDS; AMIDE SYNTHESIS; INTERMOLECULAR AMIDATION; OXIDATIVE AMIDATION; CATALYZED AMIDATION; C(SP(3))-H BONDS; AMINATION; SECONDARY; ALCOHOLS; ALDEHYDES</t>
  </si>
  <si>
    <t>A straightforward method involving electrochemical Ritter type amidation of alkylarenes in the absence of external mediator and oxidant is described. This direct benzylic C(sp(3))-H amidation utilizes cheap CH3CN or other nitriles as the nitrogen source and trace amount of H2O in the solvent as the oxygen and hydrogen source. A wide range of alkylarenes were found to be compatible, providing a variety of N- benzyl-substituted amides in moderate to good yields.</t>
  </si>
  <si>
    <t>[Chu, Qiao; Zhou, Yeqin; Ji, Ce; Liu, Ping; Sun, Peipei] Nanjing Normal Univ, Sch Chem &amp; Mat Sci, Jiangsu Collaborat Innovat Ctr Biomed Funct Mat, Jiangsu Prov Key Lab Mat Cycle Proc &amp; Pollut Contr, Nanjing 210023, Peoples R China</t>
  </si>
  <si>
    <t>Liu, P; Sun, PP (corresponding author), Nanjing Normal Univ, Sch Chem &amp; Mat Sci, Jiangsu Collaborat Innovat Ctr Biomed Funct Mat, Jiangsu Prov Key Lab Mat Cycle Proc &amp; Pollut Contr, Nanjing 210023, Peoples R China.</t>
  </si>
  <si>
    <t>National Natural Science Foundation of China; Priority Academic Program Development of Jiangsu Higher Education Institutions [21672104, 21502097]</t>
  </si>
  <si>
    <t>This work was supported by the National Natural Science Foundation of China (Project 21672104, 21502097) and the Priority Academic Program Development of Jiangsu Higher Education Institutions.</t>
  </si>
  <si>
    <t>GEORG THIEME VERLAG KG</t>
  </si>
  <si>
    <t>STUTTGART</t>
  </si>
  <si>
    <t>RUDIGERSTR 14, D-70469 STUTTGART, GERMANY</t>
  </si>
  <si>
    <t>0039-7881</t>
  </si>
  <si>
    <t>1437-210X</t>
  </si>
  <si>
    <t>Synthesis</t>
  </si>
  <si>
    <t>2023 JAN 3</t>
  </si>
  <si>
    <t>10.1055/a-1992-7066</t>
  </si>
  <si>
    <t>7M9UX</t>
  </si>
  <si>
    <t>WOS:000906995500004</t>
  </si>
  <si>
    <t>Hsieh, CT; Tang, YT; Ho, YS; Shao, WK; Cheng, MJ</t>
  </si>
  <si>
    <t>Hsieh, Chi-Tien; Tang, Yu-Tzu; Ho, Yeu-Shiuan; Shao, Wei-Kai; Cheng, Mu-Jeng</t>
  </si>
  <si>
    <t>Methane to Methanol Conversion over N-Doped Graphene Facilitated by Electrochemical Oxygen Evolution: A First-Principles Study</t>
  </si>
  <si>
    <t>JOURNAL OF PHYSICAL CHEMISTRY C</t>
  </si>
  <si>
    <t>ACTIVE-SITES; OXIDATIVE DEHYDROGENATION; REDUCTION REACTION; CATALYTIC-ACTIVITY; CARBON NANOTUBES; BOND-FORMATION; CO2 REDUCTION; ATOM TRANSFER; IRON-OXO; NITROGEN</t>
  </si>
  <si>
    <t>Direct methane oxidation to methanol is ideal for replacing the oxygen evolution reaction (OER) in artificial photosynthesis. This reaction requires less electricity , generates more valuable products than the OER. Moreover, it provides a better way to utilize abundant but inert methane. In this study, we have used density functional theory combined with a constant electrode potential model to evaluate the possibility of using abundant and low-cost N-doped graphene to catalyze this reaction. The active oxygen (*O) for rate-determining C-H activation is generated during the OER process. The results from our calculations show that this catalysis could be realized when graphene is doped with two nitrogen atoms in the vicinity of the reaction center so that long-lived *O is present and reacts to break strong methane C-H bonds. The minimum overall kinetic barrier is 0.91 eV at a potential of U = 1.10 VSHE, which is 0.82 eV lower than that in the absence of Us. The significant barrier reduction indicates that anodic potentials play essential roles in increasing the reactivity of N-doped graphene. During C-H activation, hydrogen is transferred from methane to *O. Analyzing this step using the Intrinsic Atomic Orbitals approach, we find that it follows a hydrogen atom transfer mechanism where the proton and electron travel together. Importantly, our analysis reveals that this transfer starts with the excitation of one electron from the *O lone pair to a surface pi-orbital. This excitation increases the radical character on *O, rendering it reactive to couple with the transferred hydrogen atom. Easing this excitation is expected to further improve the reactivity of *O, as demonstrated by our calculations.</t>
  </si>
  <si>
    <t>[Hsieh, Chi-Tien; Tang, Yu-Tzu; Ho, Yeu-Shiuan; Shao, Wei-Kai; Cheng, Mu-Jeng] Natl Cheng Kung Univ, Dept Chem, Tainan 701, Taiwan</t>
  </si>
  <si>
    <t>National Cheng Kung University</t>
  </si>
  <si>
    <t>Cheng, MJ (corresponding author), Natl Cheng Kung Univ, Dept Chem, Tainan 701, Taiwan.</t>
  </si>
  <si>
    <t>mjcheng@mail.ncku.edu.tw</t>
  </si>
  <si>
    <t>Cheng, Mu-Jeng/I-7316-2012</t>
  </si>
  <si>
    <t>Shao, Wei-Kai/0000-0002-4778-4557; Hsieh, Chi-Tien/0000-0002-3412-7902</t>
  </si>
  <si>
    <t>Ministry of Science and Technology of the Republic of China [MOST 111-2113-M-006-010-MY3]; National Center for High-Performance Computing (NCHC) of the National Applied Research Laboratories (NARLabs) of Taiwan</t>
  </si>
  <si>
    <t>Ministry of Science and Technology of the Republic of China(Ministry of Science and Technology, Taiwan); National Center for High-Performance Computing (NCHC) of the National Applied Research Laboratories (NARLabs) of Taiwan</t>
  </si>
  <si>
    <t>We acknowledge financial support from the Ministry of Science and Technology of the Republic of China under grant no. MOST 111-2113-M-006-010-MY3 and the National Center for High-Performance Computing (NCHC) of the National Applied Research Laboratories (NARLabs) of Taiwan for providing computational resources.</t>
  </si>
  <si>
    <t>1932-7447</t>
  </si>
  <si>
    <t>1932-7455</t>
  </si>
  <si>
    <t>J PHYS CHEM C</t>
  </si>
  <si>
    <t>J. Phys. Chem. C</t>
  </si>
  <si>
    <t>JAN 12</t>
  </si>
  <si>
    <t>10.1021/acs.jpcc.2c07736</t>
  </si>
  <si>
    <t>DEC 2022</t>
  </si>
  <si>
    <t>Chemistry, Physical; Nanoscience &amp; Nanotechnology; Materials Science, Multidisciplinary</t>
  </si>
  <si>
    <t>Chemistry; Science &amp; Technology - Other Topics; Materials Science</t>
  </si>
  <si>
    <t>E2MZ8</t>
  </si>
  <si>
    <t>WOS:000906138200001</t>
  </si>
  <si>
    <t>Wang, XW; Li, RX; Deng, Y; Fu, MQH; Zhao, YN; Guan, Z; He, YH</t>
  </si>
  <si>
    <t>Wang, Xiao-Wen; Li, Rui-Xue; Deng, Yang; Fu, Ming-Qiu-Hao; Zhao, Ya-Nan; Guan, Zhi; He, Yan-Hong</t>
  </si>
  <si>
    <t>Direct Hydroxylarylation of Benzylic Carbons (sp3/sp2/sp) via Radical-Radical Cross-Coupling Powered by Paired Electrolysis</t>
  </si>
  <si>
    <t>JOURNAL OF ORGANIC CHEMISTRY</t>
  </si>
  <si>
    <t>C-H BONDS; ACTIVATION; C(SP(3))-H; ARYLATION; FUNCTIONALIZATION; BORYLATION; AMINATION; CATALYSIS; ALDEHYDES; ALCOHOLS</t>
  </si>
  <si>
    <t>Diaryl alcohol moieties are widespread in pharmaceuticals. Existing methods for the synthesis of diaryl alcohols require the use of pre-functionalized benzylic alcohols, aromatic aldehydes, or ketones as starting materials. Herein, the first convergent paired electrochemical approach to the direct hydroxylarylation of unactivated benzylic carbons (sp3/sp2/sp) is proposed. This protocol features direct functionalization of unactivated benzylic C(sp3)-H bonds and benzylic sp2/sp-carbons, mild conditions (open air, room temperature), an environmentally friendly procedure (without any external catalyst/mediator/additive), and direct access to sterically hindered alcohols from inexpensive and readily available alkyl/alkenyl/alkynylbenzenes. Mechanistic studies, including divided-cell experiments, isotope labeling, radical trapping, electron paramagnetic resonance, reaction kinetics, and cyclic voltammetry, strongly support the proposed radical-radical cross-coupling between transient ketyl radicals and persistent radical anions. Gram-scale synthesis and diversification of drug derivatives have visualized the tremendous potential of this protocol for practical applications.</t>
  </si>
  <si>
    <t>[Wang, Xiao-Wen; Li, Rui-Xue; Deng, Yang; Fu, Ming-Qiu-Hao; Guan, Zhi; He, Yan-Hong] Southwest Univ, Sch Chem &amp; Chem Engn, Key Lab Appl Chem Chongqing Municipal, Chongqing 400715, Peoples R China; [Zhao, Ya-Nan] Southwest Univ, Analyt &amp; Testing Ctr, Chongqing 400715, Peoples R China</t>
  </si>
  <si>
    <t>Southwest University - China; Southwest University - China</t>
  </si>
  <si>
    <t>Guan, Z; He, YH (corresponding author), Southwest Univ, Sch Chem &amp; Chem Engn, Key Lab Appl Chem Chongqing Municipal, Chongqing 400715, Peoples R China.</t>
  </si>
  <si>
    <t>guanzhi@swu.edu.cn; heyh@swu.edu.cn</t>
  </si>
  <si>
    <t>Guan, Zhi/0000-0002-0369-6141</t>
  </si>
  <si>
    <t>National Natural Science Foundation of China [22078268, 21977084]; Key Project of Innovation Research 2035 Pilot Plan of Southwest University [SWU-XDZD22007]</t>
  </si>
  <si>
    <t>National Natural Science Foundation of China(National Natural Science Foundation of China (NSFC)); Key Project of Innovation Research 2035 Pilot Plan of Southwest University</t>
  </si>
  <si>
    <t>We thank the financial support of the National Natural Science Foundation of China (nos. 22078268 and 21977084), and Key Project of Innovation Research 2035 Pilot Plan of Southwest University (SWU-XDZD22007).</t>
  </si>
  <si>
    <t>0022-3263</t>
  </si>
  <si>
    <t>1520-6904</t>
  </si>
  <si>
    <t>J ORG CHEM</t>
  </si>
  <si>
    <t>J. Org. Chem.</t>
  </si>
  <si>
    <t>JAN 6</t>
  </si>
  <si>
    <t>10.1021/acs.joc.2c02363</t>
  </si>
  <si>
    <t>A8BC7</t>
  </si>
  <si>
    <t>WOS:000905337700001</t>
  </si>
  <si>
    <t>Li, BW; Qin, HY; Yan, KL; Ma, J; Yang, JJ; Wen, JW</t>
  </si>
  <si>
    <t>Li, Bingwen; Qin, Hongyun; Yan, Kelu; Ma, Jing; Yang, Jianjing; Wen, Jiangwei</t>
  </si>
  <si>
    <t>NHPI-catalyzed electrochemical C-H alkylation of indoles with alcohols to access di(indolyl)methanes via radical coupling</t>
  </si>
  <si>
    <t>ORGANIC CHEMISTRY FRONTIERS</t>
  </si>
  <si>
    <t>N-HYDROXYPHTHALIMIDE; ANODIC-OXIDATION; MOLECULAR-OXYGEN; FUNCTIONALIZATION; 3,3'-BISINDOLYLMETHANES; BIS(INDOLYL)METHANES; BISINDOLYLMETHANES; TRANSITION</t>
  </si>
  <si>
    <t>Di(indolyl)methanes are widely prevalent in pharmaceuticals, agrochemicals, alkaloids, and natural products. Herein, we report a metal-free method for the uniform synthesis of symmetrical and unsymmetrical 3,3 '-DIMs through N-hydroxyphthalimide (NHPI)-catalyzed electrolytic C-H alkylation of indoles via a radical cross-coupling pathway. This simple and practical protocol provides a route to a host of 3,3 '-DIMs from indoles and alcohols using water as the sole solvent and without metal contamination. Mechanistic studies suggested that the alcohol substrate was oxidized to a carbon radical via a hydrogen atom transfer (HAT) process jointly mediated by NHPI and the anode oxidation process. Importantly, the present indirect electrochemically mediated radical protocol outperforms the traditional Friedel-Crafts route with a broad substrate scope and functional group tolerance, as well as facile gram-scale synthesis without metal contamination.</t>
  </si>
  <si>
    <t>[Li, Bingwen] Dezhou Univ, Inst Biophys, Shandong Key Lab Biophys, Dezhou 253023, Peoples R China; [Qin, Hongyun; Yan, Kelu; Ma, Jing; Yang, Jianjing; Wen, Jiangwei] Qufu Normal Univ, Key Lab Green Nat Prod &amp; Pharmaceut Intermediates, Sch Chem &amp; Chem Engn, Qufu 273165, Shandong, Peoples R China</t>
  </si>
  <si>
    <t>Dezhou University; Qufu Normal University</t>
  </si>
  <si>
    <t>Yang, JJ; Wen, JW (corresponding author), Qufu Normal Univ, Key Lab Green Nat Prod &amp; Pharmaceut Intermediates, Sch Chem &amp; Chem Engn, Qufu 273165, Shandong, Peoples R China.</t>
  </si>
  <si>
    <t>jjyang@whu.edu.cn; wenjy@qfnu.edu.cn</t>
  </si>
  <si>
    <t>Li, Bingwen/ABE-1695-2020</t>
  </si>
  <si>
    <t>Li, Bingwen/0000-0002-8741-645X; Wen, Jiangwei/0000-0002-4431-9158</t>
  </si>
  <si>
    <t>National Natural Science Foundation of China [21902083]; Natural Science Foundation of Shandong Province [ZR2020QB130, ZR2021QB159]; Shandong, P. R. China; Talent Program Foundation of Qufu Normal University [6132, 6125]; Talent Program Foundation of Dezhou University [2021xjrc102]</t>
  </si>
  <si>
    <t>National Natural Science Foundation of China(National Natural Science Foundation of China (NSFC)); Natural Science Foundation of Shandong Province(Natural Science Foundation of Shandong Province); Shandong, P. R. China; Talent Program Foundation of Qufu Normal University; Talent Program Foundation of Dezhou University</t>
  </si>
  <si>
    <t>This work was supported by the National Natural Science Foundation of China (No. 21902083) and the Natural Science Foundation of Shandong Province (No. ZR2020QB130, and ZR2021QB159), Shandong, P. R. China. This work was also supported by the Talent Program Foundation of Qufu Normal University (No. 6132 and 6125) and the Talent Program Foundation of Dezhou University (No. 2021xjrc102).</t>
  </si>
  <si>
    <t>2052-4129</t>
  </si>
  <si>
    <t>ORG CHEM FRONT</t>
  </si>
  <si>
    <t>Org. Chem. Front.</t>
  </si>
  <si>
    <t>DEC 6</t>
  </si>
  <si>
    <t>10.1039/d2qo01498j</t>
  </si>
  <si>
    <t>OCT 2022</t>
  </si>
  <si>
    <t>6T1MJ</t>
  </si>
  <si>
    <t>WOS:000877621700001</t>
  </si>
  <si>
    <t>Omranpoor, AH; Kox, T; Spohr, E; Kenmoe, S</t>
  </si>
  <si>
    <t>Omranpoor, A. H.; Kox, T.; Spohr, E.; Kenmoe, S.</t>
  </si>
  <si>
    <t>Influence of temperature, surface composition and electrochemical environment on 2-propanol decomposition at the Co3O4 (001)/ H2O interface</t>
  </si>
  <si>
    <t>APPLIED SURFACE SCIENCE ADVANCES</t>
  </si>
  <si>
    <t>Spinels; Alcohol oxidation; Molecular dynamics; Heterogeneous catalysis in the liquid phase</t>
  </si>
  <si>
    <t>OXIDATION; ISOPROPANOL; METHANOL</t>
  </si>
  <si>
    <t>Ab initio molecular dynamics simulations of a single hydrated 2-propanol molecule were performed to study the role of temperature, surface structure and electrochemical environment for the oxidation of 2-propanol to acetone at the Co3O4 (001)/H2O interface. On the A-terminated and B-terminated surfaces, which differ in the relative number of Co2+ and Co3+ ions at the surface, 2-propanol adsorbs molecularly on the Co2+ and Co3+ sites, respectively. In both cases, no C-H bond cleavage is observed at room temperature. However, under oxidative conditions, which are modeled here by partial dehydrogenation of the mixed hydroxyl/water adsorbate layer, dehydrogenation of the alcoholic OH group is observed on both surface terminations. As a result, adsorbed 2-propanolate is formed. The reaction on the less hydroxylated B-terminated surface further proceeds with C-H bond cleavage at the 2-carbon atom. The oxidation product acetone remains adsorbed on the Co3+ site during the simulation period of approximately 20 ps. Both deprotonation steps are aided by the presence of the adsorbed hydroxyl groups in the vicinity of the adsorbed alcohol molecule, because both hydrogen atoms from the reactand molecule are transferred as protons to form adsorbed water molecules. Different from the case of the partially dehydrogenated environment, raising the system temperature from 300 to 450 K, which can be considered a simple model for high temperature thermal catalysis, does not lead to oxidation via C-H dehy-drogenation of the 2-propanol molecule.</t>
  </si>
  <si>
    <t>[Omranpoor, A. H.; Kox, T.; Spohr, E.; Kenmoe, S.] Univ Duisburg Essen, Dept Theoret Chem, Univ Str 2, D-45141 Essen, Germany; [Spohr, E.] Univ Duisburg Essen, Ctr Computat Sci &amp; Simulat, D-45141 Essen, Germany</t>
  </si>
  <si>
    <t>University of Duisburg Essen; University of Duisburg Essen</t>
  </si>
  <si>
    <t>Kenmoe, S (corresponding author), Univ Duisburg Essen, Dept Theoret Chem, Univ Str 2, D-45141 Essen, Germany.</t>
  </si>
  <si>
    <t>stephane.kenmoe@uni-due.de</t>
  </si>
  <si>
    <t>CRC/TRR Project [247]; (DFG) at the Zentrum fur Informations-und Mediendienste [INST 20876/209-1 FUGG, INST 20876/243-1 FUGG]; International Max Planck Research School for Interface Controlled Materials for Energy Conversion (IMPRS-SurMat)</t>
  </si>
  <si>
    <t>CRC/TRR Project; (DFG) at the Zentrum fur Informations-und Mediendienste(German Research Foundation (DFG)); International Max Planck Research School for Interface Controlled Materials for Energy Conversion (IMPRS-SurMat)</t>
  </si>
  <si>
    <t>This study was supported by the CRC/TRR 247 Project. The authors gratefully acknowledge computing time granted by the Center for Computational Sciences and Simulation (CCSS) of the Universit at of Duisburg-Essen and provided on the supercomputer magnitUDE(DFG grants INST 20876/209-1 FUGG, INST 20876/243-1 FUGG) at the Zentrum fur Informations-und Mediendienste (ZIM). A.H. Omranpoor is thankful to the International Max Planck Research School for Interface Controlled Materials for Energy Conversion (IMPRS-SurMat) for a Ph.D. Fellowship.</t>
  </si>
  <si>
    <t>ELSEVIER</t>
  </si>
  <si>
    <t>AMSTERDAM</t>
  </si>
  <si>
    <t>RADARWEG 29, 1043 NX AMSTERDAM, NETHERLANDS</t>
  </si>
  <si>
    <t>2666-5239</t>
  </si>
  <si>
    <t>APPL SURF SCI ADV</t>
  </si>
  <si>
    <t>Appl. Surf. Sci. Adv.</t>
  </si>
  <si>
    <t>DEC</t>
  </si>
  <si>
    <t>10.1016/j.apsadv.2022.100319</t>
  </si>
  <si>
    <t>Chemistry, Physical; Materials Science, Coatings &amp; Films; Physics, Applied; Physics, Condensed Matter</t>
  </si>
  <si>
    <t>Chemistry; Materials Science; Physics</t>
  </si>
  <si>
    <t>5W2KQ</t>
  </si>
  <si>
    <t>Green Submitted</t>
  </si>
  <si>
    <t>WOS:000877749400002</t>
  </si>
  <si>
    <t>Vorobjov, F; De Smet, G; Daems, N; Ching, HYV; Leveque, P; Maes, BUW; Breugelmans, T</t>
  </si>
  <si>
    <t>Vorobjov, Filip; De Smet, Gilles; Daems, Nick; Ching, H. Y. Vincent; Leveque, Pieter; Maes, Bert U. W.; Breugelmans, Tom</t>
  </si>
  <si>
    <t>Electrochemical quinuclidine-mediated C-H activation: Intermediates and mechanism</t>
  </si>
  <si>
    <t>JOURNAL OF ELECTROANALYTICAL CHEMISTRY</t>
  </si>
  <si>
    <t>Electrochemical C-H activation; Analytical electrochemistry; ORR; Hydrogen peroxide; Quinuclidine N -oxide; RVC corrosion</t>
  </si>
  <si>
    <t>HYDROGEN-ATOM-TRANSFER; OLEFIN EPOXIDATION; RADICAL CATIONS; FUNCTIONALIZATION; REDUCTION; COORDINATION; ALKYLATION; GENERATION; PEROXIDE; KINETICS</t>
  </si>
  <si>
    <t>The reaction mechanism of quinuclidine mediated C-H oxidation of unactivated C-H bonds has been elucidated. In-situ cathodically generated H2O2 was shown to diffuse to the anode where it is oxidized and participates in the ketonization reaction. Further oxidation of H2O2 to H2O, O2 and H+ leads to glassy carbon surface degradation. Oxidation of quinuclidine was shown be kinetic-diffusion control limited and shown to be irreversible at 0 and 1 M 1,1,1,3,3,3-hexafluoroisopropan-2-ol solutions, and quasi-reversible at 0.1 M. Competing side reactions of quinuclidine with hexafluroisopropanol and hydrogen peroxide were identified that lead to decreased reaction efficiency, which explains why quinuclidine needs to be used stoichiometrically.</t>
  </si>
  <si>
    <t>[Vorobjov, Filip; Daems, Nick; Leveque, Pieter; Breugelmans, Tom] Univ Antwerp, Dept Appl Engn, Res Grp Appl Electrochem &amp; Catalysis ELCAT, Univ Pl 1, B-2610 Antwerp, Belgium; [De Smet, Gilles; Ching, H. Y. Vincent; Maes, Bert U. W.] Univ Antwerp, Dept Chem, Organ Synth Div ORSY, Groenenborgerlaan 171, B-2020 Antwerp, Belgium</t>
  </si>
  <si>
    <t>University of Antwerp; University of Antwerp</t>
  </si>
  <si>
    <t>Breugelmans, T (corresponding author), Univ Antwerp, Dept Appl Engn, Res Grp Appl Electrochem &amp; Catalysis ELCAT, Univ Pl 1, B-2610 Antwerp, Belgium.</t>
  </si>
  <si>
    <t>tom.breugelmans@uantwerpen.be</t>
  </si>
  <si>
    <t>Breugelmans, Tom TB/J-4241-2017; Maes, Bert UW/J-4797-2013</t>
  </si>
  <si>
    <t>Breugelmans, Tom TB/0000-0001-5538-0408; Levecque, Pieter/0000-0003-3437-1195; De Smet, Gilles/0000-0003-4786-4095</t>
  </si>
  <si>
    <t>University of Antwerp Special Research Fund (BOF); [FFB180163]</t>
  </si>
  <si>
    <t>University of Antwerp Special Research Fund (BOF);</t>
  </si>
  <si>
    <t>Acknowledgements This work was supported by University of Antwerp Special Research Fund (BOF) , award number FFB180163.</t>
  </si>
  <si>
    <t>ELSEVIER SCIENCE SA</t>
  </si>
  <si>
    <t>LAUSANNE</t>
  </si>
  <si>
    <t>PO BOX 564, 1001 LAUSANNE, SWITZERLAND</t>
  </si>
  <si>
    <t>1572-6657</t>
  </si>
  <si>
    <t>1873-2569</t>
  </si>
  <si>
    <t>J ELECTROANAL CHEM</t>
  </si>
  <si>
    <t>J. Electroanal. Chem.</t>
  </si>
  <si>
    <t>NOV 1</t>
  </si>
  <si>
    <t>10.1016/j.jelechem.2022.116835</t>
  </si>
  <si>
    <t>Chemistry, Analytical; Electrochemistry</t>
  </si>
  <si>
    <t>Chemistry; Electrochemistry</t>
  </si>
  <si>
    <t>5M0XA</t>
  </si>
  <si>
    <t>WOS:000870828400007</t>
  </si>
  <si>
    <t>Cribari, MA; Unger, MJ; Martell, JD</t>
  </si>
  <si>
    <t>Cribari, Mario A.; Unger, Maxwell J.; Martell, Jeffrey D.</t>
  </si>
  <si>
    <t>A Horseradish Peroxidase-Mediator System for Benzylic C-H Activation</t>
  </si>
  <si>
    <t>oxidation; C-H activation; biocatalysis; redox mediator; green chemistry</t>
  </si>
  <si>
    <t>O BOND FORMATION; ELECTROCHEMICAL OXIDATION; REDUCTION POTENTIALS; N-HYDROXYPHTHALIMIDE; HYDROGEN-PEROXIDE; AEROBIC OXIDATION; MOLECULAR-OXYGEN; ENZYME LACCASE; REDOX; DEGRADATION</t>
  </si>
  <si>
    <t>Enzyme-mediator systems generate radical inter-mediates that abstract hydrogen atoms under mild conditions. These systems have been employed extensively for alcohol oxidation, primarily in biomass degradation, but they are underexplored for direct activation of C(sp3)-H bonds in alkyl groups. Here, we combine horseradish peroxidase (HRP), H2O2, and redox mediator N-hydroxyphthalimide (NHPI) for C(sp3)-H functionalization of alkylbenzene-type substrates. The HRP- NHPI system is &gt;10-fold more active than existing enzyme- mediator systems in converting alkylbenzenes to ketones and aldehydes under air, and it operates from 0-50 degrees C and in numerous aqueous-organic solvent mixtures. The benzylic substrate radical can be trapped through a reaction with NHPI, demonstrating the formation of benzylic products beyond ketones. Furthermore, we demonstrate a one-pot, two-step enzymatic cascade for converting alkylbenzenes to benzylic amines. Overall, the HRP-NHPI system enables the selective benzylic C-H functionalization of diverse substrates under mild conditions using a straightforward procedure.</t>
  </si>
  <si>
    <t>[Cribari, Mario A.; Unger, Maxwell J.; Martell, Jeffrey D.] Univ Wisconsin Madison, Dept Chem, Madison, WI 53706 USA; [Martell, Jeffrey D.] Univ Wisconsin, Sch Med &amp; Publ Hlth, Carbone Canc Ctr, Madison, WI 53705 USA</t>
  </si>
  <si>
    <t>University of Wisconsin System; University of Wisconsin Madison; University of Wisconsin System; University of Wisconsin Madison</t>
  </si>
  <si>
    <t>Martell, JD (corresponding author), Univ Wisconsin Madison, Dept Chem, Madison, WI 53706 USA.;Martell, JD (corresponding author), Univ Wisconsin, Sch Med &amp; Publ Hlth, Carbone Canc Ctr, Madison, WI 53705 USA.</t>
  </si>
  <si>
    <t>jdmartell@wisc.edu</t>
  </si>
  <si>
    <t>Unger, Maxwell/0000-0002-6081-8344; Martell, Jeffrey/0000-0003-2084-6401</t>
  </si>
  <si>
    <t>Office of the Vice Chancellor for Research and Graduate Education at the University of Wisconsin - Madison; Wisconsin Alumni Research Foundation; National Institute of General Medical Sciences of the National Institutes of Health [CHE-1048642]; UW - Madison Hilldale Fellowship; NSF; Bender Fund; [T32GM008505]</t>
  </si>
  <si>
    <t>Office of the Vice Chancellor for Research and Graduate Education at the University of Wisconsin - Madison; Wisconsin Alumni Research Foundation; National Institute of General Medical Sciences of the National Institutes of Health(United States Department of Health &amp; Human ServicesNational Institutes of Health (NIH) - USANIH National Institute of General Medical Sciences (NIGMS)); UW - Madison Hilldale Fellowship; NSF(National Science Foundation (NSF)); Bender Fund;</t>
  </si>
  <si>
    <t>The authors thank Anthony Meza and Andrew Buller for their gift of engineered sitagliptin-producing transaminase, Edward Pimentel for synthesizing (6-methoxynaphthalen-2-yl) metha-nol, and the lab of Jennifer Schomaker for use of their chiral HPLC system. This work was financially supported by the Office of the Vice Chancellor for Research and Graduate Education at the University of Wisconsin - Madison with funding from the Wisconsin Alumni Research Foundation. M.A.C. acknowledges support from the National Institute of General Medical Sciences of the National Institutes of Health under Award Number T32GM008505 (Chemistry-Biology Interface Training Program) . The content is solely the responsibility of the authors and does not necessarily represent the official views of the National Institutes of Health. M.J.U. acknowledges support from a UW - Madison Hilldale Fellowship. The Bruker AVANCE 400 NMR spectrometer was supported by NSF grant CHE-1048642. The Bruker AVANCE 500 NMR spectrometer was supported by the Bender Fund.</t>
  </si>
  <si>
    <t>SEP 26</t>
  </si>
  <si>
    <t>10.1021/acscatal.2c03424</t>
  </si>
  <si>
    <t>SEP 2022</t>
  </si>
  <si>
    <t>7N4NK</t>
  </si>
  <si>
    <t>WOS:000862216800001</t>
  </si>
  <si>
    <t>Wang, YW; Zhao, ZW; Pan, D; Wang, SY; Jia, KP; Ma, DK; Yang, GQ; Xue, XS; Qiu, YA</t>
  </si>
  <si>
    <t>Wang, Yanwei; Zhao, Zhiwei; Pan, Deng; Wang, Siyi; Jia, Kangping; Ma, Dengke; Yang, Guoqing; Xue, Xiao-Song; Qiu, Youai</t>
  </si>
  <si>
    <t>Metal-Free Electrochemical Carboxylation of Organic Halides in the Presence of Catalytic Amounts of an Organomediator</t>
  </si>
  <si>
    <t>CO2 Utilization; Carboxylation; Electroreduction; Organic Halides; Organic Reductive Mediator</t>
  </si>
  <si>
    <t>ELECTROCATALYTIC ALCOHOL OXIDATION; C-H FUNCTIONALIZATION; CARBON-DIOXIDE; ARYL HALIDES; PHOTOREDOX CATALYSIS; PAIRED ELECTROLYSIS; CO2; ELECTROSYNTHESIS; PALLADIUM; LIGHT</t>
  </si>
  <si>
    <t>Herein, an electroreductive carboxylation of organic carbon-halogen bonds (X = Br and Cl) promoted by catalytic amounts of naphthalene as an organic mediator is reported. This transformation proceeds smoothly under mild conditions with a broad substrate scope of 59 examples, affording the valuable and versatile carboxylic acids in moderate to excellent yields without the need of costly transition metal, wasted stoichiometric metal reductants, or sacrificial anodes. Further late-stage carboxylations of natural product and drug derivatives demonstrate its synthetic utility. Mechanistic studies confirmed the activation of carbon-halogen bonds via single-electron transfer and the key role of naphthalene in this reaction.</t>
  </si>
  <si>
    <t>[Wang, Yanwei; Zhao, Zhiwei; Wang, Siyi; Jia, Kangping; Ma, Dengke; Yang, Guoqing; Qiu, Youai] Nankai Univ, Coll Chem, Frontiers Sci Ctr New Organ Matter, State Key Lab &amp; Inst Elementoorgan Chem, 94 Weijin Rd, Tianjin 300071, Peoples R China; [Pan, Deng; Xue, Xiao-Song] Chinese Acad Sci, Univ Chinese Acad Sci, Shanghai Inst Organ Chem, Key Lab Organofluorine Chem, 345 Lingling Rd, Shanghai 200032, Peoples R China</t>
  </si>
  <si>
    <t>Nankai University; Chinese Academy of Sciences; University of Chinese Academy of Sciences, CAS; Shanghai Institute of Organic Chemistry, CAS</t>
  </si>
  <si>
    <t>Qiu, YA (corresponding author), Nankai Univ, Coll Chem, Frontiers Sci Ctr New Organ Matter, State Key Lab &amp; Inst Elementoorgan Chem, 94 Weijin Rd, Tianjin 300071, Peoples R China.;Xue, XS (corresponding author), Chinese Acad Sci, Univ Chinese Acad Sci, Shanghai Inst Organ Chem, Key Lab Organofluorine Chem, 345 Lingling Rd, Shanghai 200032, Peoples R China.</t>
  </si>
  <si>
    <t>xuexs@sioc.ac.cn; qiuyouai@nankai.edu.cn</t>
  </si>
  <si>
    <t>Wang, Siyi/JNT-2690-2023; Xue, Xiao-Song/G-5596-2016</t>
  </si>
  <si>
    <t>Xue, Xiao-Song/0000-0003-4541-8702; Qiu, Youai/0000-0002-5859-6754; Pan, Deng/0000-0002-9007-0744</t>
  </si>
  <si>
    <t>Fundamental Research Funds for the Central Universities [63223007]; Natural Science Foundation of China [22188101, 22122104, 22193012, 21933004]; Frontiers Science Center for New Organic Matter, Nankai University [63181206]</t>
  </si>
  <si>
    <t>Fundamental Research Funds for the Central Universities(Fundamental Research Funds for the Central Universities); Natural Science Foundation of China(National Natural Science Foundation of China (NSFC)); Frontiers Science Center for New Organic Matter, Nankai University</t>
  </si>
  <si>
    <t>Financial support from the Fundamental Research Funds for the Central Universities (No. 63223007), Natural Science Foundation of China (Grant No. 22188101), Frontiers Science Center for New Organic Matter, Nankai University (Grant No. 63181206) and Nankai University are gratefully acknowledged. We are sincerely grateful to Professor Qi-Lin Zhou for his generous and key support. Prof. Xiao-Song Xue and Deng Pan conducted DFT calculations. The financial support from the Natural Science Foundation of China (Grant Nos. 22122104, 22193012, and 21933004) is gratefully acknowledged.</t>
  </si>
  <si>
    <t>OCT 10</t>
  </si>
  <si>
    <t>e202210201</t>
  </si>
  <si>
    <t>10.1002/anie.202210201</t>
  </si>
  <si>
    <t>4Z2LM</t>
  </si>
  <si>
    <t>WOS:000860976000001</t>
  </si>
  <si>
    <t>Enders, P; Májek, M; Lam, CM; Little, RD; Francke, R</t>
  </si>
  <si>
    <t>Enders, Patrick; Majek, Michal; Lam, Chiu Marco; Little, R. Daniel; Francke, Robert</t>
  </si>
  <si>
    <t>How to Harness Electrochemical Mediators for Photocatalysis - A Systematic Approach Using the Phenanthro[9,10-d]imidazole Framework as a Test Case</t>
  </si>
  <si>
    <t>Catalysis; Mediator; Photochemistry; Electrosynthesis; Phenanthroimidazole</t>
  </si>
  <si>
    <t>VISIBLE-LIGHT PHOTOREDOX; TRANSITION-METAL-COMPLEXES; C-H FUNCTIONALIZATION; ELECTRON-TRANSFER; EXCITED-STATE; ARYL HALIDES; EOSIN Y; CATALYSIS; OXIDATION; REDUCTION</t>
  </si>
  <si>
    <t>In view of the frequently cited similarities between photo- and electrocatalysis, large overlaps are to be expected in terms of the mediators used. However, closer inspection reveals that the exchange of mediators is the exception rather than the rule. In this context, the mediator portfolio of electrosynthesis holds great potential for useful applications in photocatalysis (and vice versa). Herein, a systematic approach toward harnessing electrochemical mediators for photocatalysis is presented. Using the phenanthro[9,10-d]-imidazole framework (a known electrocatalytic system) as a test case, it is shown how systematic investigation and tuning of the mediator properties leads to application in photocatalysis. As a result, a much broader platform becomes accessible, one in which the redox potential in the ground and excited state can be adjusted by variation of the substituents to enable both oxidative and reductive transformations to occur simply by choosing the type of energy input (light or electricity).</t>
  </si>
  <si>
    <t>[Enders, Patrick; Francke, Robert] Leibniz Inst Catalysis, Albert Einstein Str 29a, D-18059 Rostock, Germany; [Enders, Patrick; Majek, Michal; Francke, Robert] Rostock Univ, Inst Chem, Albert Einstein Str 3a, D-18059 Rostock, Germany; [Majek, Michal] Comenius Univ, Fac Nat Sci, Dept Organ Chem, Mlynska Dolina Ilkovicova 6, Bratislava 84215, Slovakia; [Lam, Chiu Marco; Little, R. Daniel] Univ Calif Santa Barbara, Dept Chem &amp; Biochem, Santa Barbara, CA 93106 USA</t>
  </si>
  <si>
    <t>Leibniz Institut fur Katalyse e.V. an der Universitat Rostock (LIKAT); University of Rostock; Comenius University Bratislava; University of California System; University of California Santa Barbara</t>
  </si>
  <si>
    <t>Francke, R (corresponding author), Leibniz Inst Catalysis, Albert Einstein Str 29a, D-18059 Rostock, Germany.;Májek, M; Francke, R (corresponding author), Rostock Univ, Inst Chem, Albert Einstein Str 3a, D-18059 Rostock, Germany.;Májek, M (corresponding author), Comenius Univ, Fac Nat Sci, Dept Organ Chem, Mlynska Dolina Ilkovicova 6, Bratislava 84215, Slovakia.;Little, RD (corresponding author), Univ Calif Santa Barbara, Dept Chem &amp; Biochem, Santa Barbara, CA 93106 USA.</t>
  </si>
  <si>
    <t>danlittle@ucsb.edu; robert.francke@catalysis.de</t>
  </si>
  <si>
    <t>Majek, Michal/B-7000-2015; Francke, Robert/N-3116-2016; Majek, Michal/ABG-9300-2020</t>
  </si>
  <si>
    <t>Majek, Michal/0000-0001-9846-2497; Francke, Robert/0000-0002-4998-1829; Majek, Michal/0000-0001-9846-2497; , Patrick/0000-0001-7471-3642</t>
  </si>
  <si>
    <t>European Union [892479]; German Research Foundation (DFG Heisenberg Program) [FR 3848/4-1, FR 3848/3-1]; Projekt DEAL; Marie Curie Actions (MSCA) [892479] Funding Source: Marie Curie Actions (MSCA)</t>
  </si>
  <si>
    <t>European Union(European Union (EU)); German Research Foundation (DFG Heisenberg Program)(German Research Foundation (DFG)); Projekt DEAL; Marie Curie Actions (MSCA)(Marie Curie Actions)</t>
  </si>
  <si>
    <t>M.M. acknowledges the support from the European Union's Horizon 2020 research and innovation program (Marie Skodowska-Curie Grant, Agreement No. 892479). R.F. is grateful for financial support by the German Research Foundation (DFG Heisenberg Program, FR 3848/4-1 and Individual Research Grant, FR 3848/3-1). The authors thank Marek Ciga for his help with the measurement of the fluorescence lifetimes and Coby Allen for his support during the initial stage of the project. Open Access funding enabled and organized by Projekt DEAL.</t>
  </si>
  <si>
    <t>JAN 9</t>
  </si>
  <si>
    <t>e202200830</t>
  </si>
  <si>
    <t>10.1002/cctc.202200830</t>
  </si>
  <si>
    <t>X2KO8</t>
  </si>
  <si>
    <t>WOS:000849810000001</t>
  </si>
  <si>
    <t>Awasthi, A; Leach, IF; Engbers, S; Kumar, R; Eerlapally, R; Gupta, S; Klein, JEMN; Draksharapu, A</t>
  </si>
  <si>
    <t>Awasthi, Ayushi; Leach, Isaac F.; Engbers, Silene; Kumar, Rakesh; Eerlapally, Raju; Gupta, Sikha; Klein, Johannes E. M. N.; Draksharapu, Apparao</t>
  </si>
  <si>
    <t>Formation and Reactivity of a Fleeting NiIII Bisphenoxyl Diradical Species</t>
  </si>
  <si>
    <t>High-Valent Nickel Species; Oxidation States; Redox-Active Ligands; Salen Ligands</t>
  </si>
  <si>
    <t>C-H; NICKEL(III) COMPLEXES; ELECTRONIC-STRUCTURE; GALACTOSE-OXIDASE; RESONANCE; ACTIVATION; CATALYSIS; ORBITALS; LIGANDS; MODELS</t>
  </si>
  <si>
    <t>Cytochrome P450s and Galactose Oxidases exploit redox active ligands to form reactive high valent intermediates for oxidation reactions. This strategy works well for the late 3d metals where accessing high valent states is rather challenging. Herein, we report the oxidation of Ni-II(salen) (salen=N,N '-bis(3,5-di-tert-butyl-salicylidene)-1,2-cyclohexane-(1R,2R)-diamine) with mCPBA (meta-chloroperoxybenzoic acid) to form a fleeting Ni-III bisphenoxyl diradical species, in CH3CN and CH2Cl2 at -40 degrees C. Electrochemical and spectroscopic analyses using UV/Vis, EPR, and resonance Raman spectroscopies revealed oxidation events both on the ligand and the metal centre to yield a Ni-III bisphenoxyl diradical species. DFT calculations found the electronic structure of the ligand and the d-configuration of the metal center to be consistent with a Ni-III bisphenoxyl diradical species. This three electron oxidized species can perform hydrogen atom abstraction and oxygen atom transfer reactions.</t>
  </si>
  <si>
    <t>[Awasthi, Ayushi; Kumar, Rakesh; Eerlapally, Raju; Gupta, Sikha; Draksharapu, Apparao] Indian Inst Technol Kanpur, Dept Chem, Southern Labs 208 A, Kanpur 208016, Uttar Pradesh, India; [Leach, Isaac F.; Engbers, Silene; Klein, Johannes E. M. N.] Univ Groningen, Stratingh Inst Chem, Mol Inorgan Chem, NL-9747 AG Groningen, Netherlands</t>
  </si>
  <si>
    <t>Indian Institute of Technology System (IIT System); Indian Institute of Technology (IIT) - Kanpur; University of Groningen</t>
  </si>
  <si>
    <t>Draksharapu, A (corresponding author), Indian Inst Technol Kanpur, Dept Chem, Southern Labs 208 A, Kanpur 208016, Uttar Pradesh, India.;Klein, JEMN (corresponding author), Univ Groningen, Stratingh Inst Chem, Mol Inorgan Chem, NL-9747 AG Groningen, Netherlands.</t>
  </si>
  <si>
    <t>j.e.m.n.klein@rug.nl; appud@iitk.ac.in</t>
  </si>
  <si>
    <t>Leach, Isaac F./0000-0001-7377-6561; Engbers, Silene/0000-0001-6033-8351; Draksharapu, Apparao/0000-0001-7897-3230; Kumar, Rakesh/0000-0003-1658-1738; Awasthi, Ayushi/0000-0002-5135-8366</t>
  </si>
  <si>
    <t>SERB [CRG/2019/003058]; IIT Kanpur; CSIR; Netherlands Organisation for Scientific Research (NWO START-UP and ENW-KLEIN grants); Dutch Ministry of Education, Culture, and Science (OCW)</t>
  </si>
  <si>
    <t>SERB(Department of Science &amp; Technology (India)Science Engineering Research Board (SERB), India); IIT Kanpur; CSIR(Council of Scientific &amp; Industrial Research (CSIR) - India); Netherlands Organisation for Scientific Research (NWO START-UP and ENW-KLEIN grants); Dutch Ministry of Education, Culture, and Science (OCW)</t>
  </si>
  <si>
    <t>The research reported in this work is financially supported by SERB (CRG/2019/003058). We thank the Department of Chemistry, IIT Kanpur, for the analytical facilities. AA, RK, and RE are grateful to IIT Kanpur for their institute fellowships. SG is thankful to CSIR for the PhD fellowship. We thank Dr. Dharmaraja Allimuthu and Ms. Sathyapriya Senthil for their assistance with HPLC analyses. AD thank Prof. R. N. Mukherjee (IIT Kanpur) for generously allowing us to use the UV/Visible and Potentiostat instruments. JEMNK acknowledges funding from the Netherlands Organisation for Scientific Research (NWO START-UP and ENW-KLEIN grants). We thank the Center for Information Technology of the University of Groningen for their support and providing access to the Peregrine high performance computing cluster. IFL thanks the Dutch Ministry of Education, Culture, and Science (OCW) for funding his PhD scholarship.</t>
  </si>
  <si>
    <t>e202211345</t>
  </si>
  <si>
    <t>10.1002/anie.202211345</t>
  </si>
  <si>
    <t>WOS:000848801300001</t>
  </si>
  <si>
    <t>Kong, JY; Zhang, F; Zhang, CX; Chang, WX; Liu, LY; Li, J</t>
  </si>
  <si>
    <t>Kong, Jingyang; Zhang, Feng; Zhang, Chenxuan; Chang, Weixing; Liu, Lingyan; Li, Jing</t>
  </si>
  <si>
    <t>An efficient electrochemical oxidation of C(sp3)-H bond for the synthesis of arylketones</t>
  </si>
  <si>
    <t>MOLECULAR CATALYSIS</t>
  </si>
  <si>
    <t>Electrochemical oxidation; C-H(sp(3)) bond activation; Arylketones</t>
  </si>
  <si>
    <t>C-H BONDS; SELECTIVE OXIDATION; CATALYTIC-OXIDATION; FUNCTIONALIZATION; ALCOHOLS; WATER</t>
  </si>
  <si>
    <t>An efficient electrochemical oxidation of C-H (sp(3)) bond was developed with carbon rod as the anode and platinum counter electrode as well as the routine tetrabutylammonium tetrafluoroborate as electrolyte in an undivided cell. Using water as both co-solvent and sole oxygen source, more than 20 examples of arylketones were facilely synthesized in good to excellent yields (up to 92%) in the air under the constant current of 6 mA without external oxidants, base or mediators. The possible electrochemical reaction mechanism was also proposed. And the key intermediate 2u of pharmaceutical dyclonine was highly efficiently prepared through applying this electrochemical method. This electrochemical driven oxidation reaction has the advantages of simple operation and mild reaction conditions, as will provide a sustainable approach for alkane oxidation to aldehyde or ketone. We envision that our method will be useful for applications in the future industrial production of fine organic chemicals.</t>
  </si>
  <si>
    <t>[Kong, Jingyang; Zhang, Feng; Zhang, Chenxuan; Chang, Weixing; Liu, Lingyan; Li, Jing] Nankai Univ, Coll Chem, State Key Lab, Tianjin 300071, Peoples R China; [Kong, Jingyang; Zhang, Feng; Zhang, Chenxuan; Chang, Weixing; Liu, Lingyan; Li, Jing] Nankai Univ, Coll Chem, Inst Elementoorgan Chem, Tianjin 300071, Peoples R China; [Li, Jing] Collaborat Innovat Ctr Chem Sci &amp; Engn Tianjin, Weijin Rd 94, Tianjin 300071, Peoples R China</t>
  </si>
  <si>
    <t>Nankai University; Nankai University</t>
  </si>
  <si>
    <t>Liu, LY; Li, J (corresponding author), Nankai Univ, Coll Chem, State Key Lab, Tianjin 300071, Peoples R China.;Liu, LY; Li, J (corresponding author), Nankai Univ, Coll Chem, Inst Elementoorgan Chem, Tianjin 300071, Peoples R China.</t>
  </si>
  <si>
    <t>liulingyan@nankai.edu.cn; lijing@nankai.edu.cn</t>
  </si>
  <si>
    <t>wang, qiang/IZW-1751-2023; zhou, yang/JED-3951-2023</t>
  </si>
  <si>
    <t>National Natural Science Foundation of China [21873051]; Collaborative Innovation Center of Chemical Science and Engineering (Tianjin)</t>
  </si>
  <si>
    <t>National Natural Science Foundation of China(National Natural Science Foundation of China (NSFC)); Collaborative Innovation Center of Chemical Science and Engineering (Tianjin)</t>
  </si>
  <si>
    <t>We are grateful for financial support from National Natural Science Foundation of China (no. 21873051). And we also acknowledge support from the Collaborative Innovation Center of Chemical Science and Engineering (Tianjin).</t>
  </si>
  <si>
    <t>2468-8231</t>
  </si>
  <si>
    <t>MOL CATAL</t>
  </si>
  <si>
    <t>Mol. Catal.</t>
  </si>
  <si>
    <t>SEP</t>
  </si>
  <si>
    <t>10.1016/j.mcat.2022.112633</t>
  </si>
  <si>
    <t>6O6VA</t>
  </si>
  <si>
    <t>WOS:000890377800003</t>
  </si>
  <si>
    <t>Lee, DS; Soni, VK; Cho, EJ</t>
  </si>
  <si>
    <t>Lee, Da Seul; Soni, Vineet Kumar; Cho, Eun Jin</t>
  </si>
  <si>
    <t>N-O Bond Activation by Energy Transfer Photocatalysis</t>
  </si>
  <si>
    <t>ACCOUNTS OF CHEMICAL RESEARCH</t>
  </si>
  <si>
    <t>NITROGEN-RADICAL PRECURSORS; C-H AMIDATION; VISIBLE-LIGHT; ELECTRON-TRANSFER; GENERATION; AMINATION; FUNCTIONALIZATION; HYDRAZONES; STRATEGY</t>
  </si>
  <si>
    <t>CONSPECTUS: A radical shift toward energy transfer photocatalysis from electron transfer photocatalysis under visible-light photoirradiation is often due to the greener prospects of atom and process economy. Recent advances in energy transfer photocatalysis embrace unique strategies for direct small-molecule activation and sometimes extraordinary chemical bond formation in the absence of additional/sacrificial reagents. Selective energy transfer photocatalysis requires careful selection of substrates and photocatalysts for a perfect match with respect to their triplet energies while having incompatible redox potentials to prevent competitive electron transfer pathways. Substrates containing labile N-O bonds are potential targets for generating reactive key intermediates via photocatalysis to access a variety of functionalized molecules. Typically, the differential electron densities of N and O heteroatoms have been exploited for generation of either N-or O-centered radical intermediates from the functionalized substrates by the electron transfer pathway. However, the latest developments involve direct N-O bond homolysis via energy transfer to generate both N-and O-centered radicals for their subsequent utilization in diverse organic transformations, also in the absence of sacrificial redox reagents. In this Account, we highlight our key contributions in the field of N-O bond activation via energy transfer photocatalysis to generate reactive radical intermediates, with coverage of useful mechanistic insights. More specifically, well-designed N-O bond-containing substrates such as 1,2,4-oxadiazolines, oxime esters, N-indolyl carbonates, and N- enoxybenzotriazoles were successfully utilized in versatile transformations involving selective energy transfer over electron transfer from photocatalysts with high triplet state energy. Direct access to reactive N-, O-, and C-centered (if decarboxylation follows) radical intermediates was achieved for diverse cross-couplings and rearrangement processes. In particular, a variety of open-shell nitrogen reactive intermediates, including N(sp(2)) and N(sp(3)) radicals and nitrenes, have been utilized. Notably, diversified transformations of identical substrates have been achieved through careful control of the reaction conditions. 1,2,4-Oxadiazolines were converted into spiro-azolactams through iminyl intermediates in the presence of O-1(2), benzimidazoles, or sulfoximines with external sulfoxide reagent through triplet nitrene intermediates under inert conditions. Besides, oxime esters underwent either intramolecular C(sp(3))-N radical-radical coupling or intermolecular C(sp(3))-N radical-radical coupling by a combined energy transfer-hydrogen atom transfer strategy. Furthermore, a series of electrochemical and photophysical experiments as well as computational studies were performed to substantiate the proposed selective energy-transfer-driven reaction pathways. We hope that this Account will serve as a guide for the rational design of selective energy transfer processes through the activation of further labile chemical bonds.</t>
  </si>
  <si>
    <t>[Lee, Da Seul; Soni, Vineet Kumar; Cho, Eun Jin] Chung Ang Univ, Dept Chem, Seoul 06974, South Korea</t>
  </si>
  <si>
    <t>Chung Ang University</t>
  </si>
  <si>
    <t>Cho, EJ (corresponding author), Chung Ang Univ, Dept Chem, Seoul 06974, South Korea.</t>
  </si>
  <si>
    <t>ejcho@cau.ac.kr</t>
  </si>
  <si>
    <t>Cho, Eun Jin/0000-0002-6607-1851</t>
  </si>
  <si>
    <t>National Research Foundation of Korea [NRF-2020R1A2C2009636, NRF-2021R1A5A6002803]</t>
  </si>
  <si>
    <t>National Research Foundation of Korea(National Research Foundation of Korea)</t>
  </si>
  <si>
    <t>? ACKNOWLEDGMENTS This Account is dedicated to Professor Daesung Lee on the occasion of his 60th birthday. We gratefully acknowledge the National Research Foundation of Korea [NRF-2020R1A2C2009636 and NRF-2021R1A5A6002803] .</t>
  </si>
  <si>
    <t>0001-4842</t>
  </si>
  <si>
    <t>1520-4898</t>
  </si>
  <si>
    <t>ACCOUNTS CHEM RES</t>
  </si>
  <si>
    <t>Accounts Chem. Res.</t>
  </si>
  <si>
    <t>SEP 6</t>
  </si>
  <si>
    <t>10.1021/acs.accounts.2c00444</t>
  </si>
  <si>
    <t>AUG 2022</t>
  </si>
  <si>
    <t>4N9YK</t>
  </si>
  <si>
    <t>WOS:000848545900001</t>
  </si>
  <si>
    <t>Ravindar, L; Hasbullah, SA; Hassan, NI; Qin, HL</t>
  </si>
  <si>
    <t>Ravindar, Lekkala; Hasbullah, Siti Aishah; Hassan, Nurul Izzaty; Qin, Hua-Li</t>
  </si>
  <si>
    <t>Cross-Coupling of C-H and N-H Bonds: A Hydrogen Evolution Strategy for the Construction of C-N Bonds</t>
  </si>
  <si>
    <t>C-H Amidation; C-H Amination; Electro-oxidation; Photo-catalyst; Transition metal catalyst</t>
  </si>
  <si>
    <t>TRANSITION-METAL-FREE; CATALYZED DIRECT AMINATION; VISIBLE-LIGHT PHOTOREDOX; ONE-POT SYNTHESIS; DIRECT OXIDATIVE AMIDATION; NITROGEN-ATOM-TRANSFER; MEDIATED INTRAMOLECULAR AMINATION; ELECTROPHILIC ALPHA-AMINATION; ARENE RADICAL CATIONS; INTERMOLECULAR AMINATION</t>
  </si>
  <si>
    <t>The progress in C-N bond construction is significant in synthetic and biological chemistry. Cross-dehydrogenative couplings of C-H and N-H motifs serve as a unique class of the most atom-economical and straightforward strategies for constructing C-N bonds. Herein, we enclosed the most updated methodologies developed in the assembly of C-N bonds via photo-catalyzed, transition-metal-catalyzed, electrochemical, and metal-free amination and amidation reactions of saturated and unsaturated C-H bonds. Compared with the well-established transition-metal-catalyzed protocols, electricity, or visible light-mediated amination and amidation reactions are competent and appealing. Plausible mechanistic pathways are also described in representative amidation and amination reactions to provide insights for the future development of environmentally kind processes.</t>
  </si>
  <si>
    <t>[Ravindar, Lekkala; Hasbullah, Siti Aishah; Hassan, Nurul Izzaty] Univ Kebangsaan Malaysia, Dept Chem Sci, Fac Sci &amp; Technol, Bangi 43600, Selangor, Malaysia; [Qin, Hua-Li] Wuhan Univ Technol, Sch Chem Chem Engn &amp; Life Sci, 205 Luoshi Rd, Wuhan 430070, Hubei, Peoples R China</t>
  </si>
  <si>
    <t>Universiti Kebangsaan Malaysia; Wuhan University of Technology</t>
  </si>
  <si>
    <t>Hassan, NI (corresponding author), Univ Kebangsaan Malaysia, Dept Chem Sci, Fac Sci &amp; Technol, Bangi 43600, Selangor, Malaysia.;Qin, HL (corresponding author), Wuhan Univ Technol, Sch Chem Chem Engn &amp; Life Sci, 205 Luoshi Rd, Wuhan 430070, Hubei, Peoples R China.</t>
  </si>
  <si>
    <t>drizz@ukm.edu.my; qinhuali@whut.edu.cn</t>
  </si>
  <si>
    <t>Hassan, Nurul Izzaty/J-9331-2015</t>
  </si>
  <si>
    <t>Hassan, Nurul Izzaty/0000-0002-1235-4290</t>
  </si>
  <si>
    <t>Universiti Kebangsaan Malaysia; Ministry of Higher Education [FRGS/1/2019/STG01/UKM/02/3]</t>
  </si>
  <si>
    <t>Universiti Kebangsaan Malaysia; Ministry of Higher Education(Science and Technology Development Fund (STDF)Ministry of Higher Education &amp; Scientific Research (MHESR))</t>
  </si>
  <si>
    <t>We would like to thank Universiti Kebangsaan Malaysia for financial support through Biasiswa Naib Canselor UKM to Ravindar Lekkala and the Ministry of Higher Education (FRGS/1/2019/STG01/UKM/02/3).</t>
  </si>
  <si>
    <t>AUG 19</t>
  </si>
  <si>
    <t>e202200596</t>
  </si>
  <si>
    <t>10.1002/ejoc.202200596</t>
  </si>
  <si>
    <t>3V3KE</t>
  </si>
  <si>
    <t>WOS:000841562700001</t>
  </si>
  <si>
    <t>Sim, J; Ryou, B; Choi, M; Lee, C; Park, CM</t>
  </si>
  <si>
    <t>Sim, Jeongwoo; Ryou, Bokyeong; Choi, Minyeong; Lee, Changju; Park, Cheol-Min</t>
  </si>
  <si>
    <t>Electrochemical C(sp3)-H Functionalization of γ-Lactams Based on Hydrogen Atom Transfer</t>
  </si>
  <si>
    <t>CARBON BOND FORMATION; C-H BONDS; CATION POOL; ANODIC-OXIDATION; NUCLEOPHILIC-SUBSTITUTION; ELECTROORGANIC CHEMISTRY; ACTIVATION; ARYLATION; ALKYLATION; SP(3)</t>
  </si>
  <si>
    <t>We describe the electrochemical alpha-amidoalkylation of gamma-lactams based on transition-metal-free cross-coupling via hydrogen atom transfer. The highly selective hydrogen atom transfer process allows for a broad substrate scope including both inter- and intramolecular reactions. Also, the construction of quaternary centers was realized by a double hydrogen atom transfer protocol to afford spirocycles. Detailed mechanistic studies including experimental and computational studies are provided to support the reaction pathway.</t>
  </si>
  <si>
    <t>[Sim, Jeongwoo; Ryou, Bokyeong; Choi, Minyeong; Lee, Changju; Park, Cheol-Min] Ulsan Natl Inst Sci &amp; Technol UNIST, Dept Chem, Ulsan 44919, South Korea</t>
  </si>
  <si>
    <t>Ulsan National Institute of Science &amp; Technology (UNIST)</t>
  </si>
  <si>
    <t>Park, CM (corresponding author), Ulsan Natl Inst Sci &amp; Technol UNIST, Dept Chem, Ulsan 44919, South Korea.</t>
  </si>
  <si>
    <t>cmpark@unist.ac.kr</t>
  </si>
  <si>
    <t>Park, Cheol-Min/E-4500-2013</t>
  </si>
  <si>
    <t>Park, Cheol-Min/0000-0001-8204-5760; Ryou, Bokyeong/0000-0002-3665-2030</t>
  </si>
  <si>
    <t>2022 Joint Research Project of the Institutes of Science and Technology [1.220065.01]; National Research Foundation of Korea (NRF) (Center for New Directions in Organic Synthesis (CNOS)) - Korean government [2021R1A5A6002803]; National Research Foundation of Korea (NRF) - Korean government [2017M3A9E4078558, 2021R1A2C2011364, NRF-2021M3A9G8022417]</t>
  </si>
  <si>
    <t>2022 Joint Research Project of the Institutes of Science and Technology; National Research Foundation of Korea (NRF) (Center for New Directions in Organic Synthesis (CNOS)) - Korean government(National Research Foundation of Korea); National Research Foundation of Korea (NRF) - Korean government(National Research Foundation of Korea)</t>
  </si>
  <si>
    <t>This work was supported by the National Research Foundation of Korea (NRF) grants (2021R1A5A6002803 Center for New Directions in Organic Synthesis (CNOS), 2017M3A9E4078558, 2021R1A2C2011364, and NRF-2021M3A9G8022417) funded by the Korean government and the 2022 Joint Research Project (1.220065.01) of the Institutes of Science and Technology.</t>
  </si>
  <si>
    <t>JUN 8</t>
  </si>
  <si>
    <t>10.1021/acs.orglett.2c01528</t>
  </si>
  <si>
    <t>2G3RQ</t>
  </si>
  <si>
    <t>WOS:000813515700001</t>
  </si>
  <si>
    <t>Yang, XL; Meng, QL; Wang, X; Jin, Z; Liu, CP; Ge, JJ; Xing, W</t>
  </si>
  <si>
    <t>Yang, Xiaolong; Meng, Qinglei; Wang, Xian; Jin, Zhao; Liu, Changpeng; Ge, Junjie; Xing, Wei</t>
  </si>
  <si>
    <t>A new pathway for formic acid electro-oxidation: The electro-chemically decomposed hydrogen as a reaction intermediate</t>
  </si>
  <si>
    <t>JOURNAL OF ENERGY CHEMISTRY</t>
  </si>
  <si>
    <t>Formic acid electro-ox dation reaction; Hydrogen; Pt; Single atom catalysts; Reaction pathway</t>
  </si>
  <si>
    <t>INFRARED-SPECTROSCOPY; OXIDATION; PLATINUM; ABSORPTION</t>
  </si>
  <si>
    <t>Formic acid electro-oxidation reaction (FAOR) is generally believed that follows a two-pathway mechanism. Herein, we resorted to in situ electrochemical mass spectrometry and successfully captured the trace of H-2, as the new intermediate species, during the process of FAOR on both Pt based catalyst and two single atom catalysts (Rh-N-C and Ir-N-C). Inspired by this, we proposed a new reaction path named hydrogen oxidation pathway: at the oxidation potential, formic acid will break the C-H bond and combine with the protons in the solution to form H-2 species, then hydrogen oxidation reaction (HOR) will occur to generate two protons. This process is accompanied by electron transfer and contributes currently to the whole reaction. (C) 2022 Science Press and Dalian Institute of Chemical Physics, Chinese Academy of Sciences. Published by ELSEVIER B.V. and Science Press. All rights reserved.</t>
  </si>
  <si>
    <t>[Yang, Xiaolong; Meng, Qinglei; Wang, Xian; Jin, Zhao; Liu, Changpeng; Ge, Junjie; Xing, Wei] Chinese Acad Sci, Changchun Inst Appl Chem, State Key Lab Electroanalyt Chem, Changchun 130022, Jilin, Peoples R China; [Yang, Xiaolong; Meng, Qinglei; Wang, Xian; Liu, Changpeng; Ge, Junjie; Xing, Wei] Univ Sci &amp; Technol China, Sch Appl Chem &amp; Engn, Hefei 230026, Anhui, Peoples R China</t>
  </si>
  <si>
    <t>Chinese Academy of Sciences; Changchun Institute of Applied Chemistry, CAS; Chinese Academy of Sciences; University of Science &amp; Technology of China, CAS</t>
  </si>
  <si>
    <t>Wang, X; Ge, JJ; Xing, W (corresponding author), Chinese Acad Sci, Changchun Inst Appl Chem, State Key Lab Electroanalyt Chem, Changchun 130022, Jilin, Peoples R China.;Wang, X; Ge, JJ; Xing, W (corresponding author), Univ Sci &amp; Technol China, Sch Appl Chem &amp; Engn, Hefei 230026, Anhui, Peoples R China.</t>
  </si>
  <si>
    <t>gejj@ciac.ac.cn; gejj@ciac.ac.cn; xingwei@ciac.ac.cn</t>
  </si>
  <si>
    <t>Liu, Chang/ISV-3950-2023; Yan, Miaochen/JLL-5061-2023</t>
  </si>
  <si>
    <t>National Natural Science Foundation of China [21875243, 21633008, 21673221, U1601211]; Jilin Province Science and Technology Development Program [20190201270JC, 20180101030JC]; Special Funds for Guiding Local Scientific and Technological Development by the Central Government [2020JH6/10500021]</t>
  </si>
  <si>
    <t>National Natural Science Foundation of China(National Natural Science Foundation of China (NSFC)); Jilin Province Science and Technology Development Program; Special Funds for Guiding Local Scientific and Technological Development by the Central Government</t>
  </si>
  <si>
    <t>The work was supported by the National Natural Science Foundation of China (21875243, 21633008, 21673221, U1601211), the Jilin Province Science and Technology Development Program (20190201270JC, 20180101030JC) and the Special Funds for Guiding Local Scientific and Technological Development by the Central Government (2020JH6/10500021). The X-ray absorption spectroscopy experiments were conducted at the Shanghai Synchrotron Radiation Facility.</t>
  </si>
  <si>
    <t>2095-4956</t>
  </si>
  <si>
    <t>J ENERGY CHEM</t>
  </si>
  <si>
    <t>J. Energy Chem.</t>
  </si>
  <si>
    <t>AUG</t>
  </si>
  <si>
    <t>10.1016/j.jechem.2022.03.036</t>
  </si>
  <si>
    <t>APR 2022</t>
  </si>
  <si>
    <t>Chemistry, Applied; Chemistry, Physical; Energy &amp; Fuels; Engineering, Chemical</t>
  </si>
  <si>
    <t>Chemistry; Energy &amp; Fuels; Engineering</t>
  </si>
  <si>
    <t>2S0WC</t>
  </si>
  <si>
    <t>WOS:000821521000007</t>
  </si>
  <si>
    <t>Zelenka, J; Pereverzev, A; Jahn, U; Roithová, J</t>
  </si>
  <si>
    <t>Zelenka, Jan; Pereverzev, Aleksandr; Jahn, Ullrich; Roithova, Jana</t>
  </si>
  <si>
    <t>Sulfonyl Nitrene and Amidyl Radical: Structure and Reactivity</t>
  </si>
  <si>
    <t>CHEMISTRY-A EUROPEAN JOURNAL</t>
  </si>
  <si>
    <t>amidyl radical; ion spectroscopy; nitrene; photocatalysis; reaction mechanisms</t>
  </si>
  <si>
    <t>ACTIVE THERMOCHEMICAL TABLES; COLLISION-INDUCED DISSOCIATION; TANDEM MASS-SPECTROMETRY; ELECTRON-SPIN RESONANCE; GAS-PHASE; INFRARED-SPECTROSCOPY; ELECTROCHEMICAL REDUCTION; EVIDENCE CONSISTENT; AZIDE; ENTHALPIES</t>
  </si>
  <si>
    <t>Photocatalytic generation of nitrenes and radicals can be used to tune or even control their reactivity. Photocatalytic activation of sulfonyl azides leads to the elimination of N-2 and the resulting reactive species initiate C-H activations and amide formation reactions. Here, we present reactive radicals that are generated from sulfonyl azides: sulfonyl nitrene radical anion, sulfonyl nitrene and sulfonyl amidyl radical, and test their gas phase reactivity in C-H activation reactions. The sulfonyl nitrene radical anion is the least reactive and its reactivity is governed by the proton coupled electron transfer mechanism. In contrast, sulfonyl nitrene and sulfonyl amidyl radicals react via hydrogen atom transfer pathways. These reactivities and detailed characterization of the radicals with vibrational spectroscopy and with DFT calculations provide information necessary for taking control over the reactivity of these intermediates.</t>
  </si>
  <si>
    <t>[Zelenka, Jan; Pereverzev, Aleksandr; Roithova, Jana] Radboud Univ Nijmegen, Inst Mol &amp; Mat, Dept Spect &amp; Catalysis, Heyendaalseweg 135, NL-6525 AJ Nijmegen, Netherlands; [Jahn, Ullrich] Czech Acad Sci, Inst Organ Chem &amp; Biochem, Flemingovo Namesti 2, Prague 16610 6, Czech Republic</t>
  </si>
  <si>
    <t>Radboud University Nijmegen; Czech Academy of Sciences; Institute of Organic Chemistry &amp; Biochemistry of the Czech Academy of Sciences</t>
  </si>
  <si>
    <t>Roithová, J (corresponding author), Radboud Univ Nijmegen, Inst Mol &amp; Mat, Dept Spect &amp; Catalysis, Heyendaalseweg 135, NL-6525 AJ Nijmegen, Netherlands.</t>
  </si>
  <si>
    <t>J.Roithova@science.ru.nl</t>
  </si>
  <si>
    <t>Pereverzev, Aleksandr Y/O-6948-2018; Roithová, Jana/A-5858-2015; Zelenka, Jan/S-3669-2017</t>
  </si>
  <si>
    <t>Pereverzev, Aleksandr Y/0000-0001-5486-6916; Roithová, Jana/0000-0001-5144-0688; Zelenka, Jan/0000-0002-8521-6016</t>
  </si>
  <si>
    <t>European Research Council (ERC CoG) [682275]; Netherlands Organization for Scientific Research (NWO, Start Up program) [740.018.022]; Czech Science Foundation [17-14510S]</t>
  </si>
  <si>
    <t>European Research Council (ERC CoG)(European Research Council (ERC)); Netherlands Organization for Scientific Research (NWO, Start Up program)(Netherlands Organization for Scientific Research (NWO)); Czech Science Foundation(Grant Agency of the Czech Republic)</t>
  </si>
  <si>
    <t>This work was supported by European Research Council (ERC CoG No. 682275) and by The Netherlands Organization for Scientific Research (NWO, Start Up program, project no. 740.018.022). We acknowledge Paul White for help with characterization of Nonaflyl azide by NMR and Jesus Del Pozo Mellado for assistance with the ion spectroscopy measurements. U.J. thanks the Czech Science Foundation for a grant (17-14510S).</t>
  </si>
  <si>
    <t>0947-6539</t>
  </si>
  <si>
    <t>1521-3765</t>
  </si>
  <si>
    <t>CHEM-EUR J</t>
  </si>
  <si>
    <t>Chem.-Eur. J.</t>
  </si>
  <si>
    <t>MAY 16</t>
  </si>
  <si>
    <t>e202104493</t>
  </si>
  <si>
    <t>10.1002/chem.202104493</t>
  </si>
  <si>
    <t>2I3DB</t>
  </si>
  <si>
    <t>WOS:000778293500001</t>
  </si>
  <si>
    <t>Chen, H; Tang, TH; Malapit, CA; Lee, YS; Prater, MB; Weliwatte, NS; Minteer, SD</t>
  </si>
  <si>
    <t>Chen, Hui; Tang, Tianhua; Malapit, Christian A.; Lee, Yoo Seok; Prater, Matthew B.; Weliwatte, N. Samali; Minteer, Shelley D.</t>
  </si>
  <si>
    <t>One-Pot Bioelectrocatalytic Conversion of Chemically Inert Hydrocarbons to Imines</t>
  </si>
  <si>
    <t>H BOND ACTIVATION; ALKANES; HYDROXYLATION; REDUCTION; CATALYSIS; OXIDATION; FUNCTIONALIZATION; ELECTRODE; ALCOHOLS; SYSTEM</t>
  </si>
  <si>
    <t>Petroleum hydrocarbons are our major energy source and an important feedstock for the chemical industry. With the exception of combustion, the deep conversion of chemically inert hydrocarbons to more valuable chemicals is of considerable interest. However, two challenges hinder this conversion. One is the regioselective activation of inert carbon- hydrogen (C-H) bonds. The other is designing a pathway to realize this complicated conversion. In response to the two challenges, a multistep bioelectrocatalytic system was developed to realize the one-pot deep conversion from heptane to N-heptylhepan-1-imine under mild conditions. First, in this enzymatic cascade, a bioelectrocatalytic C-H bond oxyfunctionalization step based on alkane hydroxylase (alkB) was applied to regioselectively convert heptane to 1-heptanol. By integrating subsequent alcohol oxidation and bioelectrocatalytic reductive amination steps based on an engineered choline oxidase (AcCO6) and a reductive aminase (NfRedAm), the generated 1-heptanol was successfully converted to N-heptylhepan-1-imine. The electrochemical architecture provided sufficient electrons to drive the bioelectrocatalytic C-H bond oxyfunctionalization and reductive amination steps with neutral red (NR) as electron mediator. The highest concentration of N-heptylhepan-1-imine achieved was 0.67 mM with a Faradaic efficiency of 45% for C-H bond oxyfunctionalization and 70% for reductive amination. Hexane, octane, and ethylbenzene were also successfully converted to the corresponding imines. Via regioselective C-H bond oxyfunctionalization, intermediate oxidation, and reductive amination, the bioelectrocatalytic hydrocarbon deep conversion system successfully realized the challenging conversion from inert hydrocarbons to imines that would have been impossible by using organic synthesis methods and provided a new methodology for the comprehensive conversion and utilization of inert hydrocarbons.</t>
  </si>
  <si>
    <t>[Chen, Hui; Tang, Tianhua; Malapit, Christian A.; Lee, Yoo Seok; Prater, Matthew B.; Weliwatte, N. Samali; Minteer, Shelley D.] Univ Utah, Dept Chem, Salt Lake City, UT 84112 USA</t>
  </si>
  <si>
    <t>Utah System of Higher Education; University of Utah</t>
  </si>
  <si>
    <t>Minteer, SD (corresponding author), Univ Utah, Dept Chem, Salt Lake City, UT 84112 USA.</t>
  </si>
  <si>
    <t>minteer@chem.utah.edu</t>
  </si>
  <si>
    <t>Prater, Matthew/HOI-0863-2023; Minteer, Shelley/A-7711-2009; Tang, Tianhua/ITV-7575-2023; Malapit, Christian/ADR-3055-2022; Minteer, Shelley/C-4751-2014</t>
  </si>
  <si>
    <t>Malapit, Christian/0000-0002-8471-4208; Tang, Tianhua/0009-0000-2822-969X; Minteer, Shelley/0000-0002-5788-2249; Chen, Hui/0000-0002-8944-0090</t>
  </si>
  <si>
    <t>National Science Foundation Center for Synthetic Organic Electrochemistry [CHE2002158]</t>
  </si>
  <si>
    <t>National Science Foundation Center for Synthetic Organic Electrochemistry</t>
  </si>
  <si>
    <t>We thank the support from the National Science Foundation Center for Synthetic Organic Electrochemistry (CHE2002158).</t>
  </si>
  <si>
    <t>MAR 9</t>
  </si>
  <si>
    <t>10.1021/jacs.1c13063</t>
  </si>
  <si>
    <t>ZX9AM</t>
  </si>
  <si>
    <t>WOS:000772185500030</t>
  </si>
  <si>
    <t>Shee, M; Singh, NDP</t>
  </si>
  <si>
    <t>Shee, Maniklal; Singh, N. D. Pradeep</t>
  </si>
  <si>
    <t>Chemical versatility of azide radical: journey from a transient species to synthetic accessibility in organic transformations</t>
  </si>
  <si>
    <t>CHEMICAL SOCIETY REVIEWS</t>
  </si>
  <si>
    <t>C-H AZIDATION; ONE-ELECTRON OXIDATION; NITROGEN-CENTERED RADICALS; RAY CRYSTAL-STRUCTURE; N BOND-CLEAVAGE; METAL-FREE; UNACTIVATED ALKENES; HYPERVALENT IODINE; SODIUM-AZIDE; STEREOSPECIFIC INTRODUCTION</t>
  </si>
  <si>
    <t>The generation of azide radical (N-3) occurs from its precursors primarily via a single electron transfer (SET) process or homolytic cleavage by chemical methods or advanced photoredox/electrochemical methods. This in situ generated transient open-shell species has unique characteristic features that set its reactivity. In the past, the azide radical was widely used for various studies in radiation chemistry as a 1e(-) oxidant of biologically important molecules, but now it is being exploited for synthetic applications based on its addition and intermolecular hydrogen atom transfer (HAT) abilities. Due to the significant role of nitrogen-containing molecules in synthesis, drug discovery, biological, and material sciences, the direct addition onto unsaturated bonds for the simultaneous construction of C-N bond with other (C-X) bonds are indeed worth highlighting. Moreover, the ability to generate O- or C-centered radicals by N-3 via electron transfer (ET) and intermolecular HAT processes is also well documented. The purpose of controlling the reactivity of this short-lived intermediate in organic transformations drives us to survey: (i) the history of azide radical and its structural properties (thermodynamic, spectroscopic, etc.), (ii) chemical reactivities and kinetics, (iii) methods to produce N-3 from various precursors, (iv) several significant azide radical-mediated transformations in the field of functionalization with unsaturated bonds, C-H functionalization via HAT, tandem, and multicomponent reaction with a critical analysis of underlying mechanistic approaches and outcomes, (v) concept of taming the reactivity of azide radicals for potential opportunities, in this review.</t>
  </si>
  <si>
    <t>[Shee, Maniklal; Singh, N. D. Pradeep] Indian Inst Technol Kharagpur, Dept Chem, Kharagpur 721302, W Bengal, India</t>
  </si>
  <si>
    <t>Indian Institute of Technology System (IIT System); Indian Institute of Technology (IIT) - Kharagpur</t>
  </si>
  <si>
    <t>Singh, NDP (corresponding author), Indian Inst Technol Kharagpur, Dept Chem, Kharagpur 721302, W Bengal, India.</t>
  </si>
  <si>
    <t>ndpradeep@chem.iitkgp.ac.in</t>
  </si>
  <si>
    <t>Shee, Maniklal/0000-0002-8969-0401; Singh, N D Pradeep/0000-0001-6806-9774</t>
  </si>
  <si>
    <t>DST SERB [EMR/2016/005885, DIA/2018/000019]; CSIR [02(367)/19/EMR-II]; UGC</t>
  </si>
  <si>
    <t>DST SERB(Department of Science &amp; Technology (India)Science Engineering Research Board (SERB), India); CSIR(Council of Scientific &amp; Industrial Research (CSIR) - India); UGC(University Grants Commission, India)</t>
  </si>
  <si>
    <t>We solely dedicate this review in memory of Professor Francesco Minisci. We thank the DST SERB (Grant No. EMR/2016/005885 &amp; DIA/2018/000019), and CSIR (Sanction Letter No. 02(367)/19/EMR-II) for funding. Maniklal Shee is thankful to UGC for financial support.</t>
  </si>
  <si>
    <t>0306-0012</t>
  </si>
  <si>
    <t>1460-4744</t>
  </si>
  <si>
    <t>CHEM SOC REV</t>
  </si>
  <si>
    <t>Chem. Soc. Rev.</t>
  </si>
  <si>
    <t>MAR 21</t>
  </si>
  <si>
    <t>10.1039/d1cs00494h</t>
  </si>
  <si>
    <t>MAR 2022</t>
  </si>
  <si>
    <t>ZW2HK</t>
  </si>
  <si>
    <t>WOS:000762426200001</t>
  </si>
  <si>
    <t>Yan, B; Shi, CX; Beckham, GT; Chen, EYX; Román-Leshkov, Y</t>
  </si>
  <si>
    <t>Yan, Bing; Shi, Changxia; Beckham, Gregg T.; Chen, Eugene Y-X; Roman-Leshkov, Yuriy</t>
  </si>
  <si>
    <t>Electrochemical Activation of C-C Bonds through Mediated Hydrogen Atom Transfer Reactions</t>
  </si>
  <si>
    <t>CHEMSUSCHEM</t>
  </si>
  <si>
    <t>C-C bond activation; electrocatalysis; plastic upcycling; radical chemistry; redox mediators</t>
  </si>
  <si>
    <t>ORGANIC-MOLECULES; ELECTRON-TRANSFER; CLEAVAGE; OXIDATION; POLYSTYRENE; GENERATION; DIFFUSION; CATALYSIS; VALORIZATION; POLYMERS</t>
  </si>
  <si>
    <t>Activating inert sp(3)-sp(3) carbon-carbon (C-C) bonds remains a major bottleneck in the chemical upcycling of recalcitrant polyolefin waste. In this study, redox mediators are used to activate the inert C-C bonds. Specifically, N-hydroxyphthalimide (NHPI) is used as the redox mediator, which is oxidized to phthalimide-N-oxyl (PINO) radical to initiate hydrogen atom transfer (HAT) reactions with benzylic C-H bonds. The resulting carbon radical is readily captured by molecular oxygen to form a peroxide that decomposes into oxygenated C-C bond-scission fragments. This indirect approach reduces the oxidation potential by &gt;1.2 V compared to the direct oxidation of the substrate. Studies with model compounds reveal that the selectivity of C-C bond cleavage increases with decreasing C-C bond dissociation energy. With NHPI-mediated oxidation, oligomeric styrene (OS510; M-n=510 Da) and polystyrene (PS; M-n approximate to 10 000 Da) are converted into oxygenated monomers, dimers, and oligomers.</t>
  </si>
  <si>
    <t>[Yan, Bing; Roman-Leshkov, Yuriy] MIT, Dept Chem Engn, Cambridge, MA 02139 USA; [Shi, Changxia; Chen, Eugene Y-X] Colorado State Univ, Dept Chem, Ft Collins, CO 80523 USA; [Beckham, Gregg T.] Natl Renewable Energy Lab NREL, Renewable Resources &amp; Enabling Sci Ctr, Golden, CO 80402 USA; [Beckham, Gregg T.] Natl Renewable Energy Lab NREL, BOTTLE Consortium, Golden, CO 80402 USA</t>
  </si>
  <si>
    <t>Massachusetts Institute of Technology (MIT); Colorado State University</t>
  </si>
  <si>
    <t>Román-Leshkov, Y (corresponding author), MIT, Dept Chem Engn, Cambridge, MA 02139 USA.</t>
  </si>
  <si>
    <t>yroman@mit.edu</t>
  </si>
  <si>
    <t>; Roman-Leshkov, Yuriy/E-1387-2014</t>
  </si>
  <si>
    <t>Shi, Changxia/0000-0002-5858-5692; Roman-Leshkov, Yuriy/0000-0002-0025-4233; Yan, Bing/0000-0001-7874-725X</t>
  </si>
  <si>
    <t>U.S. Department of Energy, Office of Energy Efficiency and Renewable Energy, Advanced Manufacturing Office (AMO); Bioenergy Technologies Office (BETO); AMO; BETO [DE-AC36-08GO28308]; National Renewable Energy Laboratory (NREL); Colorado State University [DE-AC36-08GO28308]; Eni S.p.A. through the MIT Energy Initiative; NREL; MIT</t>
  </si>
  <si>
    <t>U.S. Department of Energy, Office of Energy Efficiency and Renewable Energy, Advanced Manufacturing Office (AMO)(United States Department of Energy (DOE)); Bioenergy Technologies Office (BETO); AMO; BETO; National Renewable Energy Laboratory (NREL); Colorado State University; Eni S.p.A. through the MIT Energy Initiative; NREL; MIT</t>
  </si>
  <si>
    <t>We thank Griffin Drake, Thejas Wesley, Dr. Julie Rorrer, Dr. Ydna Questell-Santiago, and other members of the BOTTLE Consortium for helpful discussions. Funding was provided by the U.S. Department of Energy, Office of Energy Efficiency and Renewable Energy, Advanced Manufacturing Office (AMO) and Bioenergy Technologies Office (BETO). This work was performed as part of the BioOptimized Technologies to keep Thermoplastics out of Landfills and the Environment (BOTTLE) Consortium and was supported by AMO and BETO under Contract DE-AC36-08GO28308 with the National Renewable Energy Laboratory (NREL), operated by Alliance for Sustainable Energy, LLC. The BOTTLE Consortium includes members from MIT and Colorado State University, funded under Contract DE-AC36-08GO28308 with NREL. The views expressed in the article do not necessarily represent the views of the DOE or the U.S. Government. This work was also supported by Eni S.p.A. through the MIT Energy Initiative.</t>
  </si>
  <si>
    <t>1864-5631</t>
  </si>
  <si>
    <t>1864-564X</t>
  </si>
  <si>
    <t>ChemSusChem</t>
  </si>
  <si>
    <t>MAR 22</t>
  </si>
  <si>
    <t>e202102317</t>
  </si>
  <si>
    <t>10.1002/cssc.202102317</t>
  </si>
  <si>
    <t>FEB 2022</t>
  </si>
  <si>
    <t>0A1YK</t>
  </si>
  <si>
    <t>Bronze, Green Submitted</t>
  </si>
  <si>
    <t>WOS:000760087900001</t>
  </si>
  <si>
    <t>Kuiry, H; Das, D; Das, S; Chakraborty, S; Chandra, B; Sen Gupta, S</t>
  </si>
  <si>
    <t>Kuiry, Himangshu; Das, Debasree; Das, Soumadip; Chakraborty, Soham; Chandra, Bittu; Sen Gupta, Sayam</t>
  </si>
  <si>
    <t>Electrocatalytic alcohol oxidation by a molecular iron complex</t>
  </si>
  <si>
    <t>FARADAY DISCUSSIONS</t>
  </si>
  <si>
    <t>H BOND OXIDATION; C-H; MECHANISTIC INSIGHT; ATOM TRANSFER; FE-BTAML; REACTIVITY; FE-V(O); WATER; OXYGENATION; ACTIVATION</t>
  </si>
  <si>
    <t>An efficient electrochemical method for the selective oxidation of alcohols to their corresponding aldehydes/ketones using a biomimetic iron complex, [(bTAML)Fe-III-OH2](-), as the redox mediator in an undivided electrochemical cell with inexpensive carbon and nickel electrodes using water as an oxygen source is reported. The substrate scope also includes alcohols that contain O and N heteroatoms in the scaffold, which are well tolerated under these reaction conditions. Mechanistic studies show the involvement of a high-valent Fe-V(O) species, [(bTAML)Fe-V(O)](-), formed via PCET (overall 2H(+)/2e(-)) from [(bTAML)Fe-III-OH2](-) at 0.77 V (vs. Fc(+)/Fc). Moreover, electrokinetic studies of the oxidation of C-H bonds indicate a second-order reaction, with the C-H abstraction by Fe-V(O) being the rate-determining step. The overall mechanism, studied using linear free energy relationships and radical clocks, indicates a net hydride transfer, leading to the oxidation of the alcohol to the corresponding aldehyde or ketone. When the reaction was carried out at pH &gt; 11, the reaction could be carried out at a similar to 500 mV lower potential than that at pH 8, albeit with reduced reaction rates. The reactive intermediate involved at pH &gt; 11 is the corresponding one-electron oxidized [(bTAML)Fe-IV(O)](2-) species.</t>
  </si>
  <si>
    <t>[Kuiry, Himangshu; Das, Soumadip; Chakraborty, Soham; Chandra, Bittu; Sen Gupta, Sayam] Indian Inst Sci Educ &amp; Res Kolkata, Dept Chem Sci, Mohanpur 741246, W Bengal, India; [Das, Debasree] CSIR Natl Chem Lab, Chem Engn &amp; Proc Dev Div, Pune 411008, Maharashtra, India</t>
  </si>
  <si>
    <t>Indian Institute of Science Education &amp; Research (IISER) - Kolkata; Council of Scientific &amp; Industrial Research (CSIR) - India; CSIR - National Chemical Laboratory (NCL)</t>
  </si>
  <si>
    <t>Sen Gupta, S (corresponding author), Indian Inst Sci Educ &amp; Res Kolkata, Dept Chem Sci, Mohanpur 741246, W Bengal, India.</t>
  </si>
  <si>
    <t>sayam.sengupta@iiserkol.ac.in</t>
  </si>
  <si>
    <t>DAS, DEBASREE/GWN-0635-2022</t>
  </si>
  <si>
    <t>Das, Debasree/0000-0002-8048-5882; Chandra, Bittu/0000-0001-6071-8071; Das, Soumadip/0000-0001-8161-1425; Chakraborty, Soham/0000-0002-0846-4390</t>
  </si>
  <si>
    <t>SERB, New Delhi [EMR/2017/003258]; IISER Kolkata; CSIR-New Delhi; KVPY; UGC-New Delhi</t>
  </si>
  <si>
    <t>SERB, New Delhi(Department of Science &amp; Technology (India)Science Engineering Research Board (SERB), India); IISER Kolkata; CSIR-New Delhi(Council of Scientific &amp; Industrial Research (CSIR) - India); KVPY; UGC-New Delhi(University Grants Commission, India)</t>
  </si>
  <si>
    <t>S. S. G. acknowledges SERB, New Delhi (grant no. EMR/2017/003258), and IISER Kolkata (Start-up Grant) for funding. H. K. and S. D. acknowledge CSIR-New Delhi for their fellowship. S. C. acknowledges KVPY for the scholarship. B. C. acknowledges UGC-New Delhi for his fellowship. We acknowledge IISER Kolkata and the CSIR-National Chemical Laboratory for the research facilities and infrastructure. We acknowledge Debasmita Chatterjee for her constant help and support. We acknowledge Dr Rahul Banerjee and Dr Biplab Maji for their instrumental support.</t>
  </si>
  <si>
    <t>1359-6640</t>
  </si>
  <si>
    <t>1364-5498</t>
  </si>
  <si>
    <t>FARADAY DISCUSS</t>
  </si>
  <si>
    <t>Faraday Discuss.</t>
  </si>
  <si>
    <t>MAY 18</t>
  </si>
  <si>
    <t>10.1039/d1fd00074h</t>
  </si>
  <si>
    <t>1I2UH</t>
  </si>
  <si>
    <t>WOS:000756767800001</t>
  </si>
  <si>
    <t>Forni, JA; Czyz, ML; Lupton, DW; Polyzos, A</t>
  </si>
  <si>
    <t>Forni, Jose A.; Czyz, Milena L.; Lupton, David W.; Polyzos, Anastasios</t>
  </si>
  <si>
    <t>An electrochemical γ-C-H arylation of amines in continuous flow</t>
  </si>
  <si>
    <t>Flow chemistry; Electrosynthesis; Arylation; C-H activation; Amines</t>
  </si>
  <si>
    <t>HYDROGEN-ATOM TRANSFER; RELAY CYCLIZATIONS; BOND FORMATION; FUNCTIONALIZATION; DESATURATION</t>
  </si>
  <si>
    <t>Reported here is a regioselective C(sp(3))-C(sp(2)) cross coupling reaction between inert gamma-C(sp(3))-H bonds in aliphatic amines and cyanoarenes under electrochemical conditions in flow. The developed methodology takes advantage of a removable redox active auxiliary, which triggers selective 1,7-hydrogen atom transfer to functionalise an aliphatic C-H bond at the gamma-position of an alkyl amine. In this reaction, a cyanoarene radical anion functions as both a selective arylating reagent and a redox active mediator, enabling the controlled one electron reduction of the redox active auxiliary. This strategy offers a new approach towards gamma-C(sp(3))-H bond functionalisation allowing generation of, amongst others, sterically crowded carbon centres under mild reaction conditions and in the absence of additional catalysts or radical initiators. (C) 2022 Elsevier Ltd. All rights reserved.</t>
  </si>
  <si>
    <t>[Forni, Jose A.; Czyz, Milena L.; Polyzos, Anastasios] Univ Melbourne, Sch Chem, Parkville, Vic 3010, Australia; [Lupton, David W.] Monash Univ, Sch Chem, Clayton, Vic 3800, Australia; [Polyzos, Anastasios] CSIRO Mfg, Res Way, Clayton, Vic 3168, Australia</t>
  </si>
  <si>
    <t>University of Melbourne; Monash University; Commonwealth Scientific &amp; Industrial Research Organisation (CSIRO)</t>
  </si>
  <si>
    <t>Polyzos, A (corresponding author), Univ Melbourne, Sch Chem, Parkville, Vic 3010, Australia.;Lupton, DW (corresponding author), Monash Univ, Sch Chem, Clayton, Vic 3800, Australia.</t>
  </si>
  <si>
    <t>david.lupton@monash.edu; anastasios.polyzos@unimelb.edu.au</t>
  </si>
  <si>
    <t>Lupton, David W/G-5766-2010; Forni, Jose/GLR-0695-2022; Polyzos, Anastasios/M-2614-2017</t>
  </si>
  <si>
    <t>Lupton, David W/0000-0002-0958-4298; Polyzos, Anastasios/0000-0003-1063-4990; Czyz, Milena/0000-0001-5013-155X; Forni, Jose/0000-0001-9824-6700</t>
  </si>
  <si>
    <t>University of Melbourne, Melbourne Research Scholarship (MRS); ARC Industrial Transformation Training Centre Post-Doctoral Fellowship; ARC [IC1701000020, DP210103053]</t>
  </si>
  <si>
    <t>University of Melbourne, Melbourne Research Scholarship (MRS); ARC Industrial Transformation Training Centre Post-Doctoral Fellowship(Australian Research Council); ARC(Australian Research Council)</t>
  </si>
  <si>
    <t>JAF acknowledges The University of Melbourne, Melbourne Research Scholarship (MRS); MLC acknowledges the ARC Industrial Transformation Training Centre Post-Doctoral Fellowship; AP acknowledges the ARC (IC1701000020). DWL and AP acknowledge the ARC Discovery Grant program (DP210103053). We also thank Dr Duncan Guthrie and Dr Manuel Nuno (Vapourtec Ltd UK) for the generous loan of the Ion reactor.</t>
  </si>
  <si>
    <t>FEB 16</t>
  </si>
  <si>
    <t>10.1016/j.tetlet.2022.153647</t>
  </si>
  <si>
    <t>ZI2EV</t>
  </si>
  <si>
    <t>WOS:000761441000007</t>
  </si>
  <si>
    <t>Murray, PRD; Cox, JH; Chiappini, ND; Roos, CB; McLoughlin, EA; Hejna, BG; Nguyen, ST; Ripberger, HH; Ganley, JM; Tsui, E; Shin, NY; Koronkiewicz, B; Qiu, GQ; Knowles, RR</t>
  </si>
  <si>
    <t>Murray, Philip R. D.; Cox, James H.; Chiappini, Nicholas D.; Roos, Casey B.; McLoughlin, Elizabeth A.; Hejna, Benjamin G.; Nguyen, Suong T.; Ripberger, Hunter H.; Ganley, Jacob M.; Tsui, Elaine; Shin, Nick Y.; Koronkiewicz, Brian; Qiu, Guanqi; Knowles, Robert R.</t>
  </si>
  <si>
    <t>Photochemical and Electrochemical Applications of Proton-Coupled Electron Transfer in Organic Synthesis</t>
  </si>
  <si>
    <t>CHEMICAL REVIEWS</t>
  </si>
  <si>
    <t>C-H BONDS; HYDROGEN-ATOM TRANSFER; VISIBLE-LIGHT PHOTOCATALYSIS; ANTI-MARKOVNIKOV HYDROAMINATION; SEMICONDUCTOR-CATALYZED PHOTOADDITION; HIGH-THROUGHPUT EXPERIMENTATION; UNACTIVATED C(SP(3))-H BONDS; LATE-STAGE FUNCTIONALIZATION; TETHERED TERMINAL ALKENES; SIDE-CHAIN FRAGMENTATION</t>
  </si>
  <si>
    <t>We present here a review of the photochemical and electrochemical applications of multi-site proton-coupled electron transfer (MS-PCET) in organic synthesis. MS-PCETs are redox mechanisms in which both an electron and a proton are exchanged together, often in a concerted elementary step. As such, MS-PCET can function as a non-classical mechanism for homolytic bond activation, providing opportunities to generate synthetically useful free radical intermediates directly from a wide variety of common organic functional groups. We present an introduction to MS-PCET and a practitioner's guide to reaction design, with an emphasis on the unique energetic and selectivity features that are characteristic of this reaction class. We then present chapters on oxidative N-H, O-H, S-H, and C-H bond homolysis methods, for the generation of the corresponding neutral radical species. Then, chapters for reductive PCET activations involving carbonyl, imine, other X.Y p-systems, and heteroarenes, where neutral ketyl, a-amino, and heteroarene-derived radicals can be generated. Finally, we present chapters on the applications of MS-PCET in asymmetric catalysis and in materials and device applications. Within each chapter, we subdivide by the functional group undergoing homolysis, and thereafter by the type of transformation being promoted. Methods published prior to the end of December 2020 are presented.</t>
  </si>
  <si>
    <t>[Murray, Philip R. D.; Cox, James H.; Chiappini, Nicholas D.; Roos, Casey B.; McLoughlin, Elizabeth A.; Hejna, Benjamin G.; Nguyen, Suong T.; Ripberger, Hunter H.; Ganley, Jacob M.; Tsui, Elaine; Shin, Nick Y.; Koronkiewicz, Brian; Qiu, Guanqi; Knowles, Robert R.] Princeton Univ, Dept Chem, Princeton, NJ 08544 USA</t>
  </si>
  <si>
    <t>Princeton University</t>
  </si>
  <si>
    <t>Knowles, RR (corresponding author), Princeton Univ, Dept Chem, Princeton, NJ 08544 USA.</t>
  </si>
  <si>
    <t>rknowles@princeton.edu</t>
  </si>
  <si>
    <t>Knowles, Robert R/HKO-3405-2023</t>
  </si>
  <si>
    <t>Knowles, Robert R/0000-0003-1044-4900; Hejna, Benjamin/0000-0002-3226-9106; Cox, James/0000-0002-1631-3031; Qiu, Guanqi/0000-0003-3818-3896; Shin, Nick/0000-0003-3132-502X; Nguyen, Suong/0000-0002-5745-9096; Murray, Philip/0000-0001-7873-5232; Tsui, Elaine/0000-0002-5872-4824; Roos, Casey/0000-0002-2734-5848; Ganley, Jacob/0000-0001-7705-2886; Ripberger, Hunter/0000-0002-3146-9579; Chiappini, Nicholas/0000-0003-0469-1008; Koronkiewicz, Brian/0000-0002-9892-7837</t>
  </si>
  <si>
    <t>NIH [R35 GM134893, F32GM142190]; European Commission [886224]; National Science Foundation Graduate Research Fellow Program [DGE2039656]; Andlinger Center for Energy and the Environment (Princeton University); Marie Curie Actions (MSCA) [886224] Funding Source: Marie Curie Actions (MSCA)</t>
  </si>
  <si>
    <t>NIH(United States Department of Health &amp; Human ServicesNational Institutes of Health (NIH) - USA); European Commission(European Union (EU)European Commission Joint Research Centre); National Science Foundation Graduate Research Fellow Program; Andlinger Center for Energy and the Environment (Princeton University); Marie Curie Actions (MSCA)(Marie Curie Actions)</t>
  </si>
  <si>
    <t>Financial support was provided by the NIH (R35 GM134893). P.R.D.M wishes to thank the European Commission for a Marie-Sklodowska-Curie Individual Fellowship (Grant number: 886224). J.H.C. is supported by the National Science Foundation Graduate Research Fellow Program (#DGE2039656). N.D.C. thanks the NIH for support through a Ruth L. Kirschstein National Research Service Award (F32GM142190). S.T.N. thanks the Andlinger Center for Energy and the Environment (Princeton University) for a Maeder Graduate Fellowship. The authors would like to acknowledge Prof. Dian Wang for early contributions to this project.</t>
  </si>
  <si>
    <t>0009-2665</t>
  </si>
  <si>
    <t>1520-6890</t>
  </si>
  <si>
    <t>CHEM REV</t>
  </si>
  <si>
    <t>Chem. Rev.</t>
  </si>
  <si>
    <t>JAN 26</t>
  </si>
  <si>
    <t>10.1021/acs.chemrev.1c00374</t>
  </si>
  <si>
    <t>ZO6IW</t>
  </si>
  <si>
    <t>Green Submitted, Green Published</t>
  </si>
  <si>
    <t>WOS:000765830800011</t>
  </si>
  <si>
    <t>Tan, YF; Chen, Y; Li, RX; Guan, Z; He, YH</t>
  </si>
  <si>
    <t>Tan, Yu-Fang; Chen, Yuan; Li, Rui-Xue; Guan, Zhi; He, Yan-Hong</t>
  </si>
  <si>
    <t>Electrochemical oxidation-induced benzyl C-H carbonylation for the synthesis of aromatic α-diketones</t>
  </si>
  <si>
    <t>Electrochemical oxidation; Benzyl C-H carbonylation; Benzyl radical; Aromatic alpha-diketones; Iodine-mediated reaction</t>
  </si>
  <si>
    <t>CATALYZED OXIDATION; DEOXYBENZOINS; BENZILS; KETONES; OXYGEN</t>
  </si>
  <si>
    <t>Electrochemical oxidation-induced direct carbonylation of benzyl C-H bond for the synthesis of aromatic alpha-diketones is described. In this process, tetrabutylammonium iodide (nBu(4)NI) not only acts as an electrolyte, but its iodine anion is oxidized to an iodine radical at the anode, acting as a hydrogen atom transfer agent. The iodine radical extracts the benzyl hydrogen atom and causes the carbonylation of the benzyl position, where O-2 in the air is used as an oxygen source. (C) 2021 Elsevier Ltd. All rights reserved.</t>
  </si>
  <si>
    <t>[Tan, Yu-Fang; Chen, Yuan; Li, Rui-Xue; Guan, Zhi; He, Yan-Hong] Southwest Univ, Sch Chem &amp; Chem Engn, Key Lab Appl Chem Chongqing Municipal, Chongqing 400715, Peoples R China</t>
  </si>
  <si>
    <t>Southwest University - China</t>
  </si>
  <si>
    <t>National Natural Science Foundation of China [22078268, 21977084]; Natural Science Foundation of Chongqing [cstc2019jcyjmsxmX0297]</t>
  </si>
  <si>
    <t>National Natural Science Foundation of China(National Natural Science Foundation of China (NSFC)); Natural Science Foundation of Chongqing(Natural Science Foundation of Chongqing)</t>
  </si>
  <si>
    <t>This work was financially supported by the National Natural Science Foundation of China (Nos. 22078268 and 21977084), and the Natural Science Foundation of Chongqing (No. cstc2019jcyjmsxmX0297)</t>
  </si>
  <si>
    <t>10.1016/j.tetlet.2021.153593</t>
  </si>
  <si>
    <t>JAN 2022</t>
  </si>
  <si>
    <t>1M8MZ</t>
  </si>
  <si>
    <t>WOS:000800222000003</t>
  </si>
  <si>
    <t>S</t>
  </si>
  <si>
    <t>Santana, VCS; Munaretto, LS; de Lucca, EC</t>
  </si>
  <si>
    <t>Ayad, T; Barsegyan, YA; DeLucca Jr., EC; Haake, E; Hutskalova, V; Jux, N; Montforts, FP; Munaretto, LS; Pajkert, R; Pirat, JL; Roschenthaler, GV; Santana, VCS; Sparr, C; Terent'ev, AO; Tius, MA; Tomkinson, NCO; Vil', VA; Virieux, D</t>
  </si>
  <si>
    <t>Krause, N; Donohoe, TJ; Marsden, SP; Montchamp, JL; Terent'ev, AO; Weinreb, SM</t>
  </si>
  <si>
    <t>Santana, V. C. S.; Munaretto, L. S.; de Lucca, E. C., Jr.</t>
  </si>
  <si>
    <t>Synthesis of Ketones by Oxidation of Alkanes</t>
  </si>
  <si>
    <t>KNOWLEDGE UPDATES 2022/1</t>
  </si>
  <si>
    <t>Science of Synthesis</t>
  </si>
  <si>
    <t>Article; Book Chapter</t>
  </si>
  <si>
    <t>alkanes; ketones; oxidation; transition metals; iron catalysts; manganese catalysts; homogeneous catalysis; heterogeneous catalysis; C-H activation; photooxidation; electrochemical oxidation; supported catalysis</t>
  </si>
  <si>
    <t>C-H OXIDATION; HYDROGEN-ATOM TRANSFER; SELECTIVE OXIDATION; METHYLENIC SITES; SATURATED-HYDROCARBONS; STRAIN RELEASE; BONDS; OXYFUNCTIONALIZATION; CATALYST; REMOTE</t>
  </si>
  <si>
    <t>This chapter is an update to Science of Synthesis Section 26.1.2, which included the synthesis of ketones by oxidation of alkanes. This contribution is focused on reports published during the period 2007-2020 that describe the synthesis of ketones by transition-metal catalysis, photochemically and electrochemically mediated methods, as well as the use of supported catalysts and metal-free oxidation of alkanes. [GRAPHICS] .</t>
  </si>
  <si>
    <t>de Lucca, Emilio/B-9203-2017</t>
  </si>
  <si>
    <t>de Lucca, Emilio/0000-0002-7732-3559</t>
  </si>
  <si>
    <t>GEORG THIEME VERLAG</t>
  </si>
  <si>
    <t>STUTTGART 30</t>
  </si>
  <si>
    <t>RUDIGERSTR 14, W-7000 STUTTGART 30, GERMANY</t>
  </si>
  <si>
    <t>2510-5469</t>
  </si>
  <si>
    <t>2566-7297</t>
  </si>
  <si>
    <t>978-3-13-245147-6; 978-3-13-245148-3</t>
  </si>
  <si>
    <t>SCI SYNTH</t>
  </si>
  <si>
    <t>10.1055/sos-SD-126-00120</t>
  </si>
  <si>
    <t>Book Citation Index – Science (BKCI-S)</t>
  </si>
  <si>
    <t>BU6GW</t>
  </si>
  <si>
    <t>WOS:000925046100007</t>
  </si>
  <si>
    <t>Feng, T; Wang, SY; Liu, Y; Liu, SZ; Qiu, YA</t>
  </si>
  <si>
    <t>Feng, Tian; Wang, Siyi; Liu, Yin; Liu, Shouzhuo; Qiu, Youai</t>
  </si>
  <si>
    <t>Electrochemical Desaturative β-Acylation of Cyclic N-Aryl Amines</t>
  </si>
  <si>
    <t>beta-Acylation; Desaturation; Electrochemistry; Ferrocene mediator; Selectivity</t>
  </si>
  <si>
    <t>C-H FUNCTIONALIZATION; ELECTROCATALYTIC ALCOHOL OXIDATION; CROSS-COUPLING REACTION; ELECTROORGANIC CHEMISTRY; ANODIC-OXIDATION; BOND FUNCTIONALIZATION; UNSATURATED AMINES; ENANTIOSELECTIVE SYNTHESIS; C(SP(3))-H ARYLATION; METAL</t>
  </si>
  <si>
    <t>Herein, we disclose a straightforward, robust, and simple route to access beta-substituted desaturated cyclic amines via an electrochemically driven desaturative beta-functionalization of cyclic amines. This transformation is based on multiple single-electron oxidation processes using catalytic amounts of ferrocene. The reaction proceeds in the absence of stoichiometric amounts of electrolyte under mild conditions, affording the desired products with high chemo- and regioselectivity. The reaction was tolerant of a broad range of substrates and also enables late-stage beta-C(sp(3))-H acylation of potentially valuable products. Preliminary mechanistic studies using cyclic voltammetry reveal the key role of ferrocene as a redox mediator in the reaction.</t>
  </si>
  <si>
    <t>[Feng, Tian; Wang, Siyi; Liu, Yin; Liu, Shouzhuo; Qiu, Youai] Nankai Univ, Coll Chem, Frontiers Sci Ctr New Organ Matter, State Key Lab, 94 Weijin Rd, Tianjin 300071, Peoples R China; [Feng, Tian; Wang, Siyi; Liu, Yin; Liu, Shouzhuo; Qiu, Youai] Nankai Univ, Coll Chem, Frontiers Sci Ctr New Organ Matter, Inst Elementoorgan Chem, 94 Weijin Rd, Tianjin 300071, Peoples R China</t>
  </si>
  <si>
    <t>Qiu, YA (corresponding author), Nankai Univ, Coll Chem, Frontiers Sci Ctr New Organ Matter, State Key Lab, 94 Weijin Rd, Tianjin 300071, Peoples R China.;Qiu, YA (corresponding author), Nankai Univ, Coll Chem, Frontiers Sci Ctr New Organ Matter, Inst Elementoorgan Chem, 94 Weijin Rd, Tianjin 300071, Peoples R China.</t>
  </si>
  <si>
    <t>qiuyouai@nankai.edu.cn</t>
  </si>
  <si>
    <t>Wang, Siyi/JNT-2690-2023</t>
  </si>
  <si>
    <t>Feng, Tian/0000-0002-2949-1507</t>
  </si>
  <si>
    <t>Fundamental Research Funds for the Central Universities [63213063]; Frontiers Science Center for New Organic Matter, Nankai University [63181206]; Nankai University</t>
  </si>
  <si>
    <t>Fundamental Research Funds for the Central Universities(Fundamental Research Funds for the Central Universities); Frontiers Science Center for New Organic Matter, Nankai University; Nankai University</t>
  </si>
  <si>
    <t>Financial support from the Fundamental Research Funds for the Central Universities (No. 63213063), Frontiers Science Center for New Organic Matter, Nankai University (Grant No. 63181206) and Nankai University are gratefully acknowledged.</t>
  </si>
  <si>
    <t>FEB 1</t>
  </si>
  <si>
    <t>e202115178</t>
  </si>
  <si>
    <t>10.1002/anie.202115178</t>
  </si>
  <si>
    <t>DEC 2021</t>
  </si>
  <si>
    <t>ZZ7ZW</t>
  </si>
  <si>
    <t>WOS:000731642800001</t>
  </si>
  <si>
    <t>Wang, JJ; Fang, WH; Qu, LB; Shen, L; Maseras, F; Chen, XB</t>
  </si>
  <si>
    <t>Wang, Juanjuan; Fang, Wei-Hai; Qu, Ling-Bo; Shen, Lin; Maseras, Feliu; Chen, Xuebo</t>
  </si>
  <si>
    <t>An Expanded SET Model Associated with the Functional Hindrance Dominates the Amide-Directed Distal sp3 C-H Functionalization</t>
  </si>
  <si>
    <t>COUPLED ELECTRON; C(SP(3))-H BONDS; ELECTROCHEMICAL SYNTHESIS; RADICAL REACTIONS; CASCADE; METAL; ALKYLATION; MIGRATION; CATALYSIS; CYCLIZATION</t>
  </si>
  <si>
    <t>The mechanistic understanding of catalytic radical reactions currently lags behind the flourishing development of new types of catalytic activation. Herein, an innovative single electron transfer (SET) model has been expanded by using the nonadiabatic crossing integrated with the rate-determining step of 1,5-hydrogen atom transfer (HAT) reaction to provide the control mechanism of radical decay dynamics through calculating excited-state relaxation paths of a paradigm example of the amide-directed distal sp(3) C-H bond alkylation mediated by Ir-complex-based photocatalysts. The stability of carbon radical intermediates, the functional hindrance associated with the back SET, and the energy inversion between the reactive triplet and closed-shell ground states were verified to be key factors in improving catalytic efficiency via blocking radical inhibition. The expanded SET model associated with the dynamic behaviors and kinetic data could guide the design and manipulation of visible-light-driven inert bond activation by the utilization of photocatalysts bearing more or less electronwithdrawing groups and the comprehensive considerations of kinetic solvent effects and electron-withdrawing effects of substrates.</t>
  </si>
  <si>
    <t>[Wang, Juanjuan; Fang, Wei-Hai; Chen, Xuebo] Beijing Normal Univ, Dept Chem, Beijing 100875, Peoples R China; [Qu, Ling-Bo; Shen, Lin; Maseras, Feliu; Chen, Xuebo] Zhengzhou Univ, Coll Chem, Zhengzhou 450001, Henan, Peoples R China; [Maseras, Feliu] Barcelona Inst Sci &amp; Technol, Inst Chem Res Catalonia ICIQ, Tarragona 43007, Spain</t>
  </si>
  <si>
    <t>Beijing Normal University; Zhengzhou University; Barcelona Institute of Science &amp; Technology; Universitat Rovira i Virgili; Institute of Chemical Research of Catalonia</t>
  </si>
  <si>
    <t>Chen, XB (corresponding author), Beijing Normal Univ, Dept Chem, Beijing 100875, Peoples R China.;Shen, L; Maseras, F; Chen, XB (corresponding author), Zhengzhou Univ, Coll Chem, Zhengzhou 450001, Henan, Peoples R China.;Maseras, F (corresponding author), Barcelona Inst Sci &amp; Technol, Inst Chem Res Catalonia ICIQ, Tarragona 43007, Spain.</t>
  </si>
  <si>
    <t>lshen@bnu.edu.cn; fmaseras@iciq.es; xuebochen@bnu.edu.cn</t>
  </si>
  <si>
    <t>Maseras, Feliu/B-1002-2008; wang, juan/IUO-6218-2023; wang, juanjuan/GYV-5540-2022</t>
  </si>
  <si>
    <t>Maseras, Feliu/0000-0001-8806-2019; Fang, Wei-Hai/0000-0002-1668-465X</t>
  </si>
  <si>
    <t>Natural Science Foundation of China [21725303, 22120102005, 21903005]</t>
  </si>
  <si>
    <t>Natural Science Foundation of China(National Natural Science Foundation of China (NSFC))</t>
  </si>
  <si>
    <t>We are grateful to the Natural Science Foundation of China (Nos. 21725303, 22120102005, and 21903005) for the financial support of this research.</t>
  </si>
  <si>
    <t>NOV 24</t>
  </si>
  <si>
    <t>10.1021/jacs.1c07983</t>
  </si>
  <si>
    <t>YS3XU</t>
  </si>
  <si>
    <t>WOS:000750614100011</t>
  </si>
  <si>
    <t>Carvalho, MA; Demin, S; Martinez-Lamenca, C; Romanov-Michailidis, F; Lam, K; Rombouts, F; Lecomte, M</t>
  </si>
  <si>
    <t>Carvalho, Mary-Ambre; Demin, Samuel; Martinez-Lamenca, Carolina; Romanov-Michailidis, Fedor; Lam, Kevin; Rombouts, Frederik; Lecomte, Morgan</t>
  </si>
  <si>
    <t>Expedient Access to Cyanated N-Heterocycles by Direct Flow-Electrochemical C(sp2)-H Activation</t>
  </si>
  <si>
    <t>C-H cyanation; direct anodic oxidation; electrosynthesis; flow-electrochemistry; heteroarenes</t>
  </si>
  <si>
    <t>C-H CYANATION; ANODIC CYANATION; TRIMETHYLSILYL CYANIDE; NITROGEN-HETEROCYCLES; CARBONYL-COMPOUNDS; PYRROLES; INDOLES; NITRILE; HETEROARENES; MECHANISM</t>
  </si>
  <si>
    <t>Nitriles are recurring motifs in bioactive molecules and versatile functional groups in synthetic chemistry. Despite recent progress, direct introduction of a nitrile moiety in heteroarenes remains challenging. Recent developments in electrochemical reactions pave the way to more practical cyanation protocols. However, currently available methods typically require hazardous cyanide sources, expensive mediators, and often suffer from narrow substrate scope and laborious reaction set-up. To address the limitations of current synthetic methods, herein, an effective, sustainable, and scalable procedure for the direct C(sp(2))-H cyanation of aromatic N-heterocycles with a user-friendly flow-electrochemical set-up is reported. Furthermore, high substrate and functional-group tolerance is demonstrated, allowing late-stage functionalization of drug-like scaffolds, such as natural products and pharmaceuticals.</t>
  </si>
  <si>
    <t>[Carvalho, Mary-Ambre; Demin, Samuel; Martinez-Lamenca, Carolina; Romanov-Michailidis, Fedor; Rombouts, Frederik; Lecomte, Morgan] Janssen Res &amp; Dev, Discovery Chem, Turnhoutseweg 30, B-2340 Beerse, Belgium; [Lam, Kevin] Univ Greenwich, Sch Sci, Dept Pharmaceut Chem &amp; Environm Sci, Chatham ME4 4TB, Kent, England</t>
  </si>
  <si>
    <t>Johnson &amp; Johnson; Janssen Pharmaceuticals; University of Greenwich</t>
  </si>
  <si>
    <t>Rombouts, F; Lecomte, M (corresponding author), Janssen Res &amp; Dev, Discovery Chem, Turnhoutseweg 30, B-2340 Beerse, Belgium.</t>
  </si>
  <si>
    <t>frombout@its.jnj.com; mlecomte@its.jnj.com</t>
  </si>
  <si>
    <t>Rombouts, Frederik/0000-0003-1986-0476; Lam, Kevin/0000-0003-1481-9212; Lecomte, Morgan/0000-0003-3420-2789; Romanov Michailidis, Fedor/0000-0002-0997-478X</t>
  </si>
  <si>
    <t>Business France through the V.I.E. grant program</t>
  </si>
  <si>
    <t>The authors are grateful for the financial support provided by Business France through the V.I.E. grant program. The authors thank Dr. Jesus Alcazar, Dr. Marcus Bauser, Dr. Jose Das Dores Sousa, Dr. Harrie Gijsen, Dr. Soufyan Jerhaoui, and Dr. Alexander Jones for their assistance and support.</t>
  </si>
  <si>
    <t>JAN 3</t>
  </si>
  <si>
    <t>10.1002/chem.202103384</t>
  </si>
  <si>
    <t>NOV 2021</t>
  </si>
  <si>
    <t>YE1ZZ</t>
  </si>
  <si>
    <t>WOS:000714673200001</t>
  </si>
  <si>
    <t>Zhou, ZJ; Kong, XM; Liu, TF</t>
  </si>
  <si>
    <t>Zhou, Zijie; Kong, Xiangmei; Liu, Tianfei</t>
  </si>
  <si>
    <t>Applications of Proton-Coupled Electron Transfer in Organic Synthesis</t>
  </si>
  <si>
    <t>CHINESE JOURNAL OF ORGANIC CHEMISTRY</t>
  </si>
  <si>
    <t>proton-coupled electron transfer; organic synthesis; radical reactions; functionalization</t>
  </si>
  <si>
    <t>C-H BONDS; FREE-RADICAL ADDITION; ELECTROCHEMICAL-OXIDATION; TYROSINE OXIDATION; AEROBIC OXIDATION; THIYL RADICALS; HYDROGEN-ATOM; METAL; PHOTOREDOX; TRANSITION</t>
  </si>
  <si>
    <t>Proton-coupled electron transfer (PCET) reactions are a kind of unconventional redox reactions, which exhibit special reactivities and selectivities due to their unique interdependent electron-proton transfer mechanisms. There are three possible pathways of PCET processes, including stepwise electron transfer followed by proton transfer (ETPT), proton transfer followed by electron transfer (PTET), and concerted pathway in which electron and proton transfer synchronously (CEPT), avoiding intermediates with high energy. These reactions have been playing a key role in numerous areas in organic chemistry, inorganic chemistry, bioorganic chemistry, organometallic and material chemistry, including the redox processes in natural and artificial systems, such as the activation for small molecules. Recently, the application of PCET reactions in organic synthesis has received a great deal of attentions and interests. Being accompanied by the development of electrochemical methods and photocatalysts, more and more novel reactions in electrochemistry and photochemistry involve PCET processes have been reported. Applying these electrochemical and photochemical methods, the activation of X-H bond has been achieved via PCET processes, including C-H bond, N-H bond, P-H bond, S-H bond or O-H bond. Thus, based on these crucial processes, a number of vital structures and fundamental frameworks can be synthesized, and various synthetic building blocks and natural products have been attained. For example, pharmaceutical building blocks like 2 degrees-piperidines can be cyanated at their a-position; substituted dimeric pyrroloindolines such as (-)-calycanthidine, (-)-chimonanthine, and (-)-psychotriasine have also been successfully synthesized via PCET mechanism. Moreover, not only the products of reduction of multiple bonds (C= Y bond such as C=C bond, C=N bond and C=O bond), but also the products of self/cross-coupling have been achieved via PCET mechanism. In this review, the recent applications and developments of PCET mechanism in organic synthesis are summarized, including new catalyst systems and new reagents, especially with electrochemical and photochemical methodologies. The future of this area has also been demonstrated from both experimental and theoretical aspects.</t>
  </si>
  <si>
    <t>[Zhou, Zijie; Kong, Xiangmei; Liu, Tianfei] Nankai Univ, State Key Lab Elementoorgan Chem, Tianjin 300071, Peoples R China; [Liu, Tianfei] Chinese Acad Sci, Shanghai Inst Organ Chem, Key Lab Organofluorine Chem, Shanghai 200032, Peoples R China</t>
  </si>
  <si>
    <t>Nankai University; Chinese Academy of Sciences; Shanghai Institute of Organic Chemistry, CAS</t>
  </si>
  <si>
    <t>Liu, TF (corresponding author), Nankai Univ, State Key Lab Elementoorgan Chem, Tianjin 300071, Peoples R China.;Liu, TF (corresponding author), Chinese Acad Sci, Shanghai Inst Organ Chem, Key Lab Organofluorine Chem, Shanghai 200032, Peoples R China.</t>
  </si>
  <si>
    <t>tianfeiliu@nankai.edu.cn</t>
  </si>
  <si>
    <t>Liu, Tianfei/AAK-4736-2020</t>
  </si>
  <si>
    <t>Startup Fund from Nankai University</t>
  </si>
  <si>
    <t>Project supported by the Startup Fund from Nankai University.</t>
  </si>
  <si>
    <t>SCIENCE PRESS</t>
  </si>
  <si>
    <t>16 DONGHUANGCHENGGEN NORTH ST, BEIJING 100717, PEOPLES R CHINA</t>
  </si>
  <si>
    <t>0253-2786</t>
  </si>
  <si>
    <t>CHINESE J ORG CHEM</t>
  </si>
  <si>
    <t>Chin. J. Org. Chem.</t>
  </si>
  <si>
    <t>OCT</t>
  </si>
  <si>
    <t>10.6023/cjoc202106001</t>
  </si>
  <si>
    <t>WG2OU</t>
  </si>
  <si>
    <t>WOS:000706837300007</t>
  </si>
  <si>
    <t>Wang, ZH; Gao, PS; Wang, X; Gao, JQ; Xu, XT; He, Z; Ma, C; Mei, TS</t>
  </si>
  <si>
    <t>Wang, Zhen-Hua; Gao, Pei-Sen; Wang, Xiu; Gao, Jun-Qing; Xu, Xue-Tao; He, Zeng; Ma, Cong; Mei, Tian-Sheng</t>
  </si>
  <si>
    <t>TEMPO-Enabled Electrochemical Enantioselective Oxidative Coupling of Secondary Acyclic Amines with Ketones</t>
  </si>
  <si>
    <t>MANNICH-TYPE REACTIONS; C-H FUNCTIONALIZATION; TRANSITION-METAL; ANODIC-OXIDATION; 3-PYRROLIDINECARBOXYLIC ACID; BETA-KETOCARBONYLS; VERSATILE APPROACH; TERTIARY-AMINES; CATALYSIS; ELECTROSYNTHESIS</t>
  </si>
  <si>
    <t>An electrochemical asymmetric coupling of secondary acyclic amines with ketones via a Shono-type oxidation has been described, affording the corresponding amino acid derivatives with good to excellent diastereoselectivity and enantioselectivity. The addition of an N-oxyl radical as a redox mediator could selectively oxidize the substrate rather than the product, although their oxidation potential difference is subtle (about 13 mV). This electrochemical transformation proceeds in the absence of stoichiometric additives, including metals, oxidants, and electrolytes, which gives it good functional group compatibility. Mechanistic studies suggest that proton-mediated racemization of the product is prevented by the reduction of protons at the cathode.</t>
  </si>
  <si>
    <t>[Wang, Zhen-Hua; Gao, Pei-Sen; Wang, Xiu; He, Zeng; Ma, Cong; Mei, Tian-Sheng] Chinese Acad Sci, Key Lab Organometall Chem, Ctr Excellence Mol Synth, Shanghai Inst Organ Chem,Univ Chinese Acad Sci, Shanghai 200032, Peoples R China; [Gao, Jun-Qing; Xu, Xue-Tao] Wuyi Univ, Sch Biotechnol &amp; Hlth Sci, Jiangmen 529020, Guangdong, Peoples R China</t>
  </si>
  <si>
    <t>Chinese Academy of Sciences; Shanghai Institute of Organic Chemistry, CAS; University of Chinese Academy of Sciences, CAS; Wuyi University</t>
  </si>
  <si>
    <t>Mei, TS (corresponding author), Chinese Acad Sci, Key Lab Organometall Chem, Ctr Excellence Mol Synth, Shanghai Inst Organ Chem,Univ Chinese Acad Sci, Shanghai 200032, Peoples R China.</t>
  </si>
  <si>
    <t>mei7900@sioc.ac.cn</t>
  </si>
  <si>
    <t>Mei, Tian-Sheng/Y-3266-2019; Wang, Zhenhua/W-9227-2019; XU, XU TAO/HCI-1019-2022</t>
  </si>
  <si>
    <t>Mei, Tian-Sheng/0000-0002-4985-1071; Wang, Zhenhua/0000-0003-3476-0924; ma, cong/0000-0001-7568-1347; Wang, Xiu/0000-0001-6166-4271</t>
  </si>
  <si>
    <t>Strategic Priority Research Program of the Chinese Academy of Sciences [XDB20000000]; NSF of China [21821002, 21772222, 91956112]; S&amp;TCSM of Shanghai [18JC1415600, 20JC1417100]; Bayer AG (Germany); China Postdoctoral Science Foundation [2020M671274]</t>
  </si>
  <si>
    <t>Strategic Priority Research Program of the Chinese Academy of Sciences(Chinese Academy of Sciences); NSF of China(National Natural Science Foundation of China (NSFC)); S&amp;TCSM of Shanghai; Bayer AG (Germany)(Bayer AG); China Postdoctoral Science Foundation(China Postdoctoral Science Foundation)</t>
  </si>
  <si>
    <t>This work was financially supported by the Strategic Priority Research Program of the Chinese Academy of Sciences (Grant XDB20000000), the NSF of China (Grants 21821002, 21772222, and 91956112), the S&amp;TCSM of Shanghai (Grants 18JC1415600 and 20JC1417100), Bayer AG (Germany), and a fellowship from the China Postdoctoral Science Foundation (2020M671274). We thank Professor Sanzhong Luo (Tsinghua University) for helpful discussions about the experiments.</t>
  </si>
  <si>
    <t>SEP 29</t>
  </si>
  <si>
    <t>10.1021/jacs.1c08671</t>
  </si>
  <si>
    <t>SEP 2021</t>
  </si>
  <si>
    <t>WC1BS</t>
  </si>
  <si>
    <t>WOS:000703999100014</t>
  </si>
  <si>
    <t>Wang, BB; Peng, P; Ma, W; Liu, Z; Huang, C; Cao, YM; Hu, P; Qi, XT; Lu, QQ</t>
  </si>
  <si>
    <t>Wang, Bingbing; Peng, Pan; Ma, Wan; Liu, Zhao; Huang, Cheng; Cao, Yangmin; Hu, Ping; Qi, Xiaotian; Lu, Qingquan</t>
  </si>
  <si>
    <t>Electrochemical Borylation of Alkyl Halides: Fast, Scalable Access to Alkyl Boronic Esters</t>
  </si>
  <si>
    <t>IRON-CATALYZED BORYLATION; B BOND FORMATION; C-H ACTIVATION; UNACTIVATED TERTIARY; ALKYLBORONIC ESTERS; RADICAL BORYLATION; SECONDARY; BROMIDES; ELECTROSYNTHESIS; SUBSTITUTION</t>
  </si>
  <si>
    <t>Herein, a fast, scalable, and transition-metal-free borylation of alkyl halides (X = I, Br, Cl) enabled by electroreduction is reported. This process provides an efficient and practical access to primary, secondary, and tertiary boronic esters at a high current. More than 70 examples, including the late-stage borylation of natural products and drug derivatives, are furnished at room temperature, thereby demonstrating the broad utility and functional-group tolerance of this protocol. Mechanistic studies disclosed that B(2)cat(2) serves as both a reagent and a cathodic mediator, enabling electroreduction of difficult-to-reduce alkyl bromides or chlorides at a low potential.</t>
  </si>
  <si>
    <t>[Wang, Bingbing; Peng, Pan; Ma, Wan; Liu, Zhao; Huang, Cheng; Cao, Yangmin; Hu, Ping; Qi, Xiaotian; Lu, Qingquan] Wuhan Univ, Inst Adv Studies IAS, Wuhan 430072, Peoples R China; [Lu, Qingquan] Hubei Univ, Key Lab Synth &amp; Applicat Organ Funct Mol, Minist Educ, Wuhan 430062, Peoples R China</t>
  </si>
  <si>
    <t>Wuhan University; Hubei University</t>
  </si>
  <si>
    <t>Qi, XT; Lu, QQ (corresponding author), Wuhan Univ, Inst Adv Studies IAS, Wuhan 430072, Peoples R China.;Lu, QQ (corresponding author), Hubei Univ, Key Lab Synth &amp; Applicat Organ Funct Mol, Minist Educ, Wuhan 430062, Peoples R China.</t>
  </si>
  <si>
    <t>qi7xiaotian@whu.edu.cn; gci2011@whu.edu.cn</t>
  </si>
  <si>
    <t>Pan, Peng/F-7971-2015</t>
  </si>
  <si>
    <t>Pan, Peng/0000-0001-8817-1979; Liu, Zhao/0009-0002-0279-4775; Qi, Xiaotian/0000-0001-5420-5958; Lu, Qingquan/0000-0002-2852-3220</t>
  </si>
  <si>
    <t>1000-Youth Talents Plan, Wuhan University; Ministry of Education Key Laboratory for the Synthesis and Application of Organic Functional Molecules, Hubei University</t>
  </si>
  <si>
    <t>Financial support from the 1000-Youth Talents Plan (Prof. Q. L.), Wuhan University, Ministry of Education Key Laboratory for the Synthesis and Application of Organic Functional Molecules, Hubei University, is greatly appreciated. The numerical calculations in this paper have been done on the supercomputing system in the Supercomputing Center of Wuhan University.</t>
  </si>
  <si>
    <t>AUG 25</t>
  </si>
  <si>
    <t>10.1021/jacs.1c06473</t>
  </si>
  <si>
    <t>AUG 2021</t>
  </si>
  <si>
    <t>UK2FA</t>
  </si>
  <si>
    <t>WOS:000691789500014</t>
  </si>
  <si>
    <t>Najmi, AA; Bhat, MF; Bischoff, R; Poelarends, GJ; Permentier, HP</t>
  </si>
  <si>
    <t>Najmi, Ali Alipour; Bhat, M. Faizan; Bischoff, Rainer; Poelarends, Gerrit J.; Permentier, Hjalmar P.</t>
  </si>
  <si>
    <t>TEMPO-Mediated Electrochemical N-demethylation of Opiate Alkaloids</t>
  </si>
  <si>
    <t>CHEMELECTROCHEM</t>
  </si>
  <si>
    <t>electrocatalysis; flow cell; N-demethylation; opiates; TEMPO</t>
  </si>
  <si>
    <t>C-H FUNCTIONALIZATION; ELECTROORGANIC CHEMISTRY; EFFICIENT SYNTHESIS; ANODIC-OXIDATION; NOROXYMORPHONE; STRATEGIES; THEBAINE; MORPHINE; DESIGN</t>
  </si>
  <si>
    <t>A new TEMPO-mediated electrochemical method has been developed for N-demethylation of opiates using a home-made batch cell with low-cost porous glassy carbon electrodes. N-demethylation of opiates such as thebaine, codeine, morphine and oxycodone is a key step in the semi-synthesis of opioid medicines. The electrochemical N-demethylation using TEMPO as mediator enables the synthesis of noropiates, which is not possible with conventional Shono oxidation. Electrolysis was performed at a preparative scale in aqueous solvent at room temperature in a single step, yielding the desired products in good isolated yields (up to 83 %). Mechanistic studies suggest that the electrochemically generated oxoammonium species oxidizes the opiate to an iminium intermediate, which then hydrolyzes to the noropiate. The electrochemical reaction was also performed in a flow-cell without a supporting electrolyte and represents the first electrochemical N-demethylation of difficult opiates with an aminoxyl oxidant.</t>
  </si>
  <si>
    <t>[Najmi, Ali Alipour; Bischoff, Rainer; Permentier, Hjalmar P.] Univ Groningen, Groningen Res Inst Pharm, Dept Analyt Biochem, A Deusinglaan 1, NL-9713 AV Groningen, Netherlands; [Bhat, M. Faizan; Poelarends, Gerrit J.] Univ Groningen, Groningen Res Inst Pharm, Dept Chem &amp; Pharmaceut Biol, A Deusinglaan 1, NL-9713 AV Groningen, Netherlands</t>
  </si>
  <si>
    <t>University of Groningen; University of Groningen</t>
  </si>
  <si>
    <t>Permentier, HP (corresponding author), Univ Groningen, Groningen Res Inst Pharm, Dept Analyt Biochem, A Deusinglaan 1, NL-9713 AV Groningen, Netherlands.</t>
  </si>
  <si>
    <t>h.p.permentier@rug.nl</t>
  </si>
  <si>
    <t>Permentier, Hjalmar P/H-4190-2016; Bischoff, Rainer/H-5404-2011</t>
  </si>
  <si>
    <t>Permentier, Hjalmar P/0000-0001-7317-8887; Bischoff, Rainer/0000-0001-9849-0121; Alipour Najmi Iranag, Ali/0000-0001-5170-5463; Poelarends, Gerrit/0000-0002-6917-6368; Bhat, Mohammad Faizan/0000-0001-5575-465X</t>
  </si>
  <si>
    <t>2196-0216</t>
  </si>
  <si>
    <t>ChemElectroChem</t>
  </si>
  <si>
    <t>JUL 1</t>
  </si>
  <si>
    <t>10.1002/celc.202100784</t>
  </si>
  <si>
    <t>Electrochemistry</t>
  </si>
  <si>
    <t>TK6NP</t>
  </si>
  <si>
    <t>Green Published</t>
  </si>
  <si>
    <t>WOS:000674273100025</t>
  </si>
  <si>
    <t>Lin, X; Zhang, SN; Xu, D; Zhang, JJ; Lin, YX; Zhai, GY; Su, H; Xue, ZH; Liu, X; Antonietti, M; Chen, JS; Li, XH</t>
  </si>
  <si>
    <t>Lin, Xiu; Zhang, Shi-Nan; Xu, Dong; Zhang, Jun-Jun; Lin, Yun-Xiao; Zhai, Guang-Yao; Su, Hui; Xue, Zhong-Hua; Liu, Xi; Antonietti, Markus; Chen, Jie-Sheng; Li, Xin-Hao</t>
  </si>
  <si>
    <t>Electrochemical activation of C-H by electron-deficient W2C nanocrystals for simultaneous alkoxylation and hydrogen evolution</t>
  </si>
  <si>
    <t>NATURE COMMUNICATIONS</t>
  </si>
  <si>
    <t>OXIDATIONS</t>
  </si>
  <si>
    <t>The activation of C-H bonds is a central challenge in organic chemistry and usually a key step for the retro-synthesis of functional natural products due to the high chemical stability of C-H bonds. Electrochemical methods are a powerful alternative for C-H activation, but this approach usually requires high overpotential and homogeneous mediators. Here, we design electron-deficient W2C nanocrystal-based electrodes to boost the heterogeneous activation of C-H bonds under mild conditions via an additive-free, purely heterogeneous electrocatalytic strategy. The electron density of W2C nanocrystals is tuned by constructing Schottky heterojunctions with nitrogen-doped carbon support to facilitate the preadsorption and activation of benzylic C-H bonds of ethylbenzene on the W2C surface, enabling a high turnover frequency (18.8h(-1)) at a comparably low work potential (2V versus SCE). The pronounced electron deficiency of the W2C nanocatalysts substantially facilitates the direct deprotonation process to ensure electrode durability without self-oxidation. The efficient oxidation process also boosts the balancing hydrogen production from as-formed protons on the cathode by a factor of 10 compared to an inert reference electrode. The whole process meets the requirements of atomic economy and electric energy utilization in terms of sustainable chemical synthesis. Designing electrode materials for mild and additive-free activation of C-H bonds is of great challenge. The authors report the application of electron-deficient W2C nanocrystal electrodes to boost the dissociation of C-H bonds toward the efficient alkoxylation and hydrogen evolution reactions.</t>
  </si>
  <si>
    <t>[Lin, Xiu; Zhang, Shi-Nan; Xu, Dong; Zhang, Jun-Jun; Lin, Yun-Xiao; Zhai, Guang-Yao; Su, Hui; Xue, Zhong-Hua; Liu, Xi; Chen, Jie-Sheng; Li, Xin-Hao] Shanghai Jiao Tong Univ, Sch Chem &amp; Chem Engn, Shanghai, Peoples R China; [Antonietti, Markus] Max Planck Inst Colloids &amp; Interfaces, Dept Colloid Chem, Wissensch Pk Golm, Potsdam, Germany</t>
  </si>
  <si>
    <t>Shanghai Jiao Tong University; Max Planck Society</t>
  </si>
  <si>
    <t>Li, XH (corresponding author), Shanghai Jiao Tong Univ, Sch Chem &amp; Chem Engn, Shanghai, Peoples R China.</t>
  </si>
  <si>
    <t>xinhaoli@sjtu.edu.cn</t>
  </si>
  <si>
    <t>Xue, Zhong-Hua/AAK-8604-2021; Chen, Jiesheng/B-1509-2009; Antonietti, Alessandro/K-9096-2016; chen, jie/HQY-7507-2023; Li, Xin-Hao/L-1396-2016; Su, Hui/A-2821-2017</t>
  </si>
  <si>
    <t>Xue, Zhong-Hua/0000-0003-2983-5258; Chen, Jiesheng/0000-0003-1233-7746; Li, Xin-Hao/0000-0003-1643-4631; Zhai, Guangyao/0000-0002-1527-5387; Lin, Xiu/0000-0002-3049-1344; Su, Hui/0000-0002-2257-4342</t>
  </si>
  <si>
    <t>National Natural Science Foundation of China [21931005, 21720102002, 22071146]; Shanghai Science and Technology Committee [19JC1412600, 20520711600]; SJTU-MPI partner group</t>
  </si>
  <si>
    <t>National Natural Science Foundation of China(National Natural Science Foundation of China (NSFC)); Shanghai Science and Technology Committee(Shanghai Science &amp; Technology Committee); SJTU-MPI partner group</t>
  </si>
  <si>
    <t>This work was supported by the National Natural Science Foundation of China (21931005, 21720102002, and 22071146), Shanghai Science and Technology Committee (19JC1412600 and 20520711600), and the SJTU-MPI partner group.</t>
  </si>
  <si>
    <t>NATURE RESEARCH</t>
  </si>
  <si>
    <t>2041-1723</t>
  </si>
  <si>
    <t>NAT COMMUN</t>
  </si>
  <si>
    <t>Nat. Commun.</t>
  </si>
  <si>
    <t>JUN 23</t>
  </si>
  <si>
    <t>10.1038/s41467-021-24203-8</t>
  </si>
  <si>
    <t>TC6QC</t>
  </si>
  <si>
    <t>Green Submitted, Green Published, gold</t>
  </si>
  <si>
    <t>WOS:000668764900004</t>
  </si>
  <si>
    <t>Nicolay, A; Héron, J; Shin, C; Kuramarohit, S; Ziegler, MS; Balcells, D; Tilley, TD</t>
  </si>
  <si>
    <t>Nicolay, Amelie; Heron, Julie; Shin, Chungkeun; Kuramarohit, Serene; Ziegler, Micah S.; Balcells, David; Tilley, T. Don</t>
  </si>
  <si>
    <t>Unsymmetrical Naphthyridine-Based Dicopper(I) Complexes: Synthesis, Stability, and Carbon-Hydrogen Bond Activations</t>
  </si>
  <si>
    <t>ORGANOMETALLICS</t>
  </si>
  <si>
    <t>ACTIVE-SITES; LIGAND; REACTIVITY; MECHANISM; CENTERS; ALKYL; ARYL</t>
  </si>
  <si>
    <t>Two unsymmetrical dinucleating naphthyridine-based ligands with di(pyridyl) and phosphino side arms were employed in the synthesis of dicopper(I) chloride cores that activate NaBPh4 to afford bridging phenyl organocopper complexes. In these compounds, the bridging ligand binds symmetrically, as observed in previously described symmetrical dicopper(I) complexes supported by naphthyridine-based ligands with two di(pyridyl) side arms. Unlike the symmetrical systems, however, these complexes undergo quasireversible electrochemical reductions, and chemical reduction yields a diamagnetic product resulting from the coupling of naphthyridine-based radicals of two complexes. The mu-Ph complexes activate the C-H bonds of terminal alkynes and the electron-poor arene C6F5H. By DFT calculations, the mechanism of terminal alkyne activation involves H-atom transfer at the cationic dicopper center and is sensitive to subtle changes in copper-ligand interactions as well as the position of the anion.</t>
  </si>
  <si>
    <t>[Nicolay, Amelie; Shin, Chungkeun; Kuramarohit, Serene; Ziegler, Micah S.; Tilley, T. Don] Univ Calif Berkeley, Dept Chem, Berkeley, CA 94720 USA; [Nicolay, Amelie; Ziegler, Micah S.; Tilley, T. Don] Lawrence Berkeley Natl Lab, Chem Sci Div, Berkeley, CA 94720 USA; [Heron, Julie; Balcells, David] Univ Oslo, Hylleraas Ctr Quantum Mol Sci, Dept Chem, N-0315 Oslo, Norway</t>
  </si>
  <si>
    <t>University of California System; University of California Berkeley; United States Department of Energy (DOE); Lawrence Berkeley National Laboratory; University of Oslo</t>
  </si>
  <si>
    <t>Tilley, TD (corresponding author), Univ Calif Berkeley, Dept Chem, Berkeley, CA 94720 USA.;Tilley, TD (corresponding author), Lawrence Berkeley Natl Lab, Chem Sci Div, Berkeley, CA 94720 USA.;Balcells, D (corresponding author), Univ Oslo, Hylleraas Ctr Quantum Mol Sci, Dept Chem, N-0315 Oslo, Norway.</t>
  </si>
  <si>
    <t>david.balcells@kjemi.uio.no; tdtilley@berkeley.edu</t>
  </si>
  <si>
    <t>, Don/HJH-4488-2023</t>
  </si>
  <si>
    <t>Tilley, T. Don/0000-0002-6671-9099; Ziegler, Micah/0000-0002-8549-506X; Nicolay, Amelie/0000-0002-0495-2055; Balcells, David/0000-0002-3389-0543</t>
  </si>
  <si>
    <t>U.S. Department of Energy, Office of Science, Office of Basic Energy Sciences, Chemical Sciences, Geosciences, and Biosciences Division [DE-AC0205CH11231]; National Institutes of Health (NIH) [S10-RR027172]; DOE Office of Science User Facility [DE-AC02-05CH11231]; Fulbright Fellowship; Link Foundation Energy Fellowship; Norwegian Research Council through the Hylleraas Centre for Quantum Molecular Sciences [262695]; UC Berkeley College of Chemistry NMR facility [SRR023679A, S10OD024998, 1S10RR016634-01]; Norwegian Metacenter for Computational Science (NOTUR) [nn4654k]</t>
  </si>
  <si>
    <t>U.S. Department of Energy, Office of Science, Office of Basic Energy Sciences, Chemical Sciences, Geosciences, and Biosciences Division(United States Department of Energy (DOE)); National Institutes of Health (NIH)(United States Department of Health &amp; Human ServicesNational Institutes of Health (NIH) - USA); DOE Office of Science User Facility(United States Department of Energy (DOE)); Fulbright Fellowship; Link Foundation Energy Fellowship; Norwegian Research Council through the Hylleraas Centre for Quantum Molecular Sciences(Research Council of Norway); UC Berkeley College of Chemistry NMR facility; Norwegian Metacenter for Computational Science (NOTUR)</t>
  </si>
  <si>
    <t>This experimental work was primarily funded by the U.S. Department of Energy, Office of Science, Office of Basic Energy Sciences, Chemical Sciences, Geosciences, and Biosciences Division under Contract No. DE-AC0205CH11231. We acknowledge the National Institutes of Health (NIH) for funding the UC Berkeley CheXray X-ray crystallographic facility under Grant No. S10-RR027172, the UC Berkeley College of Chemistry NMR facility under Grant Nos. SRR023679A, S10OD024998, and 1S10RR016634-01, and Beamline 11.3.1/12.2.1 of the Advanced Light Source, which is a DOE Office of Science User Facility under Contract No. DE-AC02-05CH11231. Dr. Amelie Nicolay was supported by a Fulbright Fellowship and a Link Foundation Energy Fellowship. Julie Heron and Dr. David Balcells acknowledge the support from the Norwegian Research Council through the Hylleraas Centre for Quantum Molecular Sciences (Project No. 262695) and the Norwegian Metacenter for Computational Science (NOTUR; Grant No. nn4654k). We thank Prof. Robert G. Bergman, Dr. Hasan Celik, Dr. Addison N. Desnoyer, Dr. Pablo Rios, Dr. Ryan J. Witzke, Dr. Jaruwan Amtawong, and Dr. Ainara Nova for helpful conversations.</t>
  </si>
  <si>
    <t>0276-7333</t>
  </si>
  <si>
    <t>1520-6041</t>
  </si>
  <si>
    <t>Organometallics</t>
  </si>
  <si>
    <t>JUN 28</t>
  </si>
  <si>
    <t>10.1021/acs.organomet.1c00188</t>
  </si>
  <si>
    <t>JUN 2021</t>
  </si>
  <si>
    <t>Chemistry, Inorganic &amp; Nuclear; Chemistry, Organic</t>
  </si>
  <si>
    <t>TD8BF</t>
  </si>
  <si>
    <t>WOS:000669544500011</t>
  </si>
  <si>
    <t>Saito, M; Kawamata, Y; Meanwell, M; Navratil, R; Chiodi, D; Carlson, E; Hu, PF; Chen, LR; Udyavara, S; Kingston, C; Tanwar, M; Tyagi, S; McKillican, BP; Gichinga, MG; Schmidt, MA; Eastgate, MD; Lamberto, M; He, C; Tang, TH; Malapit, CA; Sigman, MS; Minteer, SD; Neurock, M; Baran, PS</t>
  </si>
  <si>
    <t>Saito, Masato; Kawamata, Yu; Meanwell, Michael; Navratil, Rafael; Chiodi, Debora; Carlson, Ethan; Hu, Pengfei; Chen, Longrui; Udyavara, Sagar; Kingston, Cian; Tanwar, Mayank; Tyagi, Sameer; McKillican, Bruce P.; Gichinga, Moses G.; Schmidt, Michael A.; Eastgate, Martin D.; Lamberto, Massimiliano; He, Chi; Tang, Tianhua; Malapit, Christian A.; Sigman, Matthew S.; Minteer, Shelley D.; Neurock, Matthew; Baran, Phil S.</t>
  </si>
  <si>
    <t>N-Ammonium Ylide Mediators for Electrochemical C-H Oxidation</t>
  </si>
  <si>
    <t>ACID; FUNCTIONALIZATION; METABOLITES; BONDS; HYDROXYLATION; BUSPIRONE; SIMAZINE; LIVER</t>
  </si>
  <si>
    <t>The site-specific oxidation of strong C(sp(3))-H bonds is of uncontested utility in organic synthesis. From simplifying access to metabolites and late-stage diversification of lead compounds to truncating retrosynthetic plans, there is a growing need for new reagents and methods for achieving such a transformation in both academic and industrial circles. One main drawback of current chemical reagents is the lack of diversity with regard to structure and reactivity that prevents a combinatorial approach for rapid screening to be employed. In that regard, directed evolution still holds the greatest promise for achieving complex C-H oxidations in a variety of complex settings. Herein we present a rationally designed platform that provides a step toward this challenge using N-ammonium ylides as electrochemically driven oxidants for site-specific, chemoselective C(sp(3))-H oxidation. By taking a first-principles approach guided by computation, these new mediators were identified and rapidly expanded into a library using ubiquitous building blocks and trivial synthesis techniques. The ylide-based approach to C-H oxidation exhibits tunable selectivity that is often exclusive to this class of oxidants and can be applied to real-world problems in the agricultural and pharmaceutical sectors.</t>
  </si>
  <si>
    <t>[Saito, Masato; Kawamata, Yu; Meanwell, Michael; Navratil, Rafael; Chiodi, Debora; Carlson, Ethan; Hu, Pengfei; Chen, Longrui; He, Chi; Baran, Phil S.] Scripps Res Inst, Dept Chem, La Jolla, CA 92037 USA; [Udyavara, Sagar; Tanwar, Mayank; Neurock, Matthew] Univ Minnesota, Dept Chem Engn &amp; Mat Sci, Minneapolis, MN 55455 USA; [Kingston, Cian; Tang, Tianhua; Malapit, Christian A.; Sigman, Matthew S.; Minteer, Shelley D.] Univ Utah, Dept Chem, Salt Lake City, UT 84112 USA; [Tyagi, Sameer; McKillican, Bruce P.; Gichinga, Moses G.] Syngenta Crop Protect, Prod Metab &amp; Analyt Sci, Greensboro, NC 27409 USA; [Schmidt, Michael A.; Eastgate, Martin D.] Bristol Myers Squibb, Chem Proc Dev, New Brunswick, NJ 08903 USA; [Lamberto, Massimiliano] Monmouth Univ, Dept Chem &amp; Phys, West Long Branch, NJ 07740 USA</t>
  </si>
  <si>
    <t>Scripps Research Institute; University of Minnesota System; University of Minnesota Twin Cities; Utah System of Higher Education; University of Utah; Syngenta; Bristol-Myers Squibb; Monmouth University</t>
  </si>
  <si>
    <t>Kawamata, Y; Baran, PS (corresponding author), Scripps Res Inst, Dept Chem, La Jolla, CA 92037 USA.;Neurock, M (corresponding author), Univ Minnesota, Dept Chem Engn &amp; Mat Sci, Minneapolis, MN 55455 USA.</t>
  </si>
  <si>
    <t>yukawama@scripps.edu; mneurock@umn.edu; pbaran@scripps.edu</t>
  </si>
  <si>
    <t>Kingston, Cian/AAE-7266-2022; Tang, Tianhua/ITV-7575-2023; Malapit, Christian/ADR-3055-2022; Minteer, Shelley D/C-4751-2014; Udyavara, Sagar Balagangadhara/JKI-8076-2023</t>
  </si>
  <si>
    <t>Malapit, Christian/0000-0002-8471-4208; Minteer, Shelley D/0000-0002-5788-2249; Udyavara, Sagar Balagangadhara/0000-0001-8562-7790; Kingston, Cian/0000-0002-2907-4260; Chiodi, Debora/0000-0002-9045-4932; Navratil, Rafael/0000-0003-3949-0185; Tang, Tianhua/0009-0000-2822-969X; Tanwar, Mayank/0000-0003-2205-6016; He, Chi/0000-0002-0778-4894; Kawamata, Yu/0000-0002-5515-9612</t>
  </si>
  <si>
    <t>National Science Foundation Center for Synthetic Organic Electrochemistry [CHE-2002158]; National Institutes of Health [GM-118176]; Postdoctoral Fellowship for Research Abroad (JSPS); Experientia Foundation Fellowship; Banting Postdoctoral Fellowship (NSERC); George E. Hewitt Foundation Fellowship for Medical Research; National Institute of General Medical Sciences of the National Institutes of Health [K99GM140249]</t>
  </si>
  <si>
    <t>National Science Foundation Center for Synthetic Organic Electrochemistry; National Institutes of Health(United States Department of Health &amp; Human ServicesNational Institutes of Health (NIH) - USA); Postdoctoral Fellowship for Research Abroad (JSPS); Experientia Foundation Fellowship; Banting Postdoctoral Fellowship (NSERC); George E. Hewitt Foundation Fellowship for Medical Research; National Institute of General Medical Sciences of the National Institutes of Health(United States Department of Health &amp; Human ServicesNational Institutes of Health (NIH) - USANIH National Institute of General Medical Sciences (NIGMS))</t>
  </si>
  <si>
    <t>Financial support for this work was provided by National Science Foundation Center for Synthetic Organic Electrochemistry (CHE-2002158) and the National Institutes of Health (grant number GM-118176). M.S. was supported by a Postdoctoral Fellowship for Research Abroad (JSPS), R.N. was supported by an Experientia Foundation Fellowship, M.M. was supported by a Banting Postdoctoral Fellowship (NSERC), P.H. was supported by a George E. Hewitt Foundation Fellowship for Medical Research, and C.A.M was supported by the National Institute of General Medical Sciences of the National Institutes of Health (K99GM140249)</t>
  </si>
  <si>
    <t>MAY 26</t>
  </si>
  <si>
    <t>10.1021/jacs.1c03780</t>
  </si>
  <si>
    <t>MAY 2021</t>
  </si>
  <si>
    <t>SL9CQ</t>
  </si>
  <si>
    <t>WOS:000657212800031</t>
  </si>
  <si>
    <t>Walker, BR; Manabe, S; Brusoe, AT; Sevov, CS</t>
  </si>
  <si>
    <t>Walker, Benjamin R.; Manabe, Shuhei; Brusoe, Andrew T.; Sevov, Christo S.</t>
  </si>
  <si>
    <t>Mediator-Enabled Electrocatalysis with Ligandless Copper for Anaerobic Chan-Lam Coupling Reactions</t>
  </si>
  <si>
    <t>FORMING REDUCTIVE ELIMINATION; C-H ALKYNYLATION; PHOTOREDOX CATALYSIS; ARYLBORONIC ESTERS; OXIDATION; ACIDS; ALKYLATION; INSIGHTS; AMINES; FUNCTIONALIZATION</t>
  </si>
  <si>
    <t>Simple copper salts serve as catalysts to effect C-X bond-forming reactions in some of the most utilized transformations in synthesis, including the oxidative coupling of aryl boronic acids and amines. However, these Chan-Lam coupling reactions have historically relied on chemical oxidants that limit their applicability beyond small-scale synthesis. Despite the success of replacing strong chemical oxidants with electrochemistry for a variety of metalcatalyzed processes, electrooxidative reactions with ligandless copper catalysts are plagued by slow electron-transfer kinetics, irreversible copper plating, and competitive substrate oxidation. Herein, we report the implementation of substoichiometric quantities of redox mediators to address limitations to Cu-catalyzed electrosynthesis. Mechanistic studies reveal that mediators serve multiple roles by (i) rapidly oxidizing low-valent Cu intermediates, (ii) stripping Cu metal from the cathode to regenerate the catalyst and reveal the active Pt surface for proton reduction, and (iii) providing anodic overcharge protection to prevent substrate oxidation. This strategy is applied to Chan-Lam coupling of aryl-, heteroaryl-, and alkylamines with arylboronic acids in the absence of chemical oxidants. Couplings under these electrochemical conditions occur with higher yields and shorter reaction times than conventional reactions in air and provide complementary substrate reactivity.</t>
  </si>
  <si>
    <t>[Walker, Benjamin R.; Manabe, Shuhei; Sevov, Christo S.] Ohio State Univ, Dept Chem &amp; Biochem, Columbus, OH 43210 USA; [Brusoe, Andrew T.] Boehringer Ingelheim Pharmaceut Inc, Chem Dev, Ridgefield, CT 06877 USA</t>
  </si>
  <si>
    <t>University System of Ohio; Ohio State University; Boehringer Ingelheim</t>
  </si>
  <si>
    <t>Sevov, CS (corresponding author), Ohio State Univ, Dept Chem &amp; Biochem, Columbus, OH 43210 USA.</t>
  </si>
  <si>
    <t>sevov.1@osu.edu</t>
  </si>
  <si>
    <t>Manabe, Shuhei/0000-0002-3299-4922</t>
  </si>
  <si>
    <t>National Institutes of Health [NIH R35 GM138373]</t>
  </si>
  <si>
    <t>National Institutes of Health(United States Department of Health &amp; Human ServicesNational Institutes of Health (NIH) - USA)</t>
  </si>
  <si>
    <t>We thank the National Institutes of Health (NIH R35 GM138373) for financial support.</t>
  </si>
  <si>
    <t>APR 28</t>
  </si>
  <si>
    <t>10.1021/jacs.1c02103</t>
  </si>
  <si>
    <t>APR 2021</t>
  </si>
  <si>
    <t>RV0HS</t>
  </si>
  <si>
    <t>WOS:000645519600026</t>
  </si>
  <si>
    <t>Liu, J; Guomundsson, A; Bäckvall, JE</t>
  </si>
  <si>
    <t>Liu, Jie; Guomundsson, Arnar; Backvall, Jan-E.</t>
  </si>
  <si>
    <t>Efficient Aerobic Oxidation of Organic Molecules by Multistep Electron Transfer</t>
  </si>
  <si>
    <t>electron transfer mediator; green oxidation; homogenous catalysis; mechanisms; molecular oxygen</t>
  </si>
  <si>
    <t>C-H AMINATION; OPPENAUER-TYPE OXIDATION; TRANSITION-METAL-FREE; WACKER-TYPE OXIDATION; IRON CATALYSIS; SELECTIVE OXIDATION; HIGHLY EFFICIENT; SYNTHETIC APPLICATIONS; HYDROGEN-TRANSFER; REDOX CATALYSIS</t>
  </si>
  <si>
    <t>This Minireview presents recent important homogenous aerobic oxidative reactions which are assisted by electron transfer mediators (ETMs). Compared with direct oxidation by molecular oxygen (O-2), the use of a coupled catalyst system with ETMs leads to a lower overall energy barrier via stepwise electron transfer. This cooperative catalytic process significantly facilitates the transport of electrons from the reduced form of the substrate-selective redox catalyst (SSRCred) to O-2, thereby increasing the efficiency of the aerobic oxidation. In this Minireview, we have summarized the advances accomplished in recent years in transition-metal-catalyzed as well as metal-free aerobic oxidations of organic molecules in the presence of ETMs. In addition, the recent progress of photochemical and electrochemical oxidative functionalization using ETMs and O-2 as the terminal oxidant is also highlighted. Furthermore, the mechanisms of these transformations are showcased.</t>
  </si>
  <si>
    <t>[Liu, Jie] Hunan Univ, Coll Chem &amp; Chem Engn, State Key Lab Chemobiosensing &amp; Chemometr, Changsha 410082, Peoples R China; [Liu, Jie; Guomundsson, Arnar; Backvall, Jan-E.] Stockholm Univ, Arrhenius Lab, Dept Organ Chem, SE-10691 Stockholm, Sweden; [Backvall, Jan-E.] Mid Sweden Univ, Dept Nat Sci, Holmgatan 10, SE-85170 Sundsvall, Sweden</t>
  </si>
  <si>
    <t>Hunan University; Stockholm University; Mid-Sweden University</t>
  </si>
  <si>
    <t>Liu, J (corresponding author), Hunan Univ, Coll Chem &amp; Chem Engn, State Key Lab Chemobiosensing &amp; Chemometr, Changsha 410082, Peoples R China.;Liu, J; Bäckvall, JE (corresponding author), Stockholm Univ, Arrhenius Lab, Dept Organ Chem, SE-10691 Stockholm, Sweden.;Bäckvall, JE (corresponding author), Mid Sweden Univ, Dept Nat Sci, Holmgatan 10, SE-85170 Sundsvall, Sweden.</t>
  </si>
  <si>
    <t>jieliu@hnu.edu.cn; jeb@organ.su.se</t>
  </si>
  <si>
    <t>Backvall, Jan-Erling/0000-0001-8462-4176</t>
  </si>
  <si>
    <t>European Research Council [ERC AdG 247014]; Swedish Research Council [2019-04042]; Olle Engkvist Foundation; Carl Tryggers Foundation; Swedish Foundation for Strategic Environmental Research (Mistra: project Mistra SafeChem) [2018/11]; Swedish Research Council [2019-04042] Funding Source: Swedish Research Council</t>
  </si>
  <si>
    <t>European Research Council(European Research Council (ERC)); Swedish Research Council(Swedish Research Council); Olle Engkvist Foundation; Carl Tryggers Foundation; Swedish Foundation for Strategic Environmental Research (Mistra: project Mistra SafeChem); Swedish Research Council(Swedish Research Council)</t>
  </si>
  <si>
    <t>We are grateful for the financial support from the European Research Council (ERC AdG 247014), Swedish Research Council (2019-04042), the Olle Engkvist Foundation, Carl Tryggers Foundation, and the Swedish Foundation for Strategic Environmental Research (Mistra: project Mistra SafeChem, project number 2018/11).</t>
  </si>
  <si>
    <t>JUL 12</t>
  </si>
  <si>
    <t>10.1002/anie.202012707</t>
  </si>
  <si>
    <t>MAR 2021</t>
  </si>
  <si>
    <t>TD8GJ</t>
  </si>
  <si>
    <t>WOS:000631780600001</t>
  </si>
  <si>
    <t>Zhang, MX; Chen, T; Fang, SS; Wu, WH; Wang, X; Wu, HQ; Xiong, YA; Song, J; Li, CY; He, ZD; Lee, CS</t>
  </si>
  <si>
    <t>Zhang, Mengxun; Chen, Tie; Fang, Shisong; Wu, Weihua; Wang, Xin; Wu, Haiqiang; Xiong, Yongai; Song, Jun; Li, Chenyang; He, Zhendan; Lee, Chi-Sing</t>
  </si>
  <si>
    <t>Peroxide- and transition metal-free electrochemical synthesis of α,β-epoxy ketones</t>
  </si>
  <si>
    <t>ORGANIC &amp; BIOMOLECULAR CHEMISTRY</t>
  </si>
  <si>
    <t>ASYMMETRIC EPOXIDATION; C-H; ALDEHYDES; POLYMERIZATION; OXIDATION; OLEFINS; WATER</t>
  </si>
  <si>
    <t>A novel electrochemical method for the synthesis of alpha,beta-epoxy ketones is reported. With KI as the redox mediator, methyl ketones reacted with aldehydes under peroxide- and transition metal-free electrolytic conditions and afforded alpha,beta-epoxy ketones in one pot (36 examples, 52-90% yield). This safe and environmental-friendly method has a broad substrate scope and can readily provide a variety of alpha,beta-epoxy ketones in gram-scales for evaluation of their anti-cancer activities.</t>
  </si>
  <si>
    <t>[Zhang, Mengxun; Chen, Tie; Wu, Haiqiang; Xiong, Yongai; Li, Chenyang; He, Zhendan] Shenzhen Univ, Sch Med, Hlth Sci Ctr, Dept Pharm, Shenzhen 518060, Peoples R China; [Zhang, Mengxun; Song, Jun] Shenzhen Univ, Coll Phys &amp; Optoelect Engn, Shenzhen 518060, Peoples R China; [Fang, Shisong; Wu, Weihua; Wang, Xin] Shenzhen Ctr Dis Control &amp; Prevent, Shenzhen 518100, Peoples R China; [He, Zhendan] Shenzhen Technol Univ, Coll Pharm, Shenzhen 518118, Peoples R China; [Lee, Chi-Sing] Hong Kong Baptist Univ, Dept Chem, Kowloon Tong, Hong Kong, Peoples R China</t>
  </si>
  <si>
    <t>Shenzhen University; Shenzhen University; Shenzhen Center for Disease Control &amp; Prevention (SZCDC); Shenzhen Technology University; Hong Kong Baptist University</t>
  </si>
  <si>
    <t>Li, CY; He, ZD (corresponding author), Shenzhen Univ, Sch Med, Hlth Sci Ctr, Dept Pharm, Shenzhen 518060, Peoples R China.;He, ZD (corresponding author), Shenzhen Technol Univ, Coll Pharm, Shenzhen 518118, Peoples R China.;Lee, CS (corresponding author), Hong Kong Baptist Univ, Dept Chem, Kowloon Tong, Hong Kong, Peoples R China.</t>
  </si>
  <si>
    <t>hezhendan@szu.edu.cn</t>
  </si>
  <si>
    <t>National Key R&amp;D Program of China [2017YFA0503900]; National Natural Science Foundation of China [31670360, 81973293, U1702286, 81871631]; Shenzhen Science and Technology Innovation Committee Grant [ZDSYS201506031617582, JCYJ20190808122213241]; Natural Science Foundation of Guangdong Province, China [2019B1515120029, 2017B030301016]</t>
  </si>
  <si>
    <t>National Key R&amp;D Program of China; National Natural Science Foundation of China(National Natural Science Foundation of China (NSFC)); Shenzhen Science and Technology Innovation Committee Grant; Natural Science Foundation of Guangdong Province, China(National Natural Science Foundation of Guangdong Province)</t>
  </si>
  <si>
    <t>This work was financially supported by the National Key R&amp;D Program of China 2017YFA0503900, the National Natural Science Foundation of China (31670360, 81973293, U1702286 and 81871631), the Shenzhen Science and Technology Innovation Committee Grant (ZDSYS201506031617582 and JCYJ20190808122213241) and the Natural Science Foundation of Guangdong Province, China (2019B1515120029 and 2017B030301016). A special acknowledgement is made to Instrumental Analysis Center of Shenzhen University for their instruments and service.</t>
  </si>
  <si>
    <t>1477-0520</t>
  </si>
  <si>
    <t>1477-0539</t>
  </si>
  <si>
    <t>ORG BIOMOL CHEM</t>
  </si>
  <si>
    <t>Org. Biomol. Chem.</t>
  </si>
  <si>
    <t>10.1039/d0ob02444a</t>
  </si>
  <si>
    <t>RC1QG</t>
  </si>
  <si>
    <t>WOS:000632575900013</t>
  </si>
  <si>
    <t>Hrdina, R</t>
  </si>
  <si>
    <t>Hrdina, Radim</t>
  </si>
  <si>
    <t>Dirhodium(II,II) Paddlewheel Complexes</t>
  </si>
  <si>
    <t>EUROPEAN JOURNAL OF INORGANIC CHEMISTRY</t>
  </si>
  <si>
    <t>Bidentate ligands; Bridging ligands; Paddlewheel complexes; Post-functionalization; Rhodium</t>
  </si>
  <si>
    <t>C-H INSERTION; METAL-CATALYZED REACTIONS; CARBON-HYDROGEN INSERTION; FREE-ENERGY RELATIONSHIPS; CHIRAL RH(II) CATALYST; ENANTIOSELECTIVE S-H; ASYMMETRIC-SYNTHESIS; RHODIUM(II) CARBOXYLATES; CARBOXAMIDATE CATALYST; ETHYL DIAZOACETATE</t>
  </si>
  <si>
    <t>This minireview summarizes synthetic approaches towards homoleptic dirhodium(II,II) paddlewheel complexes with the general formula Rh(2)A(4). These complexes have found numerous applications in a wide range of chemical research and industry as catalysts, detectors, enzymatic inhibitors or building blocks for molecular scaffolds. In organic synthesis they are commonly used to transfer electron-deficient species, they act as Lewis acids to activate unsaturated bonds, serve as hydrogenation catalysts and participate in oxidation/reduction processes. Dirhodium paddlewheel complexes are composed of the Rh-Rh backbone and four bridging anions, which surround the core. According to the application, the electrochemical potential of the Rh atom can be modulated, as can the geometry and physical and chemical properties of the metal complex. Dirhodium complexes can be prepared in one step from basic inorganic precursors or by post-functionalization of the paddlewheel structures.</t>
  </si>
  <si>
    <t>[Hrdina, Radim] Justus Liebig Univ Giessen, Inst Organ Chem, Heinrich Buff Ring 17, D-35392 Giessen, Germany</t>
  </si>
  <si>
    <t>Justus Liebig University Giessen</t>
  </si>
  <si>
    <t>Hrdina, R (corresponding author), Justus Liebig Univ Giessen, Inst Organ Chem, Heinrich Buff Ring 17, D-35392 Giessen, Germany.</t>
  </si>
  <si>
    <t>radim.hrdina@org.chemie.uni-giessen.de</t>
  </si>
  <si>
    <t>Hrdina, Radim/0000-0001-5060-6666</t>
  </si>
  <si>
    <t>DFG [HR 97/1-1]</t>
  </si>
  <si>
    <t>DFG(German Research Foundation (DFG))</t>
  </si>
  <si>
    <t>This work was supported by the DFG (HR 97/1-1). I acknowledge members of the Institute of Organic Chemistry JLU Giessen for their generous support. I would like to thank Christopher Gawlig for language corrections, Dr. Urs Gellrich and Dr. Artur Mardyukov for manuscript proofreading. Open access funding enabled and organized by Projekt DEAL.</t>
  </si>
  <si>
    <t>1434-1948</t>
  </si>
  <si>
    <t>1099-0682</t>
  </si>
  <si>
    <t>EUR J INORG CHEM</t>
  </si>
  <si>
    <t>Eur. J. Inorg. Chem.</t>
  </si>
  <si>
    <t>FEB 12</t>
  </si>
  <si>
    <t>10.1002/ejic.202000955</t>
  </si>
  <si>
    <t>JAN 2021</t>
  </si>
  <si>
    <t>QG0MR</t>
  </si>
  <si>
    <t>WOS:000605427100001</t>
  </si>
  <si>
    <t>Liang, H; Wang, LJ; Ji, YX; Wang, H; Zhang, B</t>
  </si>
  <si>
    <t>Liang, Hao; Wang, Lu-Jun; Ji, Yun-Xing; Wang, Han; Zhang, Bo</t>
  </si>
  <si>
    <t>Selective Electrochemical Hydrolysis of Hydrosilanes to Silanols via Anodically Generated Silyl Cations</t>
  </si>
  <si>
    <t>electrochemistry; oxidation; silanes; silanols; synthetic methods</t>
  </si>
  <si>
    <t>C-H FUNCTIONALIZATION; PHTHALIMIDE-N-OXYL; CATALYZED OXIDATION; ORGANOSILICON HYDRIDES; HYDROGEN; SILICON; METAL; CONVERSION; ALCOHOLS; 1,3-DISILOXANEDIOLS</t>
  </si>
  <si>
    <t>The first electrochemical hydrolysis of hydrosilanes to silanols under mild and neutral reaction conditions is reported. The practical protocol employs commercially available and cheap NHPI as a hydrogen-atom transfer (HAT) mediator and operates at room temperature with high selectivity, leading to various valuable silanols in moderate to good yields. Notably, this electrochemical method exhibits a broad substrate scope and high functional-group compatibility, and it is applicable to late-stage functionalization of complex molecules. Preliminary mechanistic studies suggest that the reaction appears to proceed through a nucleophilic substitution reaction of an electrogenerated silyl cation with H2O.</t>
  </si>
  <si>
    <t>[Liang, Hao; Wang, Lu-Jun; Ji, Yun-Xing; Wang, Han; Zhang, Bo] China Pharmaceut Univ, State Key Lab Nat Med, Nanjing 210009, Peoples R China</t>
  </si>
  <si>
    <t>China Pharmaceutical University</t>
  </si>
  <si>
    <t>Zhang, B (corresponding author), China Pharmaceut Univ, State Key Lab Nat Med, Nanjing 210009, Peoples R China.</t>
  </si>
  <si>
    <t>zb3981444@cpu.edu.cn</t>
  </si>
  <si>
    <t>National Natural Science Foundation of China [22071268, 21702230]; Program for Jiangsu Province Innovative Research Team; Double First-Class Project of China Pharmaceutical University [CPU2018GY35, CPU2018GF05]</t>
  </si>
  <si>
    <t>National Natural Science Foundation of China(National Natural Science Foundation of China (NSFC)); Program for Jiangsu Province Innovative Research Team; Double First-Class Project of China Pharmaceutical University</t>
  </si>
  <si>
    <t>This work is financially supported by the National Natural Science Foundation of China (22071268, 21702230), the Program for Jiangsu Province Innovative Research Team, and Double First-Class Project of China Pharmaceutical University (CPU2018GY35, CPU2018GF05).</t>
  </si>
  <si>
    <t>JAN 25</t>
  </si>
  <si>
    <t>10.1002/anie.202010437</t>
  </si>
  <si>
    <t>NOV 2020</t>
  </si>
  <si>
    <t>PT0GV</t>
  </si>
  <si>
    <t>WOS:000591758100001</t>
  </si>
  <si>
    <t>Chandra, B; Hellan, KM; Pattanayak, S; Sen Gupta, S</t>
  </si>
  <si>
    <t>Chandra, Bittu; Hellan, K. M.; Pattanayak, Santanu; Sen Gupta, Sayam</t>
  </si>
  <si>
    <t>Oxoiron(v) mediated selective electrochemical oxygenation of unactivated C-H and Cxe001;C bonds using water as the oxygen source</t>
  </si>
  <si>
    <t>CHEMICAL SCIENCE</t>
  </si>
  <si>
    <t>ALCOHOL OXIDATION; ORGANIC-MOLECULES; EPOXIDATION; COMPLEXES; MECHANISM; FE-V(O); ACTIVATION; GENERATION; REACTIVITY; FUNCTIONALIZATION</t>
  </si>
  <si>
    <t>An efficient electrochemical method for the selective oxidation of C-H bonds of unactivated alkanes (BDE &lt;= 97 kcal mol(-1)) and Cxe001;C bonds of alkenes using a biomimetic iron complex, [(bTAML)Fe-III-OH2](-), as the redox mediator in an undivided electrochemical cell with inexpensive carbon and nickel electrodes is reported. The O-atom of water remains the source of O-incorporation in the product formed after oxidation. The products formed upon oxidation of C-H bonds display very high regioselectivity (75 : 1, 3 degrees : 2 degrees for adamantane) and stereo-retention (RC similar to 99% for cyclohexane derivatives). The substrate scope includes natural products such as cedryl acetate and ambroxide. For alkenes, epoxides were obtained as the sole product. Mechanistic studies show the involvement of a high-valent oxoiron(v) species, [(bTAML)Fe-V(O)](-) formed via PCET (overall 2H(+)/2e(-)) from [(bTAML)Fe-III-OH2](-) in CPE at 0.80 V (vs. Ag/AgNO3). Moreover, electrokinetic studies for the oxidation of C-H bonds indicate a second-order reaction with the C-H abstraction by oxoiron(v) being the rate-determining step.</t>
  </si>
  <si>
    <t>[Chandra, Bittu; Hellan, K. M.; Pattanayak, Santanu; Sen Gupta, Sayam] Indian Inst Sci Educ &amp; Res Kolkata Mohanpur, Dept Chem Sci, Mohanpur 741246, W Bengal, India</t>
  </si>
  <si>
    <t>Indian Institute of Science Education &amp; Research (IISER) - Kolkata</t>
  </si>
  <si>
    <t>Sen Gupta, S (corresponding author), Indian Inst Sci Educ &amp; Res Kolkata Mohanpur, Dept Chem Sci, Mohanpur 741246, W Bengal, India.</t>
  </si>
  <si>
    <t>Pattanayak, Santanu/JEJ-4876-2023</t>
  </si>
  <si>
    <t>Chandra, Bittu/0000-0001-6071-8071; Pattanayak, Santanu/0000-0002-6252-4294</t>
  </si>
  <si>
    <t>SERB, New Delhi [EMR/2017/ 003258]; IISER-Kolkata (Start-up Grant); UGC-New Delhi</t>
  </si>
  <si>
    <t>SERB, New Delhi(Department of Science &amp; Technology (India)Science Engineering Research Board (SERB), India); IISER-Kolkata (Start-up Grant); UGC-New Delhi(University Grants Commission, India)</t>
  </si>
  <si>
    <t>S. S. G. acknowledges SERB, New Delhi (Grant no EMR/2017/ 003258), and IISER-Kolkata (Start-up Grant) for funding. B. Chandra acknowledges UGC-New Delhi for his fellowship.</t>
  </si>
  <si>
    <t>2041-6520</t>
  </si>
  <si>
    <t>2041-6539</t>
  </si>
  <si>
    <t>CHEM SCI</t>
  </si>
  <si>
    <t>Chem. Sci.</t>
  </si>
  <si>
    <t>NOV 21</t>
  </si>
  <si>
    <t>10.1039/d0sc03616a</t>
  </si>
  <si>
    <t>OP6KA</t>
  </si>
  <si>
    <t>Green Published, gold</t>
  </si>
  <si>
    <t>WOS:000588192000019</t>
  </si>
  <si>
    <t>Margarita, C; Lundberg, H</t>
  </si>
  <si>
    <t>Margarita, Cristiana; Lundberg, Helena</t>
  </si>
  <si>
    <t>Recent Advances in Asymmetric Catalytic Electrosynthesis</t>
  </si>
  <si>
    <t>CATALYSTS</t>
  </si>
  <si>
    <t>organic electrosynthesis; asymmetric catalysis; electrochemistry; enantioselectivity; organocatalysis; transition-metal catalysis</t>
  </si>
  <si>
    <t>ENANTIOSELECTIVE CATHODIC REDUCTION; GRAPHITE FELT ELECTRODE; C-H FUNCTIONALIZATION; ORGANIC ELECTROSYNTHESIS; ELECTROCATALYTIC OXIDATION; ANODIC-OXIDATION; ELECTROCHEMICAL OXIDATION; PROCHIRAL KETONES; TERTIARY-AMINES; SEC-ALCOHOLS</t>
  </si>
  <si>
    <t>The renewed interest in electrosynthesis demonstrated by organic chemists in the last years has allowed for rapid development of new methodologies. In this review, advances in enantioselective electrosynthesis that rely on catalytic amounts of organic or metal-based chiral mediators are highlighted with focus on the most recent developments up to July 2020. Examples of C-H functionalization, alkene functionalization, carboxylation and cross-electrophile couplings are discussed, along with their related mechanistic aspects.</t>
  </si>
  <si>
    <t>[Margarita, Cristiana; Lundberg, Helena] KTH Royal Inst Technol, Dept Chem, SE-10044 Stockholm, Sweden</t>
  </si>
  <si>
    <t>Royal Institute of Technology</t>
  </si>
  <si>
    <t>Lundberg, H (corresponding author), KTH Royal Inst Technol, Dept Chem, SE-10044 Stockholm, Sweden.</t>
  </si>
  <si>
    <t>mcristia@kth.se; hellundb@kth.se</t>
  </si>
  <si>
    <t>Lundberg, Helena/U-1095-2018</t>
  </si>
  <si>
    <t>Lundberg, Helena/0000-0002-4704-1892; Margarita, Cristiana/0000-0003-2897-4678</t>
  </si>
  <si>
    <t>Swedish Research Council [2015-06466]; Stiftelsen Olle Engkvist Byggmastare; Magnus Bergvalls stiftelse C.F. Lundstroms stiftelse (The Royal Swedish Academy of Agriculture and Forestry) Stiftelsen Lars Hiertas minne; Swedish Research Council [2015-06466] Funding Source: Swedish Research Council</t>
  </si>
  <si>
    <t>Swedish Research Council(Swedish Research Council); Stiftelsen Olle Engkvist Byggmastare(Swedish Research Council); Magnus Bergvalls stiftelse C.F. Lundstroms stiftelse (The Royal Swedish Academy of Agriculture and Forestry) Stiftelsen Lars Hiertas minne; Swedish Research Council(Swedish Research Council)</t>
  </si>
  <si>
    <t>This research was funded by The Swedish Research Council, grant number 2015-06466, and Stiftelsen Olle Engkvist Byggmastare. Magnus Bergvalls stiftelse C.F. Lundstroms stiftelse (The Royal Swedish Academy of Agriculture and Forestry) Stiftelsen Lars Hiertas minne.</t>
  </si>
  <si>
    <t>MDPI</t>
  </si>
  <si>
    <t>BASEL</t>
  </si>
  <si>
    <t>ST ALBAN-ANLAGE 66, CH-4052 BASEL, SWITZERLAND</t>
  </si>
  <si>
    <t>2073-4344</t>
  </si>
  <si>
    <t>Catalysts</t>
  </si>
  <si>
    <t>10.3390/catal10090982</t>
  </si>
  <si>
    <t>OE0AH</t>
  </si>
  <si>
    <t>gold</t>
  </si>
  <si>
    <t>WOS:000580204300001</t>
  </si>
  <si>
    <t>Martins, GM; Zimmer, GC; Mendes, SR; Ahmed, N</t>
  </si>
  <si>
    <t>Martins, Guilherme M.; Zimmer, Georgia C.; Mendes, Samuel R.; Ahmed, Nisar</t>
  </si>
  <si>
    <t>Electrifying green synthesis: recent advances in electrochemical annulation reactions</t>
  </si>
  <si>
    <t>C-H ACTIVATION; N BOND FORMATION; REGIOSELECTIVE ELECTROSYNTHESIS; REDUCTIVE BENZYLATION; OXIDATIVE CYCLIZATION; CATALYZED SYNTHESIS; CARBOXYLIC-ACIDS; RADICAL CATIONS; DIRECT ACCESS; FUNCTIONALIZATION</t>
  </si>
  <si>
    <t>Electricity originating from renewable resources can be used for highly sustainable and economically attractive applications. With electrons as the mass-free reagent, the use of a stoichiometric amount of oxidants in annulation reactions can be avoided, thereby eliminating the production of waste. Considered as a modern reaction configuration, the availability of electrochemical methods is expanding synthetic applications in the field of organic chemistry. Electrochemical transformations possess many benefits over traditional reagent-based methodologies, such as high functional group tolerance, mild conditions, easy scale up setup, high yields and selective transformations. In this review, we targeted electrochemical annulation reactions involving mediators and mediator-free conditions with generation of new C-C, C-heteroatom and heteroatom-heteroatom bonds, their mechanistic insights, as well as the reactivity of substrates. We also explain the recent use of sacrificial electrodes in annulation reactions.</t>
  </si>
  <si>
    <t>[Martins, Guilherme M.; Ahmed, Nisar] Cardiff Univ, Sch Chem, Main Bldg,Pk Pl, Cardiff CF10 3AT, Wales; [Martins, Guilherme M.] Univ Fed Santa Catarina, Dept Quim, BR-88040900 Florianopolis, SC, Brazil; [Zimmer, Georgia C.] Univ Fed Santa Maria, Dept Quim, BR-97105900 Santa Maria, RS, Brazil; [Mendes, Samuel R.] Univ Estado Santa Catarina, SINCA Dept Quim, BR-89219719 Joinville, SC, Brazil</t>
  </si>
  <si>
    <t>Cardiff University; Universidade Federal de Santa Catarina (UFSC); Universidade Federal de Santa Maria (UFSM); Universidade do Estado de Santa Catarina</t>
  </si>
  <si>
    <t>Martins, GM; Ahmed, N (corresponding author), Cardiff Univ, Sch Chem, Main Bldg,Pk Pl, Cardiff CF10 3AT, Wales.;Martins, GM (corresponding author), Univ Fed Santa Catarina, Dept Quim, BR-88040900 Florianopolis, SC, Brazil.</t>
  </si>
  <si>
    <t>guilherme.m.martins@posgrad.ufsc.br; AhmedN14@cardiff.ac.uk</t>
  </si>
  <si>
    <t>Ahmed, Nisar/P-3530-2019; Zimmer, Geórgia Cristiane/O-1338-2017; Mendes, Samuel Rodrigues Rodrigues/AAW-6437-2021; Martins, Guilherme Ariel Machado/ABB-5892-2020</t>
  </si>
  <si>
    <t>Ahmed, Nisar/0000-0002-7954-5251; Zimmer, Geórgia Cristiane/0000-0002-9259-5835; Mendes, Samuel Rodrigues Rodrigues/0000-0002-2388-3008; Martins, Guilherme Ariel Machado/0000-0002-0493-1270</t>
  </si>
  <si>
    <t>Marie Skodowska-Curie Actions COFUND Early Career Fellowship [663830]; EPSRC [EP/T019719/1]; CNPq; EPSRC [EP/T019719/1] Funding Source: UKRI</t>
  </si>
  <si>
    <t>Marie Skodowska-Curie Actions COFUND Early Career Fellowship; EPSRC(UK Research &amp; Innovation (UKRI)Engineering &amp; Physical Sciences Research Council (EPSRC)); CNPq(Conselho Nacional de Desenvolvimento Cientifico e Tecnologico (CNPQ)); EPSRC(UK Research &amp; Innovation (UKRI)Engineering &amp; Physical Sciences Research Council (EPSRC))</t>
  </si>
  <si>
    <t>The Marie Skodowska-Curie Actions COFUND Early Career Fellowship (Grant 663830) to Dr Nisar Ahmed and EPSRC funding (EP/T019719/1) are gratefully acknowledged. We also thank CNPq for their funding support (G. M. M, G. C. Z and S. R. M.).</t>
  </si>
  <si>
    <t>AUG 7</t>
  </si>
  <si>
    <t>10.1039/d0gc01324b</t>
  </si>
  <si>
    <t>MU0DS</t>
  </si>
  <si>
    <t>WOS:000555342200003</t>
  </si>
  <si>
    <t>Barham, JP; König, B</t>
  </si>
  <si>
    <t>Barham, Joshua P.; Koenig, Burkhard</t>
  </si>
  <si>
    <t>Synthetic Photoelectrochemistry</t>
  </si>
  <si>
    <t>electrochemistry; mediators; photoelectrochemistry; photoelectrodes; photoredox catalysis</t>
  </si>
  <si>
    <t>LIGHT PHOTOREDOX CATALYSIS; ACCURATE OXIDATION POTENTIALS; ELECTRON-TRANSFER REACTIONS; EXCITED-STATE DYNAMICS; CARBON BOND FORMATION; C-H AMINATION; RADICAL IONS; 2,3-DICHLORO-5,6-DICYANO-1,4-BENZOQUINONE DDQ; 9-MESITYL-10-METHYLACRIDINIUM ION; ELECTROCHEMICAL REDUCTION</t>
  </si>
  <si>
    <t>Photoredox catalysis (PRC) and synthetic organic electrochemistry (SOE) are often considered competing technologies in organic synthesis. Their fusion has been largely overlooked. We review state-of-the-art synthetic organic photoelectrochemistry, grouping examples into three categories: 1) electrochemically mediated photoredox catalysis (e-PRC), 2) decoupled photoelectrochemistry (dPEC), and 3) interfacial photoelectrochemistry (iPEC). Such synergies prove beneficial not only for synthetic greenness and chemical selectivity, but also in the accumulation of energy for accessing super-oxidizing or -reducing single electron transfer (SET) agents. Opportunities and challenges in this emerging and exciting field are discussed.</t>
  </si>
  <si>
    <t>[Barham, Joshua P.; Koenig, Burkhard] Univ Regensburg, Fak Chem &amp; Pharm, D-93040 Regensburg, Germany</t>
  </si>
  <si>
    <t>University of Regensburg</t>
  </si>
  <si>
    <t>Barham, JP (corresponding author), Univ Regensburg, Fak Chem &amp; Pharm, D-93040 Regensburg, Germany.</t>
  </si>
  <si>
    <t>Joshua-Philip.Barham@chemie.uni-regensburg.de</t>
  </si>
  <si>
    <t>Barham, Joshua/AAE-2751-2020; Koenig, Burkhard/GRX-2026-2022; Koenig, Burkhard/A-1362-2009; Koenig, Burkhard/O-8172-2019</t>
  </si>
  <si>
    <t>Barham, Joshua/0000-0003-1675-9399; Koenig, Burkhard/0000-0002-6131-4850; Koenig, Burkhard/0000-0002-6131-4850; Koenig, Burkhard/0000-0002-6131-4850</t>
  </si>
  <si>
    <t>Alexander von Humboldt Foundation</t>
  </si>
  <si>
    <t>Alexander von Humboldt Foundation(Alexander von Humboldt Foundation)</t>
  </si>
  <si>
    <t>J.P.B. acknowledges funding provided by the Alexander von Humboldt Foundation within the framework of the Sofja Kovalevskaja Award endowed by the German Federal Ministry of Education and Research, to support future research endeavours into photoelectrochemistry. B.K. acknowledges financial support from the German Science Foundation (DFG; KO 1537/18-1) and funding from the European Research Council (ERC) under the European Union's Horizon 2020 research and innovation programme (grant agreement 741623).</t>
  </si>
  <si>
    <t>JUL 13</t>
  </si>
  <si>
    <t>10.1002/anie.201913767</t>
  </si>
  <si>
    <t>MF7AG</t>
  </si>
  <si>
    <t>WOS:000545490000004</t>
  </si>
  <si>
    <t>Wise, CF; Agarwal, RG; Mayer, JM</t>
  </si>
  <si>
    <t>Wise, Catherine F.; Agarwal, Rishi G.; Mayer, James M.</t>
  </si>
  <si>
    <t>Determining Proton-Coupled Standard Potentials and X-H Bond Dissociation Free Energies in Nonaqueous Solvents Using Open-Circuit Potential Measurements</t>
  </si>
  <si>
    <t>HYDROGEN-ATOM TRANSFER; REDOX FLOW BATTERIES; ACID-BASE EQUILIBRIA; REDUCTION POTENTIALS; ELECTRON-TRANSFER; ORGANIC-SOLVENTS; ELECTROCHEMICAL PROPERTIES; OXIDATION; QUINONES; PHENOLS</t>
  </si>
  <si>
    <t>Proton-coupled electron transfer (PCET) reactions are increasingly being studied in nonaqueous conditions, where the thermochemistry of PCET substrates is largely unknown. Herein, we report a method to obtain electrochemical standard potentials and calculate the corresponding bond dissociation free energies (BDFEs) of stable PCET reagents in nonaqueous solvents, using open-circuit potential (OCP) measurements. With this method, we measure PCET thermochemistry in acetonitrile and tetrahydrofuran for substrates with O-H and N-H bonds that undergo 1e(-)/1H(+) and 2e(-)/2H(+ )redox processes. We also report corrected thermochemical values for the1/2H(2)(g)/H-1M(center dot) and H+/H-center dot (C-G) couples in several organic solvents. For 2e(-)/2H(+) couples, OCP measurements provide the multi- electron/multiproton standard potential and the average of the two X-H BDFEs. In contrast to traditional approaches for calculating BDFEs from electrochemical measurements, the OCP method directly measures the overall PCET reaction thermodynamics and avoids the need for a pK a scale in the solvent of interest. Consequently, the OCP approach yields more accurate thermochemical values and should be general to any solvent mixture compatible with electrochemical measurements. The longer time scale of OCP measurements enables accurate thermochemical measurements for redox couples with irreversible or distorted electrochemical responses by cyclic voltammetry, provided the PCET reaction is chemically reversible. Recommendations for successful OCP measurements and limitations of the approach are discussed, including the current inability to measure processes involving C-H bonds. As a straightforward and robust technique to determine nonaqueous PCET thermochemistry, these OCP measurements will be broadly valuable, with applications ranging from fundamental reactivity studies to device development.</t>
  </si>
  <si>
    <t>[Wise, Catherine F.; Agarwal, Rishi G.; Mayer, James M.] Yale Univ, Dept Chem, New Haven, CT 06520 USA</t>
  </si>
  <si>
    <t>Yale University</t>
  </si>
  <si>
    <t>Mayer, JM (corresponding author), Yale Univ, Dept Chem, New Haven, CT 06520 USA.</t>
  </si>
  <si>
    <t>james.mayer@yale.edu</t>
  </si>
  <si>
    <t>Agarwal, Rishi/IRZ-9152-2023</t>
  </si>
  <si>
    <t>Agarwal, Rishi/0000-0002-5133-0136; Wise, Catherine/0000-0002-9947-7700; Mayer, James/0000-0002-3943-5250</t>
  </si>
  <si>
    <t>Center for Molecular Electrocatalysis, an Energy Frontier Research Center - U.S. Department of Energy, Office of Science, Office of Basic Energy Sciences; National Science Foundation</t>
  </si>
  <si>
    <t>Center for Molecular Electrocatalysis, an Energy Frontier Research Center - U.S. Department of Energy, Office of Science, Office of Basic Energy Sciences(United States Department of Energy (DOE)); National Science Foundation(National Science Foundation (NSF))</t>
  </si>
  <si>
    <t>We gratefully acknowledge very helpful discussions with Dr. Eric Wiedner, Dr. Aaron Appel, and Dr. Morris Bullock. This research was supported as part of the Center for Molecular Electrocatalysis, an Energy Frontier Research Center funded by the U.S. Department of Energy, Office of Science, Office of Basic Energy Sciences. R.G.A. acknowledges support from a National Science Foundation Graduate Research Fellowship.</t>
  </si>
  <si>
    <t>JUN 17</t>
  </si>
  <si>
    <t>10.1021/jacs.0c01032</t>
  </si>
  <si>
    <t>MB9PM</t>
  </si>
  <si>
    <t>WOS:000542929600013</t>
  </si>
  <si>
    <t>Chen, XR; Zhang, SQ; Meyer, TH; Yang, CH; Zhang, QH; Liu, JR; Xu, HJ; Cao, FH; Ackermann, L; Hong, X</t>
  </si>
  <si>
    <t>Chen, Xin-Ran; Zhang, Shuo-Qing; Meyer, Tjark H.; Yang, Chun-Hui; Zhang, Qin-Hao; Liu, Ji-Ren; Xu, Hua-Jian; Cao, Fa-He; Ackermann, Lutz; Hong, Xin</t>
  </si>
  <si>
    <t>Carboxylate breaks the arene C-H bond via a hydrogen-atom-transfer mechanism in electrochemical cobalt catalysis</t>
  </si>
  <si>
    <t>FUNCTIONALIZATION; ACTIVATION; INSIGHTS; METHANE; ACETOXYLATION; SELECTIVITY; REACTIVITY; VERSATILE; LIGAND; PD</t>
  </si>
  <si>
    <t>Combined computational and experimental studies elucidated the distinctive mechanistic features of electrochemical cobalt-catalyzed C-H oxygenation. A sequential electrochemical-chemical (EC) process was identified for the formation of an amidylcobalt(iii) intermediate. The synthesis, characterization, cyclic voltammetry studies, and stoichiometric reactions of the related amidylcobalt(iii) intermediate suggested that a second on-cycle electro-oxidation occurs on the amidylcobalt(iii) species, which leads to a formal Co(iv) intermediate. This amidylcobalt(iv) intermediate is essentially a cobalt(iii) complex with one additional single electron distributed on the coordinating heteroatoms. The radical nature of the coordinating pivalate allows the formal Co(iv) intermediate to undergo a novel carboxylate-assisted HAT mechanism to cleave the arene C-H bond, and a CMD mechanism could be excluded for a Co(iii/i) catalytic scenario. The mechanistic understanding of electrochemical cobalt-catalyzed C-H bond activation highlights the multi-tasking electro-oxidation and the underexplored reaction channels in electrochemical transition metal catalysis.</t>
  </si>
  <si>
    <t>[Chen, Xin-Ran; Zhang, Shuo-Qing; Zhang, Qin-Hao; Liu, Ji-Ren; Hong, Xin] Zhejiang Univ, Dept Chem, Hangzhou 310027, Peoples R China; [Meyer, Tjark H.; Ackermann, Lutz] Georg August Univ Gottingen, Inst Organ &amp; Biomol Chem, Tammannstr 2, D-37077 Gottingen, Germany; [Cao, Fa-He] Sun Yat Sen Univ, Sch Mat, Guangzhou 510006, Peoples R China; [Yang, Chun-Hui; Xu, Hua-Jian] Hefei Univ Technol, Sch Food &amp; Biol Engn, Hefei 230009, Peoples R China</t>
  </si>
  <si>
    <t>Zhejiang University; University of Gottingen; Sun Yat Sen University; Hefei University of Technology</t>
  </si>
  <si>
    <t>Hong, X (corresponding author), Zhejiang Univ, Dept Chem, Hangzhou 310027, Peoples R China.;Ackermann, L (corresponding author), Georg August Univ Gottingen, Inst Organ &amp; Biomol Chem, Tammannstr 2, D-37077 Gottingen, Germany.;Cao, FH (corresponding author), Sun Yat Sen Univ, Sch Mat, Guangzhou 510006, Peoples R China.;Xu, HJ (corresponding author), Hefei Univ Technol, Sch Food &amp; Biol Engn, Hefei 230009, Peoples R China.</t>
  </si>
  <si>
    <t>hjxu@hfut.edu.cn; caofh5@mail.sysu.edu.cn; Ackermann@chemie.uni-goettingen.de; hxchem@zju.edu.cn</t>
  </si>
  <si>
    <t>Zhang, Shuo-Qing/N-7902-2017; Ackermann, Lutz/C-8117-2014; Liu, Jiren/JLL-3959-2023; Ackermann, Lutz/AAX-7733-2021; Xu, Hua-Jian/E-9939-2012</t>
  </si>
  <si>
    <t>Zhang, Shuo-Qing/0000-0002-7617-3042; Ackermann, Lutz/0000-0001-7034-8772; Liu, Jiren/0009-0001-9960-4757; Cao, Fahe/0000-0003-1389-7024; Xu, Hua-Jian/0000-0002-0789-3484</t>
  </si>
  <si>
    <t>NSFC [21702182, 21873081, 51771174]; DFG (Gottfried-Wilhelm-Leibniz prize); Fundamental Research Funds for the Central Universities [2-2050205-19-361]; China Postdoctoral Science Foundation [2018M640546]</t>
  </si>
  <si>
    <t>NSFC(National Natural Science Foundation of China (NSFC)); DFG (Gottfried-Wilhelm-Leibniz prize)(German Research Foundation (DFG)); Fundamental Research Funds for the Central Universities(Fundamental Research Funds for the Central Universities); China Postdoctoral Science Foundation(China Postdoctoral Science Foundation)</t>
  </si>
  <si>
    <t>Financial support from the NSFC (21702182 and 21873081 for X. H. 51771174 for F.-H. C.), DFG (Gottfried-Wilhelm-Leibniz prize) (L. A.), Fundamental Research Funds for the Central Universities (2-2050205-19-361 for X. H. and H.-J. X.) and China Postdoctoral Science Foundation (2018M640546 for S.-Q. Z.) is gratefully acknowledged. Calculations were performed on a high-performance computing system at the Department of Chemistry, Zhejiang University.</t>
  </si>
  <si>
    <t>JUN 14</t>
  </si>
  <si>
    <t>10.1039/d0sc01898h</t>
  </si>
  <si>
    <t>MA4FA</t>
  </si>
  <si>
    <t>gold, Green Published</t>
  </si>
  <si>
    <t>WOS:000541869900017</t>
  </si>
  <si>
    <t>Mukherjee, M; Dey, A</t>
  </si>
  <si>
    <t>Mukherjee, Manjistha; Dey, Abhishek</t>
  </si>
  <si>
    <t>Catalytic C-H Bond Oxidation Using Dioxygen by Analogues of Heme Superoxide</t>
  </si>
  <si>
    <t>ELECTROCATALYTIC O-2 REDUCTION; IRON PORPHYRIN COMPLEXES; ELECTRON-TRANSFER; SYNTHETIC MODELS; COMPOUND-I; CYTOCHROME P450CAM; RESONANCE RAMAN; ACTIVE-SITE; OXYGEN; ACTIVATION</t>
  </si>
  <si>
    <t>Heme active sites are capable of oxidizing organic substrates by four electrons using molecular oxygen (heme dioxygenases), where a dioxygen (O-2) adduct of heme (Fe-III-O-2(center dot-)) acts as the primary oxidant, in contrast to monooxygenases, where high-valent species are involved. This chemistry, although lucrative, is difficult to access using homogeneous synthetic systems. Over the past few years using a combination of selfassembly and in situ resonance Raman spectroscopy, the distribution of different reactive intermediates formed during the electrochemical reduction of oxygen has been elucidated. An Fe-III-O-2(center dot-) species, which is the reactive species of dioxygenase, is an intermediate in heterogeneous electrochemical O-2 reduction by iron porphyrins and its population, under electrochemical conditions, may be controlled by controlling the applied potential. Iron porphyrins having different axial ligands are constructed on a self-assembled monolayer of thiols on an electrode, and these constructs can activate O-2 and efficiently catalyze the dioxygenation of 3-methylindole and oxidation of a series of organic compounds having C-H bond energies between 80 and 90 kcal mo1(-1) at potentials where Fe-III-O-2(center dot-) species are formed on the electrode. Isotope effects suggest that hydrogen-atom transfer from the substrate is likely to be the rate-determining step. Axial thiolate ligands are found to be more efficient than axial imidazoles or phenolates with turnover numbers above 60000 and turnover frequencies over 60 s(-1). These results highlight a new reaction engineering approach to harness O-2 as a green oxidant for efficient chemical oxidation.</t>
  </si>
  <si>
    <t>[Mukherjee, Manjistha; Dey, Abhishek] Indian Assoc Cultivat Sci, Sch Chem Sci, Kolkata 700032, India</t>
  </si>
  <si>
    <t>Department of Science &amp; Technology (India); Indian Association for the Cultivation of Science (IACS) - Jadavpur</t>
  </si>
  <si>
    <t>Dey, A (corresponding author), Indian Assoc Cultivat Sci, Sch Chem Sci, Kolkata 700032, India.</t>
  </si>
  <si>
    <t>icad@iacs.res.in</t>
  </si>
  <si>
    <t>Dey, Abhishek/AAS-3103-2020</t>
  </si>
  <si>
    <t>Dey, Abhishek/0000-0002-9166-3349; MUKHERJEE, MANJISTHA/0000-0001-6550-6262</t>
  </si>
  <si>
    <t>Department of Science and Technology, Government of India [SERB/EMR0008063]</t>
  </si>
  <si>
    <t>Department of Science and Technology, Government of India(Department of Science &amp; Technology (India))</t>
  </si>
  <si>
    <t>The work is supported by the Department of Science and Technology, Government of India (Grant SERB/EMR0008063).</t>
  </si>
  <si>
    <t>JUN 1</t>
  </si>
  <si>
    <t>10.1021/acs.inorgchem.9b03767</t>
  </si>
  <si>
    <t>LV3JQ</t>
  </si>
  <si>
    <t>WOS:000538336400007</t>
  </si>
  <si>
    <t>Bugnola, M; Shen, KJ; Haviv, E; Neumann, R</t>
  </si>
  <si>
    <t>Bugnola, Marco; Shen, Kaiji; Haviv, Eynat; Neumann, Ronny</t>
  </si>
  <si>
    <t>Reductive Electrochemical Activation of Molecular Oxygen Catalyzed by an Iron-Tungstate Oxide Capsule: Reactivity Studies Consistent with Compound I Type Oxidants</t>
  </si>
  <si>
    <t>reductive electrochemical activation; molecular oxygen; iron-tungstate oxide capsule; reactivity studies; compound I type oxidants</t>
  </si>
  <si>
    <t>BOND-DISSOCIATION ENERGIES; MONONUCLEAR NONHEME IRON; HYDROGEN-ATOM TRANSFER; C-H BONDS; OLEFIN EPOXIDATION; ELECTRON-TRANSFER; HYDROXYLATION; SELECTIVITY; COMPLEXES; WATER</t>
  </si>
  <si>
    <t>The reductive activation of molecular oxygen catalyzed by iron-based enzymes toward its use as an oxygen donor is paradigmatic for oxygen transfer reactions in nature. Mechanistic studies on these enzymes and related biomimetic coordination compounds designed to form reactive intermediates, almost invariably using various shunt pathways, have shown that high-valent Fe(V)=O and the formally isoelectronic Fe(IV)=O porphyrin cation radical intermediates are often thought to be the active species in alkane and arene hydroxylation and alkene epoxidation reactions. Although this four decade long research effort has yielded a massive amount of spectroscopic data, reactivity studies, and a detailed, but still incomplete, mechanistic understanding, the actual reductive activation of molecular oxygen coupled with efficient catalytic transformations has rarely been experimentally studied. Recently, we found that a completely inorganic iron-tungsten oxide capsule with a keplerate structure, noted as {Fe30W72}, is an effective electrocatalyst for the cathodic activation of molecular oxygen in water leading to the oxidation of light alkanes and alkenes. The present report deals with extensive reactivity studies of these {Fe30W72} electrocatalytic reactions showing (1) arene hydroxylation including kinetic isotope effects and migration of the ipso substituent to the adjacent carbon atom (NIH shift); (2) a high kinetic isotope effect for alkyl C.H bond activation; (3) dealkylation of alkylamines and alkylsulfides; (4) desaturation reactions; (5) retention of stereochemistry in cis-alkene epoxidation; and (6) unusual regioselectivity in the oxidation of cyclic and acyclic ketones, alcohols, and carboxylic acids where reactivity is not correlated to the bond disassociation energy; the regioselectivity obtained is attributable to polar effects and/or entropic contributions. Collectively these results also support the conclusion that the active intermediate species formed in the catalytic cycle is consistent with a compound I type oxidant. The activity of {Fe30W72} in cathodic aerobic oxidation reactions shows it to be an inorganic functional analogue of iron-based monooxygenases.</t>
  </si>
  <si>
    <t>[Bugnola, Marco; Shen, Kaiji; Haviv, Eynat; Neumann, Ronny] Weizmann Inst Sci, Dept Organ Chem, IL-76100 Rehovot, Israel</t>
  </si>
  <si>
    <t>Weizmann Institute of Science</t>
  </si>
  <si>
    <t>Neumann, R (corresponding author), Weizmann Inst Sci, Dept Organ Chem, IL-76100 Rehovot, Israel.</t>
  </si>
  <si>
    <t>ronny.neumann@weizmann.ac.il</t>
  </si>
  <si>
    <t>Neumann, Ronny/0000-0002-5530-1287</t>
  </si>
  <si>
    <t>Israel Science Foundation [1237/18]; Divadol Foundation; John T. Groves (Princeton University)</t>
  </si>
  <si>
    <t>Israel Science Foundation(Israel Science Foundation); Divadol Foundation; John T. Groves (Princeton University)</t>
  </si>
  <si>
    <t>This research was supported by the Israel Science Foundation grant 1237/18 and the Divadol Foundation. John T. Groves (Princeton University) is thanked for the attempt to measure Mossbauer spectra. R.N. is the Rebecca and Israel Sieff Professor of Organic Chemistry.</t>
  </si>
  <si>
    <t>APR 3</t>
  </si>
  <si>
    <t>10.1021/acscatal.0c00897</t>
  </si>
  <si>
    <t>LE0DO</t>
  </si>
  <si>
    <t>WOS:000526395000024</t>
  </si>
  <si>
    <t>Mitsudo, K; Matsuo, R; Yonezawa, T; Inoue, H; Mandai, H; Suga, S</t>
  </si>
  <si>
    <t>Mitsudo, Koichi; Matsuo, Ren; Yonezawa, Toki; Inoue, Haruka; Mandai, Hiroki; Suga, Seiji</t>
  </si>
  <si>
    <t>Electrochemical Synthesis of Thienoacene Derivatives: Transition-Metal-Free Dehydrogenative C-S Coupling Promoted by a Halogen Mediator</t>
  </si>
  <si>
    <t>cross-coupling; cyclization; electrochemistry; heterocycles; synthetic methods</t>
  </si>
  <si>
    <t>INDIRECT ELECTROOXIDATION; ANODIC-OXIDATION; BOND-CLEAVAGE; THIOLATION; ACID; CHALCOGENATION; OLIGOMERS; CATALYST; ALCOHOLS; MOBILITY</t>
  </si>
  <si>
    <t>The first electrochemical dehydrogenative C-S bond formation leading to thienoacene derivatives is described. Several thienoacene derivatives were synthesized by dehydrogenative C-H/S-H coupling. The addition of (Bu4NBr)-Bu-n, which catalytically promoted the reaction as a halogen mediator, was essential.</t>
  </si>
  <si>
    <t>[Mitsudo, Koichi; Matsuo, Ren; Yonezawa, Toki; Inoue, Haruka; Suga, Seiji] Okayama Univ, Div Appl Chem, Grad Sch Nat Sci &amp; Technol, Kita Ku, 3-1-1 Tsushima Naka, Okayama 7008530, Japan; [Mandai, Hiroki] Gifu Univ Med Sci, Dept Med Technol, 4-3-3 Nijigaoka, Gifu 5090293, Japan</t>
  </si>
  <si>
    <t>Mitsudo, K; Suga, S (corresponding author), Okayama Univ, Div Appl Chem, Grad Sch Nat Sci &amp; Technol, Kita Ku, 3-1-1 Tsushima Naka, Okayama 7008530, Japan.</t>
  </si>
  <si>
    <t>Mandai, Hiroki/B-5378-2009; Mitsudo, Koichi/B-2570-2011</t>
  </si>
  <si>
    <t>Mandai, Hiroki/0000-0001-9121-3850; Mitsudo, Koichi/0000-0002-6744-7136; Suga, Seiji/0000-0003-0635-2077</t>
  </si>
  <si>
    <t>JSPS KAKENHI [JP19K05477, JP19K05478, JP18H04455]; Okayama Foundation for Science and Technology; Electric Technology Research Foundation of Chugoku</t>
  </si>
  <si>
    <t>JSPS KAKENHI(Ministry of Education, Culture, Sports, Science and Technology, Japan (MEXT)Japan Society for the Promotion of ScienceGrants-in-Aid for Scientific Research (KAKENHI)); Okayama Foundation for Science and Technology; Electric Technology Research Foundation of Chugoku(Electric Technology Research Foundation of Chugoku)</t>
  </si>
  <si>
    <t>This work was supported in part by JSPS KAKENHI Grant Number JP19K05477, JP19K05478, and JP18H04455 in Middle Molecular Strategy, Okayama Foundation for Science and Technology, and by Electric Technology Research Foundation of Chugoku.</t>
  </si>
  <si>
    <t>MAY 11</t>
  </si>
  <si>
    <t>10.1002/anie.202001149</t>
  </si>
  <si>
    <t>MAR 2020</t>
  </si>
  <si>
    <t>LJ2GN</t>
  </si>
  <si>
    <t>WOS:000520531700001</t>
  </si>
  <si>
    <t>Wang, F; Stahl, SS</t>
  </si>
  <si>
    <t>Wang, Fei; Stahl, Shannon S.</t>
  </si>
  <si>
    <t>Electrochemical Oxidation of Organic Molecules at Lower Overpotential: Accessing Broader Functional Group Compatibility with Electron-Proton Transfer Mediators</t>
  </si>
  <si>
    <t>C-H FUNCTIONALIZATION; ELECTROCATALYTIC ALCOHOL OXIDATION; GRAPHITE FELT ELECTRODE; ANODIC-OXIDATION; ELECTROORGANIC CHEMISTRY; N-HYDROXYPHTHALIMIDE; AEROBIC OXIDATIONS; O-2 REDUCTION; CATION POOL; OXYGEN</t>
  </si>
  <si>
    <t>CONSPECTUS: Electrochemical organic oxidation reactions are highly appealing because protons are often effective terminal electron acceptors, thereby avoiding undesirable stoichiometric oxidants. These reactions are often plagued by high overpotentials, however, that greatly limit their utility. Single-electron transfer (SET) from organic molecules generates high-energy radicalcations. Formation of such intermediates often requires electrode potentials far above the thermodynamic potentials of the reaction and frequently causes decomposition and/or side reactions of ancillary functional groups. In this Account, we show how electrocatalytic electron-proton transfer mediators (EPTMs) address this challenge. EPTMs bypass the formation of radical-cation intermediates by supporting mechanisms that operate at electrode potentials much lower (&gt;= 1 V) than those of analogous direct electrolysis reactions. The stable aminoxyl radical TEMPO (2,2,6,6-tetramethylpiperidine N-oxyl) is an effective mediator for electrochemical alcohol oxidation, and we have employed such processes for applications ranging from pharmaceutical synthesis to biomass conversion. A complementary electrochemical alcohol oxidation method employs a cooperative Cu/TEMPO mediator system that operates at 0.5 V lower electrode potential than the TEMPO-only mediated process. This difference, which arises from a different catalytic mechanism, rationalizes the broad functional group tolerance of Cu/TEMPO-based aerobic alcohol oxidation catalysts. Aminoxyl mediators address long-standing challenges in the Shono oxidation, an important method for alpha-C-H oxidation of tertiary amides and carbamates. Shono oxidations are initiated by a high-potential SET step that limits their utility. Aminoxylmediated Shono-type oxidations have been developed that operate at much lower potentials and tolerate diverse functional groups. Analogous reactivity underlies alpha-C-H cyanation of secondary cyclic amines, a new method that enables efficient diversification of piperidine-based pharmaceutical building blocks and preparation of non-natural amino acids. Electrochemical oxidations of benzylic C-H bonds are commonly initiated by SET to generate arene radical cations, but such methods are again plagued by large overpotentials. Mediated electrolysis methods that promote hydrogen-atom-transfer (HAT) from benzylic C-H bonds to Fe-oxo species and phthalimide N-oxyl (PINO) support C-H oxygenation, iodination, and oxidative-coupling reactions. A complementary method merges photochemistry with electrochemistry to achieve amidation of C(sp(3))-H bonds. This unique process operates at much lower overpotentials compatible with diverse functional groups. These results have broad implications for organic electrochemistry, highlighting the importance of overpotential considerations and the prospects for expanding synthetic utility by using mediators to bypass high-energy outer-sphere electron-transfer mechanisms. Principles demonstrated here for oxidation are equally relevant to electrochemical reductions.</t>
  </si>
  <si>
    <t>[Wang, Fei; Stahl, Shannon S.] Univ Wisconsin, Dept Chem, Madison, WI 53706 USA</t>
  </si>
  <si>
    <t>University of Wisconsin System; University of Wisconsin Madison</t>
  </si>
  <si>
    <t>Stahl, SS (corresponding author), Univ Wisconsin, Dept Chem, Madison, WI 53706 USA.</t>
  </si>
  <si>
    <t>stahl@chem.wisc.edu</t>
  </si>
  <si>
    <t>Wang, Fei/0000-0001-6945-4287</t>
  </si>
  <si>
    <t>SIOC fellowship; NIH [R01 GM100143]; NSF CCI Solar Fuels [CHE-1305124]; DOE [DE-FG02-05ER15690]; Center for Molecular Electrocatalysis, Energy Frontier Research Center, U.S. DOE BES; Great Lakes Bioenergy Research Center [DOE BER DE-FC02-07ER64494, DE-SC0018409]; AbbVie; Merck; IKA</t>
  </si>
  <si>
    <t>SIOC fellowship; NIH(United States Department of Health &amp; Human ServicesNational Institutes of Health (NIH) - USA); NSF CCI Solar Fuels; DOE(United States Department of Energy (DOE)); Center for Molecular Electrocatalysis, Energy Frontier Research Center, U.S. DOE BES(United States Department of Energy (DOE)); Great Lakes Bioenergy Research Center; AbbVie(AbbVie); Merck(Merck &amp; Company); IKA</t>
  </si>
  <si>
    <t>F.W. was supported by an SIOC fellowship, and the research described herein was supported by the NIH (R01 GM100143; refs 25, 28, 60, 62, 74, 82); NSF CCI Solar Fuels (CHE-1305124; refs 43, 63); DOE (DE-FG02-05ER15690; refs 23, 46, 48-50, 52, 63, 70); Center for Molecular Electrocatalysis, Energy Frontier Research Center, U.S. DOE BES (refs 17, 83-85); Great Lakes Bioenergy Research Center (DOE BER DE-FC02-07ER64494, DE-SC0018409; refs 25, 32, 34, 38, 51); and AbbVie (refs 34, 43, 62), Merck (refs 70, 74), and IKA (refs34, 60, 62).</t>
  </si>
  <si>
    <t>MAR</t>
  </si>
  <si>
    <t>10.1021/acs.accounts.9b00544</t>
  </si>
  <si>
    <t>LE0EP</t>
  </si>
  <si>
    <t>WOS:000526398000003</t>
  </si>
  <si>
    <t>Jiao, KJ; Xing, YK; Yang, QL; Qiu, H; Mei, TS</t>
  </si>
  <si>
    <t>Jiao, Ke-Jin; Xing, Yi-Kang; Yang, Qi-Liang; Qiu, Hui; Mei, Tian-Sheng</t>
  </si>
  <si>
    <t>Site-Selective C-H Functionalization via Synergistic Use of Electrochemistry and Transition Metal Catalysis</t>
  </si>
  <si>
    <t>CROSS-COUPLING REACTIONS; ORGANIC ELECTROSYNTHESIS; PALLADIUM; OXIDATION; ACETOXYLATION; OXYGENATION; HALIDES; ACIDS</t>
  </si>
  <si>
    <t>CONSPECTUS: Electrochemical synthesis of organic compounds has emerged as an attractive and environmentally benign alternative to conventional approaches for oxidation and reduction of organic compounds that utilizes electric current instead of chemical oxidants and reductants. As such, many useful transformations have been developed, including the Kolbe reaction, the Simons fluorination process, the Monsanto adiponitrile process, and the Shono oxidation, to name a few. Electrochemical C-H functionalization represents one of the most promising reaction types among many electrochemical transformations, since this process avoids prefiinctionalization of substrates and provides novel retrosynthetic disconnections. However, site-selective anodic oxidation of C-H bonds is still a fundamental challenge due to the high oxidation potentials of C-H bonds compared to organic solvents and common functional groups. To overcome this issue, indirect electrolysis via the action of a mediator (a redox catalyst) is regularly employed, by which the selectivity can be controlled following reaction of said mediator with the substrate. Since the redox potentials of transition metal complexes can be easily tuned by modification of the ligand, the synergistic use of electrochemistry and transition metal catalysis to achieve site selective C-H functionalization is an attractive strategy. In this Account, we summarize and contextualize our recent efforts toward transition metal-catalyzed electrochemical C-H functionalization proximal to a suitable directing group. We have developed C-H oxygenation, acylation, alkylation, and halogenation reactions in which a Pd(II) species is oxidized to a Pd(III) or Pd(IV) intermediate by anodic oxidation, followed by reductive elimination to form the corresponding C-O, C-C, and C-X bonds. Importantly, improved monofunctionalization selectivity is achieved in the Pd-catalyzed C(sp(3))-H oxygenation compared to conventional approaches using PhI(OAc)(2) as the chemical oxidant. Physical separators are sometimes used to prevent the electrochemical deposition of Pd black on the cathode resulting from reduction of high valent Pd species. We skirted this issue through the development a Cu-catalyzed electrochemical C(sp(2))-H amination using n-Bu4NI as a redox cocatalyst in an undivided cell. In addition, we developed Ir-catalyzed electrochemical vinylic C-H functionalization of acrylic acids with alkynes in an undivided cell, affording various substituted apyrones in good to excellent yield. More importantly, chemical oxidants, including Ag2CO3, Cu(OAc)(2), and PhI(OAc)(2), resulted in much lower yields in the absence of electrical current under otherwise identical conditions. As elaborated below, progress in the area of electrochemical transition metal-catalyzed synthesis provides an effective platform for environmentally friendly and sustainable selective chemical transformations.</t>
  </si>
  <si>
    <t>[Jiao, Ke-Jin; Xing, Yi-Kang; Yang, Qi-Liang; Qiu, Hui; Mei, Tian-Sheng] Univ Chinese Acad Sci, Chinese Acad Sci, Shanghai Inst Organ Chem, Shanghai, Peoples R China</t>
  </si>
  <si>
    <t>Chinese Academy of Sciences; Shanghai Institute of Organic Chemistry, CAS; University of Chinese Academy of Sciences, CAS</t>
  </si>
  <si>
    <t>Mei, TS (corresponding author), Univ Chinese Acad Sci, Chinese Acad Sci, Shanghai Inst Organ Chem, Shanghai, Peoples R China.</t>
  </si>
  <si>
    <t>Mei, Tian-Sheng/Y-3266-2019</t>
  </si>
  <si>
    <t>Mei, Tian-Sheng/0000-0002-4985-1071; Yang, Qi-Liang/0000-0003-4734-5391</t>
  </si>
  <si>
    <t>Strategic Priority Research Program of the Chinese Academy of Sciences [XDB20000000]; NSF of China [21772222, 21821002]; S&amp;TCSM of Shanghai [17JC1401200, 18JC1415600]</t>
  </si>
  <si>
    <t>Strategic Priority Research Program of the Chinese Academy of Sciences(Chinese Academy of Sciences); NSF of China(National Natural Science Foundation of China (NSFC)); S&amp;TCSM of Shanghai</t>
  </si>
  <si>
    <t>This work was financially supported by the Strategic Priority Research Program of the Chinese Academy of Sciences (Grant XDB20000000), NSF of China (Grant 21772222, 21821002), and S&amp;TCSM of Shanghai (Grant 17JC1401200, 18JC1415600).</t>
  </si>
  <si>
    <t>FEB</t>
  </si>
  <si>
    <t>10.1021/acs.accounts.9b00603</t>
  </si>
  <si>
    <t>KN3SC</t>
  </si>
  <si>
    <t>WOS:000514759600002</t>
  </si>
  <si>
    <t>Huang, H; Strater, ZM; Lambert, TH</t>
  </si>
  <si>
    <t>Huang, He; Strater, Zack M.; Lambert, Tristan H.</t>
  </si>
  <si>
    <t>Electrophotocatalytic C-H Functionalization of Ethers with High Regioselectivity</t>
  </si>
  <si>
    <t>HYDROGEN-ATOM TRANSFER; POLARITY-REVERSAL CATALYSIS; DIRECT ARYLATION; RADICALS; ACTIVATION; ALCOHOLS; BONDS</t>
  </si>
  <si>
    <t>The highly regioselective electrophotocatalytic C-H functionalization of ethers is described. These reactions are catalyzed by a trisaminocyclopropenium (TAC) ion at mild electrochemical potential with visible light irradiation. Ethers undergo oxidant-free coupling with isoquinolines, alkenes, alkynes, pyrazoles, and purines with typically high regioselectivity for the less-hindered alpha-position. The reaction is proposed to operate via hydrogen atom transfer (HAT) from the substrate to the photoexcited TAC radical dication, thus demonstrating a new reactivity mode for this electrophotocatalyst.</t>
  </si>
  <si>
    <t>[Huang, He; Lambert, Tristan H.] Cornell Univ, Dept Chem &amp; Chem Biol, Ithaca, NY 14853 USA; [Strater, Zack M.; Lambert, Tristan H.] Columbia Univ, Dept Chem, New York, NY 10027 USA</t>
  </si>
  <si>
    <t>Cornell University; Columbia University</t>
  </si>
  <si>
    <t>Lambert, TH (corresponding author), Cornell Univ, Dept Chem &amp; Chem Biol, Ithaca, NY 14853 USA.;Lambert, TH (corresponding author), Columbia Univ, Dept Chem, New York, NY 10027 USA.</t>
  </si>
  <si>
    <t>Tristan.Lambert@Cornell.edu</t>
  </si>
  <si>
    <t>Huang, He/0009-0002-2831-2236; Lambert, Tristan/0000-0002-7720-3290</t>
  </si>
  <si>
    <t>NIGMS [R35 GM127135]</t>
  </si>
  <si>
    <t>NIGMS(United States Department of Health &amp; Human ServicesNational Institutes of Health (NIH) - USANIH National Institute of General Medical Sciences (NIGMS))</t>
  </si>
  <si>
    <t>Financial support for this work was provided by NIGMS (R35 GM127135).</t>
  </si>
  <si>
    <t>JAN 29</t>
  </si>
  <si>
    <t>10.1021/jacs.9b11472</t>
  </si>
  <si>
    <t>KH3FM</t>
  </si>
  <si>
    <t>WOS:000510531900008</t>
  </si>
  <si>
    <t>Yoshida, Y; Maesato, M; Saito, G; Kitagawa, H</t>
  </si>
  <si>
    <t>Yoshida, Yukihiro; Maesato, Mitsuhiko; Saito, Gunzi; Kitagawa, Hiroshi</t>
  </si>
  <si>
    <t>Conducting Coronene Cation Radical Salt Containing Magnetic Metal Ions</t>
  </si>
  <si>
    <t>PI-D-INTERACTIONS; ORGANIC METALS; PERYLENE; MOLECULES; COLUMNS; ANIONS; MODELS</t>
  </si>
  <si>
    <t>Coronene is the smallest homologue of benzene and is the smallest fragment of graphene among 6-fold symmetric polycyclic aromatic hydrocarbons. In this study, we obtained the first coronene cation radical solid containing magnetic counterions by an electrochemical method. Coronene monocations in the 1:1 salt, (coronene(center dot+))(FeBr4-), assemble in a stacking manner via pi-pi interactions, which lead to a rather high room-temperature conductivity of 0.6 S cm(-1). The salt shows semiconducting behavior as expected from the calculated band structure, and activation energies were estimated to be 0.25 eV at T &gt;= 220 K and 0.18 eV at T &lt;= 220 K. The magnetic susceptibility follows the Curie-Weiss law down to about 30 K, with a Curie constant (4.47 emu K mol(-1)) expected for S = 5/2 spins of iron(III) ions and a high Weiss temperature (-32.2 K). Upon further cooling, the salt exhibits a susceptibility kink at 16.2 K followed by the loss of a significant fraction of the susceptibility due to long-range antiferromagnetic ordering. Theoretical calculations predicted that the indirect pi-d magnetic exchange interaction through C-H center dot center dot center dot Br hydrogen bonds is equal to j(pi d) =-3.10 K. Although the absolute value is lower than that of the direct d-d magnetic exchange interaction between the FeBr4- anions (J(dd) =-13.35 K), it is evident that the pi-d interactions play a certain role in determining the magnetic behavior. Considering that an isomorphous salt, (coronene(center dot+))(GaBr4-) involving a nonmagnetic counterpart GaBr4-, exhibits singlet-triplet magnetic behavior with a spin gap of 1.44 x 10(3) K, it is most likely that in (coronene)(FeBr4) the nonmagnetic pi-electrons serve as mediators of the magnetic ordering of d-spins through the pi-d interactions.</t>
  </si>
  <si>
    <t>[Yoshida, Yukihiro; Maesato, Mitsuhiko; Kitagawa, Hiroshi] Kyoto Univ, Grad Sch Sci, Div Chem, Sakyo Ku, Kyoto 6068502, Japan; [Saito, Gunzi] Toyota Phys &amp; Chem Res Inst, Yokomichi 41-1, Nagakute, Aichi 4801192, Japan</t>
  </si>
  <si>
    <t>Kyoto University</t>
  </si>
  <si>
    <t>Yoshida, Y (corresponding author), Kyoto Univ, Grad Sch Sci, Div Chem, Sakyo Ku, Kyoto 6068502, Japan.</t>
  </si>
  <si>
    <t>yoshiday@ssc.kuchem.kyoto-u.ac.jp</t>
  </si>
  <si>
    <t>Maesato, Mitsuhiko/J-3490-2016; Hiroshi, Kitagawa/AAE-7334-2021</t>
  </si>
  <si>
    <t>Maesato, Mitsuhiko/0000-0001-6675-0531; Hiroshi, Kitagawa/0000-0001-6955-3015</t>
  </si>
  <si>
    <t>ACCEL program from the Japan Science and Technology Agency (JST) [JPMJAC1501]; JSPS KAKENHI [JP23225005, JP16H04139]</t>
  </si>
  <si>
    <t>ACCEL program from the Japan Science and Technology Agency (JST)(Japan Science &amp; Technology Agency (JST)); JSPS KAKENHI(Ministry of Education, Culture, Sports, Science and Technology, Japan (MEXT)Japan Society for the Promotion of ScienceGrants-in-Aid for Scientific Research (KAKENHI))</t>
  </si>
  <si>
    <t>The authors are grateful to Prof. Akihiro Otsuka (Kyoto University) for technical support. This work was supported by the ACCEL program (JPMJAC1501) from the Japan Science and Technology Agency (JST) and JSPS KAKENHI (Grant Numbers JP23225005 and JP16H04139).</t>
  </si>
  <si>
    <t>OCT 21</t>
  </si>
  <si>
    <t>10.1021/acs.inorgchem.9b02080</t>
  </si>
  <si>
    <t>JG5NB</t>
  </si>
  <si>
    <t>WOS:000492117900056</t>
  </si>
  <si>
    <t>Kroll, N; Speckmann, I; Schoknecht, M; Gulzow, J; Diekmann, M; Pfrommer, J; Stritt, A; Schlangen, M; Grohmann, A; Hörner, G</t>
  </si>
  <si>
    <t>Kroll, Nicole; Speckmann, Ina; Schoknecht, Marc; Gulzow, Jana; Diekmann, Marek; Pfrommer, Johannes; Stritt, Anika; Schlangen, Maria; Grohmann, Andreas; Hoerner, Gerald</t>
  </si>
  <si>
    <t>O-O Bond Formation and Liberation of Dioxygen Mediated by N5-Coordinate Non-Heme Iron(IV) Complexes</t>
  </si>
  <si>
    <t>bioinorganic chemistry; iron; nitrogen ligands; O-O activation; oxo ligands</t>
  </si>
  <si>
    <t>WATER OXIDATION; C-H; OXOIRON(IV) COMPLEXES; MECHANISM; CATALYSTS; LIGAND; SITE; REACTIVITY; CLEAVAGE; OXYGEN</t>
  </si>
  <si>
    <t>Formation of the O-O bond is considered the critical step in oxidative water cleavage to produce dioxygen. High-valent metal complexes with terminal oxo (oxido) ligands are commonly regarded as instrumental for oxygen evolution, but direct experimental evidence is lacking. Herein, we describe the formation of the O-O bond in solution, from non-heme, N-5-coordinate oxoiron(IV) species. Oxygen evolution from oxoiron(IV) is instantaneous once meta-chloroperbenzoic acid is administered in excess. Oxygen-isotope labeling reveals two sources of dioxygen, pointing to mechanistic branching between HAT (hydrogen atom transfer)-initiated free-radical pathways of the peroxides, which are typical of catalase-like reactivity, and iron-borne O-O coupling, which is unprecedented for non-heme/peroxide systems. Interpretation in terms of [Fe-IV(O)] and [Fe-V(O)] being the resting and active principles of the O-O coupling, respectively, concurs with fundamental mechanistic ideas of (electro-) chemical O-O coupling in water oxidation catalysis (WOC), indicating that central mechanistic motifs of WOC can be mimicked in a catalase/peroxidase setting.</t>
  </si>
  <si>
    <t>[Kroll, Nicole; Speckmann, Ina; Schoknecht, Marc; Gulzow, Jana; Diekmann, Marek; Pfrommer, Johannes; Stritt, Anika; Schlangen, Maria; Grohmann, Andreas; Hoerner, Gerald] Tech Univ Berlin, Inst Chem, Str 17 Juni 135, D-10623 Berlin, Germany; [Hoerner, Gerald] Univ Bayreuth, Inst Anorgan Chem 4, Univ Str 30,NW 1, D-95540 Bayreuth, Germany</t>
  </si>
  <si>
    <t>Technical University of Berlin; University of Bayreuth</t>
  </si>
  <si>
    <t>Grohmann, A; Hörner, G (corresponding author), Tech Univ Berlin, Inst Chem, Str 17 Juni 135, D-10623 Berlin, Germany.;Hörner, G (corresponding author), Univ Bayreuth, Inst Anorgan Chem 4, Univ Str 30,NW 1, D-95540 Bayreuth, Germany.</t>
  </si>
  <si>
    <t>andreas.grohmann@tu-berlin.de; gerald.hoerner@uni-bayreuth.de</t>
  </si>
  <si>
    <t>Hörner, Gerald/AAE-6925-2019</t>
  </si>
  <si>
    <t>Schlangen, Maria/0000-0002-8783-6788; Hoerner, Gerald/0000-0002-3883-2879</t>
  </si>
  <si>
    <t>Deutsche Forschungsgemeinschaft (DFG) [GR 1247/7-1, SFB 658]</t>
  </si>
  <si>
    <t>Deutsche Forschungsgemeinschaft (DFG)(German Research Foundation (DFG))</t>
  </si>
  <si>
    <t>Deutsche Forschungsgemeinschaft (DFG) is acknowledged for financial support (grant number GR 1247/7-1, SFB 658; Elementary processes in molecular switches at surfaces; Berlin Cluster of Excellence UniCat). Prof. Matthias Driess and Dr. Elisabeth Irran (both TU Berlin) are acknowledged for providing access to the electrochemical equipment and for crystallographic work, respectively.</t>
  </si>
  <si>
    <t>SEP 16</t>
  </si>
  <si>
    <t>10.1002/anie.201903902</t>
  </si>
  <si>
    <t>AUG 2019</t>
  </si>
  <si>
    <t>IZ4TT</t>
  </si>
  <si>
    <t>WOS:000480704800001</t>
  </si>
  <si>
    <t>Wegeberg, C; Browne, WR; McKenzie, CJ</t>
  </si>
  <si>
    <t>Wegeberg, Christina; Browne, Wesley R.; McKenzie, Christine J.</t>
  </si>
  <si>
    <t>cis Donor Influence on O-O Bond Lability in Iron(III) Hydroperoxo Complexes: Oxidation Catalysis and Ligand Transformation</t>
  </si>
  <si>
    <t>STEREOSPECIFIC ALIPHATIC HYDROXYLATION; KETOGLUTARATE DIOXYGENASE TAUD; OXYGEN ACTIVATION; CRYSTAL-STRUCTURE; METHANE MONOOXYGENASE; IRON(II)-INDUCED ACTIVATION; AMINOPYRIDYL LIGANDS; HYDROGEN-PEROXIDE; ACTIVE-SITE; IRON</t>
  </si>
  <si>
    <t>The Fe-III/Fe-II redox potentials for [Fe(tpen)](2+/3+), [Fe-(tpena)](+/2+), and [Fe (tpenO)](+/2+) (N-R-N,N',N'-tris (2-pyridylmethyl)ethane-1,2-diamine, where R = CH2C6H4N, CH2COO-, CH2CH2O-, respectively) span 470 mV with the oxidation potentials following the order [Fe-II(tpenO)](+) (MeOH) &lt; [Fe-II(tpena)](+) (MeCN) &lt; [Fe-II(tpen)](2+) (MeCN). In their +3 oxidation states the complexes react with 1 equiv of H2O2 to give the purple [Fe-III(OOH)(HL)](n+) (n = 2 for L = tpena, tpenO; n = 3 for L = tpen). A pyridine arm is decoordinated in these complexes, furnishing a second coordination sphere base which is protonated at ambient pH. The lifetimes of these transient species depend on how readily the substrate (sometimes the solvent) is oxidized and reflect the trend in both the O-O bond lability and oxidizing potency of the putative iron-based oxidant derived from the iron(III) peroxides. In methanol solution, [Fe-III(tpenO)](2+) and [Fe-III(tpena)](2+) exist in their Fe(III) states and hence the formation of [Fe-III(OOH)(Htpena)](2+) and [Fe-III(OOH)(HtpenO)(2+) is instantaneous. This is in contrast to the short lag time that occurs before adduct formation between [Fe-II(tpen)](2+) and H2O2 due to the requisite prior oxidation of the solution-state iron(II) complex to its iron(III) state. Stabilization of the +3 iron oxidation state in the resting state catalysts affords complexes that activate H2O2 more readily with the consequence of higher yields in the oxidation of the C-H bonds using H2O2 as terminal oxidant. The presence of a cis monodentate carboxylato donor increases the rate of oxidation by hydrogen atom transfer in comparison to the systems with an alkoxo or pyridine in this position. Competing with substrate oxidation is the oxidative modification of the alkoxido group in [Fe-III(tpenO)](2+), converting it to a carboxylato group in the presence of H2O2: in effect, transforming tpenO to tpena.</t>
  </si>
  <si>
    <t>[Wegeberg, Christina; McKenzie, Christine J.] Univ Southern Denmark, Dept Phys Chem &amp; Pharm, Campusvej 55, DK-5230 Odense M, Denmark; [Wegeberg, Christina; Browne, Wesley R.] Univ Groningen, Stratingh Inst Chem, Mol Inorgan Chem, Nijenborgh 4, NL-9747 AG Groningen, Netherlands</t>
  </si>
  <si>
    <t>University of Southern Denmark; University of Groningen</t>
  </si>
  <si>
    <t>McKenzie, CJ (corresponding author), Univ Southern Denmark, Dept Phys Chem &amp; Pharm, Campusvej 55, DK-5230 Odense M, Denmark.</t>
  </si>
  <si>
    <t>mckenzie@sdu.dk</t>
  </si>
  <si>
    <t>Wegeberg, Christina/AGD-3343-2022; Browne, Wesley R/G-8432-2012; Wegeberg, Christina/GVU-3934-2022</t>
  </si>
  <si>
    <t>Browne, Wesley R/0000-0001-5063-6961; Wegeberg, Christina/0000-0002-6034-453X; McKenzie, Christine/0000-0001-5587-0626</t>
  </si>
  <si>
    <t>Danish Council for Independent Research Natural Sciences [4181-00329]</t>
  </si>
  <si>
    <t>Danish Council for Independent Research Natural Sciences(Det Frie Forskningsrad (DFF))</t>
  </si>
  <si>
    <t>The work was supported by the Danish Council for Independent Research Natural Sciences (Grant 4181-00329 to C.J.M.). We wish to thank a reviewer for comments which helped us toward new insight in the interpretation of the electrochemical data.</t>
  </si>
  <si>
    <t>JUL 15</t>
  </si>
  <si>
    <t>10.1021/acs.inorgchem.9b00247</t>
  </si>
  <si>
    <t>IJ3XN</t>
  </si>
  <si>
    <t>WOS:000475838000015</t>
  </si>
  <si>
    <t>Yang, HB; Feceu, A; Martin, DBC</t>
  </si>
  <si>
    <t>Yang, Hai-Bin; Feceu, Abigail; Martin, David B. C.</t>
  </si>
  <si>
    <t>Catalyst-Controlled C-H Functionalization of Adamantanes Using Selective H-Atom Transfer</t>
  </si>
  <si>
    <t>photoredox catalysis; H-atom transfer; C-H functionalization; drug derivatization; adamantane</t>
  </si>
  <si>
    <t>POLARITY-REVERSAL CATALYSIS; COUPLED ELECTRON-TRANSFER; C(SP(3))-H BONDS; OXIDATIVE FUNCTIONALIZATION; HYDROGEN; ALKYLATION; CARBON; ACTIVATION; RADICALS; ABSTRACTION</t>
  </si>
  <si>
    <t>A method for the direct functionalization of diamondoids has been developed using photoredox and H atom transfer catalysis. This C-H alkylation reaction has excellent chemoselectivity for the strong 3 degrees C-H bonds of adamantanes in polyfunctional molecules. In substrate competition reactions, a reversal in selectivity is observed for the new H-atom transfer catalyst reported here in comparison to five known photo-chemical systems. Derivatization of a broad scope of diamondoids and adamantane-containing drugs highlights the versatility and functional group tolerance of this C-H functionalization strategy.</t>
  </si>
  <si>
    <t>[Yang, Hai-Bin; Feceu, Abigail; Martin, David B. C.] Univ Calif Riverside, Dept Chem, Riverside, CA 92521 USA; [Yang, Hai-Bin] Guangdong Univ Technol, Sch Chem Engn &amp; Light Ind, Guangzhou 510006, Guangdong, Peoples R China</t>
  </si>
  <si>
    <t>University of California System; University of California Riverside; Guangdong University of Technology</t>
  </si>
  <si>
    <t>Martin, DBC (corresponding author), Univ Calif Riverside, Dept Chem, Riverside, CA 92521 USA.</t>
  </si>
  <si>
    <t>dave.martin@ucr.edu</t>
  </si>
  <si>
    <t>Martin, David/0000-0002-8084-8225</t>
  </si>
  <si>
    <t>University of California, Riverside; UC Riverside Graduate Research Mentorship Program; NSF [CHE-0541848, CHE-1626673]; U.S. Army [W911NF-16-1-0523]</t>
  </si>
  <si>
    <t>University of California, Riverside(University of California System); UC Riverside Graduate Research Mentorship Program; NSF(National Science Foundation (NSF)); U.S. Army(United States Department of DefenseUnited States Army)</t>
  </si>
  <si>
    <t>This work was supported by generous start-up funds from the University of California, Riverside. A.F. acknowledges support from the UC Riverside Graduate Research Mentorship Program. NMR instrumentation for this research was supported by funding from the NSF (CHE-1626673) and the U.S. Army (W911NF-16-1-0523). Mass spectrometry instrumentation for this research was supported by funding from the NSF (CHE-0541848). We thank Prof. W. Hill Harman (UC Riverside) for helpful discussions and assistance with electrochemical measurements and Dr. Felix Grun (UC Irvine) for assistance with mass spectrometry. D.B.C.M. is a member of the UC Riverside Center for Catalysis.</t>
  </si>
  <si>
    <t>JUN</t>
  </si>
  <si>
    <t>10.1021/acscatal.9b01394</t>
  </si>
  <si>
    <t>IC8FT</t>
  </si>
  <si>
    <t>WOS:000471212600102</t>
  </si>
  <si>
    <t>Nikolaienko, P; Jentsch, M; Kale, AP; Cai, YF; Rueping, M</t>
  </si>
  <si>
    <t>Nikolaienko, Pavlo; Jentsch, Marc; Kale, Ajit P.; Cai, Yunfei; Rueping, Magnus</t>
  </si>
  <si>
    <t>Electrochemical and Scalable Dehydrogenative C(sp3)-H Amination via Remote Hydrogen Atom Transfer in Batch and Continuous Flow</t>
  </si>
  <si>
    <t>1,5-HAT; amination; electrosynthesis; flow electrolysis; pyrrolidines</t>
  </si>
  <si>
    <t>INTRAMOLECULAR FUNCTIONALIZATION; H FUNCTIONALIZATION; NITROAMINE RADICALS; ANODIC-OXIDATION; AMIDYL; CYCLIZATION; OMARIGLIPTIN; PYRROLIDINES; GENERATION; REAGENT</t>
  </si>
  <si>
    <t>A hydrogen atom transfer-directed electrochemical intramolecular C-H amination has been developed in which the N-radical species are generated at the anode, and the base required for the reaction is generated at the cathode. A broad range of valuable pyrrolidines were prepared in good yields and with high chemoselectivity. The reaction was easily scaled up in both batch and continuous flow systems.</t>
  </si>
  <si>
    <t>[Nikolaienko, Pavlo; Kale, Ajit P.; Cai, Yunfei; Rueping, Magnus] King Abdullah Univ Sci &amp; Technol KAUS7, KCC, Thuwal 239556900, Saudi Arabia; [Jentsch, Marc; Rueping, Magnus] Rhein Westfal TH Aachen, Inst Organ Chem, Landoltweg 1, D-52074 Aachen, Germany</t>
  </si>
  <si>
    <t>King Abdullah University of Science &amp; Technology; RWTH Aachen University</t>
  </si>
  <si>
    <t>Rueping, M (corresponding author), King Abdullah Univ Sci &amp; Technol KAUS7, KCC, Thuwal 239556900, Saudi Arabia.;Rueping, M (corresponding author), Rhein Westfal TH Aachen, Inst Organ Chem, Landoltweg 1, D-52074 Aachen, Germany.</t>
  </si>
  <si>
    <t>Magnus.Rueping@rwth-aachen.de</t>
  </si>
  <si>
    <t>Rueping, Magnus/O-2820-2013</t>
  </si>
  <si>
    <t>Rueping, Magnus/0000-0003-4580-5227</t>
  </si>
  <si>
    <t>King Abdullah University of Science and Technology (KAUST), Saudi Arabia, Office of Sponsored Research [URF/1/1974-04-01]</t>
  </si>
  <si>
    <t>King Abdullah University of Science and Technology (KAUST), Saudi Arabia, Office of Sponsored Research(King Abdullah University of Science &amp; Technology)</t>
  </si>
  <si>
    <t>This work was financially supported by the King Abdullah University of Science and Technology (KAUST), Saudi Arabia, Office of Sponsored Research (URF/1/1974-04-01).</t>
  </si>
  <si>
    <t>MAY 23</t>
  </si>
  <si>
    <t>10.1002/chem.201806092</t>
  </si>
  <si>
    <t>HZ7JA</t>
  </si>
  <si>
    <t>WOS:000469028800016</t>
  </si>
  <si>
    <t>Merging Photochemistry with Electrochemistry: Functional-Group Tolerant Electrochemical Amination of C(sp3)-H Bonds</t>
  </si>
  <si>
    <t>amination; C-H functionalization; electrochemistry; iodine; photochemistry</t>
  </si>
  <si>
    <t>C-H AMINATION; ANODIC-OXIDATION; AMIDATION; IODINE; HYDROXYPHTHALIMIDE; PYRROLIDINES; BROMINATION; RADICALS; ALCOHOLS; AMINES</t>
  </si>
  <si>
    <t>Direct amination of C(sp(3))-H bonds is of broad interest in the realm of C-H functionalization because of the prevalence of nitrogen heterocycles and amines in pharmaceuticals and natural products. Reported here is a combined electrochemical/photochemical method for dehydrogenative C(sp(3))-H/N-H coupling that exhibits good reactivity with both sp(2) and sp(3) N-H bonds. The results show how use of iodide as an electrochemical mediator, in combination with light-induced cleavage of intermediate N-I bonds, enables the electrochemical process to proceed at low electrode potentials. This approach significantly improves the functional-group compatibility of electrochemical C-H amination, for example, tolerating electron-rich aromatic groups that undergo deleterious side reactions in the presence of high electrode potentials.</t>
  </si>
  <si>
    <t>[Wang, Fei; Stahl, Shannon S.] Univ Wisconsin, Dept Chem, 1101 Univ Ave, Madison, WI 53706 USA</t>
  </si>
  <si>
    <t>Stahl, SS (corresponding author), Univ Wisconsin, Dept Chem, 1101 Univ Ave, Madison, WI 53706 USA.</t>
  </si>
  <si>
    <t>SIOC fellowship; NIH [1S10 OD020022-1, R01 GM100143]; NSF [CHE- 1048642]</t>
  </si>
  <si>
    <t>SIOC fellowship; NIH(United States Department of Health &amp; Human ServicesNational Institutes of Health (NIH) - USA); NSF(National Science Foundation (NSF))</t>
  </si>
  <si>
    <t>Financial support was provided from an SIOC fellowship (F.W.), and the NIH (R01 GM100143 for S.S.S.). Spectroscopic instrumentation was supported by a gift from Paul. J. Bender, the NSF (CHE- 1048642), and the NIH (1S10 OD020022-1).</t>
  </si>
  <si>
    <t>MAY 6</t>
  </si>
  <si>
    <t>10.1002/anie.201813960</t>
  </si>
  <si>
    <t>ID8ZE</t>
  </si>
  <si>
    <t>WOS:000471976400044</t>
  </si>
  <si>
    <t>Capaldo, L; Merli, D; Fagnoni, M; Ravelli, D</t>
  </si>
  <si>
    <t>Capaldo, Luca; Merli, Daniele; Fagnoni, Maurizio; Ravelli, Davide</t>
  </si>
  <si>
    <t>Visible Light Uranyl Photocatalysis: Direct C-H to C-C Bond Conversion</t>
  </si>
  <si>
    <t>C-C bond formation; hydrogen atom transfer; photocatalysis; radical reactions; uranyl cation</t>
  </si>
  <si>
    <t>DECATUNGSTATE ANION; PHOTOCHEMICAL-REACTIONS; ORGANIC-COMPOUNDS; FUNCTIONALIZATION; IONS; PHOTOOXIDATION; FLUORESCENCE; ACTIVATION; MECHANISM; CATION</t>
  </si>
  <si>
    <t>Uranyl nitrate hexahydrate performs as an efficient photo catalyst in the direct C-H to C-C bond conversion under blue light irradiation via hydrogen atom transfer (HAT). This uranyl salt enables the remarkable smooth functionalization of unactivated (cyclo)alkanes, ethers, acetals, and amides via radical addition onto electrophilic olefins. Dedicated electrochemical measurements on compounds and intermediates involved in the process were carried out to support the mechanistic proposal.</t>
  </si>
  <si>
    <t>[Capaldo, Luca; Merli, Daniele; Fagnoni, Maurizio; Ravelli, Davide] Univ Pavia, Dept Chem, Photogreen Lab, Viale Taramelli 12, I-27100 Pavia, Italy</t>
  </si>
  <si>
    <t>University of Pavia</t>
  </si>
  <si>
    <t>Ravelli, D (corresponding author), Univ Pavia, Dept Chem, Photogreen Lab, Viale Taramelli 12, I-27100 Pavia, Italy.</t>
  </si>
  <si>
    <t>davide.ravelli@unipv.it</t>
  </si>
  <si>
    <t>Capaldo, Luca/X-3549-2019; Ravelli, Davide/I-1906-2013</t>
  </si>
  <si>
    <t>Capaldo, Luca/0000-0001-7114-267X; Ravelli, Davide/0000-0003-2201-4828; Merli, Daniele/0000-0003-3975-0127; FAGNONI, MAURIZIO/0000-0003-0247-7585</t>
  </si>
  <si>
    <t>MIUR [RBSI145Y9R]</t>
  </si>
  <si>
    <t>MIUR(Ministry of Education, Universities and Research (MIUR))</t>
  </si>
  <si>
    <t>L.C. and D.R. thank the MIUR for financial support (SIR Project Organic Synthesis via Visible Light Photocatalytic Hydrogen Transfer; Code: RBSI145Y9R).</t>
  </si>
  <si>
    <t>10.1021/acscatal.9b00287</t>
  </si>
  <si>
    <t>HS7UV</t>
  </si>
  <si>
    <t>hybrid, Green Published</t>
  </si>
  <si>
    <t>WOS:000464075700034</t>
  </si>
  <si>
    <t>Bezdek, MJ; Chirik, PJ</t>
  </si>
  <si>
    <t>Bezdek, Mate J.; Chirik, Paul J.</t>
  </si>
  <si>
    <t>Proton-Coupled Electron Transfer to a Molybdenum Ethylene Complex Yields a β-Agostic Ethyl: Structure, Dynamics and Mechanism</t>
  </si>
  <si>
    <t>HYDROGEN-ATOM TRANSFER; BOND-DISSOCIATION ENERGIES; C-H ACTIVATION; MOLECULAR CATALYSTS; HYDRIDE ELIMINATION; AMMONIA-SYNTHESIS; OXIDATION-STATES; WATER OXIDATION; PK(A) VALUES; METAL</t>
  </si>
  <si>
    <t>The interconversion of molybdenum ethylene and ethyl complexes by proton-coupled electron transfer (PCET) is described, an unusual transformation in organo-metallic chemistry. The cationic molybdenum ethylene complex [((Ph)Tpy)(PPh2Me)(2)Mo(C2H4)][BArF24 ([1-C2H4](+); (Ph)Tpy = 4'-Ph-2,2',6',2 ''-terpyridine, ArF24 = [C6H3-3,5-(CF3)(2)](4)) was synthesized, structurally characterized, and its electronic structure established by a combination of spectroscopic and computational methods. The overall electronic structure is best described as a molybdenum(III) complex with a metallacyclopropane and a redox neutral terpyridine ligand. Addition of the nonclassical ammine complex [((Ph)Tpy)(PPh2Me)(2)Mo(NH3)][BArF24] ([1-NH3](+)) to [1-C2H4](+) resulted in a net C-H bond-forming PCET reaction to yield the molybdenum ethyl [((Ph)Tpy)(PPh2Me)(2)Mo(CH2CH3)][BArF24] ([1-CH2CH3](+)) and amido [((Ph)Tpy)(PPh2Me)(2)Mo(NH2)][BArF24] ([1-NH2](+)) compounds. The reaction was reversed by addition of 2,4,6-tritert-butylphenoxyl radical to [1-CH2CH3](+). The solid-state structure of [1-CH2CH3](+) established a beta-agostic ethyl ligand that is maintained in solution as judged by variable temperature H-1 and C-13 NMR experiments. A combination of variable-temperature NMR experiments and isotopic labeling studies were used to probe the dynamics of [1-CH2CH3](+) and established restricted beta-agostic -CH3 rotation at low temperature (Delta G(double dagger) = 9.8 kcal mol(-1) at -86 degrees C) as well as ethyl isomerization by beta-hydride elimination-olefin rotation-reinsertion (Delta H-double dagger = 19.3 +/- 0.6 kcal mol(-1); Delta S-double dagger = 3.4 +/- 1.7 cal mol(-1) K-1). The beta-(C-H) bond-dissociation free energy (BDFE) in [1-CH2CH3](+) was determined experimentally as 57 kcal mol(-1) (THF) supported by a DFT-computed value of 52 kcal/mol(-1) (gas phase). Comparison of pK(a) and electrochemical data for the complexes [1-C2H4](+) and [1-NH3](+) in combination with a deuterium kinetic isotope effect (k(H)/k(D))) of 3.5(2) at 23 degrees C support a PCET process involving initial electron transfer followed by protonation leading to the formation of [1-CH2CH3](+) and [1-NH2](+) or a concerted pathway. The data presented herein provides a structural, thermochemical and mechanistic foundation for understanding the PCET reactivity of organometallic complexes with alkene and alkyl ligands.</t>
  </si>
  <si>
    <t>[Bezdek, Mate J.; Chirik, Paul J.] Princeton Univ, Dept Chem, Princeton, NJ 08544 USA</t>
  </si>
  <si>
    <t>Chirik, PJ (corresponding author), Princeton Univ, Dept Chem, Princeton, NJ 08544 USA.</t>
  </si>
  <si>
    <t>pchirik@princeton.edu</t>
  </si>
  <si>
    <t>Bezdek, Máté J./S-5381-2017</t>
  </si>
  <si>
    <t>Bezdek, Máté J./0000-0001-7860-2894; Chirik, Paul/0000-0001-8473-2898</t>
  </si>
  <si>
    <t>U.S. Department of Energy, Office of Science, Basic Energy Science [DE-SC0006498]; Natural Sciences and Engineering Research Council of Canada; U.S. Department of Energy (DOE) [DE-SC0006498] Funding Source: U.S. Department of Energy (DOE)</t>
  </si>
  <si>
    <t>U.S. Department of Energy, Office of Science, Basic Energy Science(United States Department of Energy (DOE)); Natural Sciences and Engineering Research Council of Canada(Natural Sciences and Engineering Research Council of Canada (NSERC)CGIAR); U.S. Department of Energy (DOE)(United States Department of Energy (DOE))</t>
  </si>
  <si>
    <t>Financial support was provided by the U.S. Department of Energy, Office of Science, Basic Energy Science (DE-SC0006498). M.J.B. thanks the Natural Sciences and Engineering Research Council of Canada for a predoctoral fellowship (PGS-D). We thank Kenith Conover (Princeton) for assistance with the acquisition of variable temperature NMR data. Professors Robert R Knowles and Brad P. Carrow (Princeton) are acknowledged for insightful discussions.</t>
  </si>
  <si>
    <t>OCT 24</t>
  </si>
  <si>
    <t>10.1021/jacs.8b08460</t>
  </si>
  <si>
    <t>GY7BC</t>
  </si>
  <si>
    <t>WOS:000448755200046</t>
  </si>
  <si>
    <t>Qiu, YA; Stangier, M; Meyer, TH; Oliveira, JCA; Ackermann, L</t>
  </si>
  <si>
    <t>Qiu, Youai; Stangier, Maximilian; Meyer, Tjark H.; Oliveira, Joao C. A.; Ackermann, Lutz</t>
  </si>
  <si>
    <t>Iridium-Catalyzed Electrooxidative C-H Activation by Chemoselective Redox-Catalyst Cooperation</t>
  </si>
  <si>
    <t>C-H activation; electrochemistry; iridium catalysis; Redox catalysts; selectivity</t>
  </si>
  <si>
    <t>DIRECTING GROUPS; OXIDASE CATALYSIS; DIRECT ARYLATION; BENZOIC-ACIDS; METAL; FUNCTIONALIZATION; ALKENYLATIONS; STRATEGIES; AMINATION; RHODIUM</t>
  </si>
  <si>
    <t>Iridium-catalyzed electrochemical C-H activation was accomplished within a cooperative catalysis manifold, setting the stage for electrooxidative C-H alkenylations through weak O-coordination. The iridium-electrocatalyzed C-H activation featured high functional-group tolerance through assistance of a metal-free redox mediator through indirect electrolysis. Detailed mechanistic insights provided strong support for an organometallic C-H cleavage and a synergistic iridium(III/I)/redox catalyst regime, enabling the use of sustainable electricity as the terminal oxidant with improved selectivity features.</t>
  </si>
  <si>
    <t>[Qiu, Youai; Stangier, Maximilian; Meyer, Tjark H.; Oliveira, Joao C. A.; Ackermann, Lutz] Georg August Univ Gottingen, Inst Organ &amp; Biomol Chem, Tammannstr 2, D-37077 Gottingen, Germany</t>
  </si>
  <si>
    <t>University of Gottingen</t>
  </si>
  <si>
    <t>Ackermann, L (corresponding author), Georg August Univ Gottingen, Inst Organ &amp; Biomol Chem, Tammannstr 2, D-37077 Gottingen, Germany.</t>
  </si>
  <si>
    <t>Lutz.Ackermann@chemie.uni-goettingen.de</t>
  </si>
  <si>
    <t>Ackermann, Lutz/C-8117-2014; Qiu, Youai/ABC-3953-2021; Ackermann, Lutz/AAX-7733-2021</t>
  </si>
  <si>
    <t>Ackermann, Lutz/0000-0001-7034-8772; Oliveira, Joao C. A./0000-0002-2990-0315; Stangier, Maximilian/0000-0002-2025-6455</t>
  </si>
  <si>
    <t>DFG (Gottfried-Wilhelm-Leibniz award)</t>
  </si>
  <si>
    <t>DFG (Gottfried-Wilhelm-Leibniz award)(German Research Foundation (DFG))</t>
  </si>
  <si>
    <t>Generous support by the DFG (Gottfried-Wilhelm-Leibniz award to L.A.) is gratefully acknowledged.</t>
  </si>
  <si>
    <t>OCT 22</t>
  </si>
  <si>
    <t>10.1002/anie.201809611</t>
  </si>
  <si>
    <t>GX0AQ</t>
  </si>
  <si>
    <t>WOS:000447371500034</t>
  </si>
  <si>
    <t>Yang, QL; Wang, XY; Lu, JY; Zhang, LP; Fang, P; Mei, TS</t>
  </si>
  <si>
    <t>Yang, Qi-Liang; Wang, Xiang-Yang; Lu, Jia-Yan; Zhang, Li-Pu; Fang, Ping; Mei, Tian-Sheng</t>
  </si>
  <si>
    <t>Copper-Catalyzed Electrochemical C-H Amination of Arenes with Secondary Amines</t>
  </si>
  <si>
    <t>CROSS-COUPLING REACTIONS; NITROGEN BOND FORMATION; CARBON-HYDROGEN BONDS; ELECTRON-TRANSFER; ROOM-TEMPERATURE; ORGANIC ELECTROSYNTHESIS; OXIDATIVE AMINATION; RECENT PROGRESS; PALLADIUM; FUNCTIONALIZATION</t>
  </si>
  <si>
    <t>Electrochemical oxidation represents an environmentally friendly solution to conventional methods that require caustic stoichiometric chemical oxidants. However, C-H functionalizations merging transition-metal catalysis and electrochemical techniques are, to date, largely confined to the use of precious metals and divided cells. Herein, we report the first examples of copper-catalyzed electrochemical C-H aminations of arenes at room temperature using undivided electrochemical cells, thereby providing a practical solution for the construction of arylamines. The use of n-Bu4NI as a redox mediator is crucial for this transformation. On the basis of mechanistic studies including kinetic profiles, isotope effects, cyclic voltammetric analyses, and radical inhibition experiments, the reaction appears to proceed via a single-electron-transfer (SET) process, and a high valent Cu(III) species is likely involved. These findings provide a new avenue for transition-metal-catalyzed electrochemical C-H functionalization reactions using redox mediators.</t>
  </si>
  <si>
    <t>[Yang, Qi-Liang; Wang, Xiang-Yang; Lu, Jia-Yan; Zhang, Li-Pu; Fang, Ping; Mei, Tian-Sheng] Chinese Acad Sci, Shanghai Inst Organ Chem, Ctr Excellence Mol Synth, State Key Lab Organometall Chem, 345 Lingling Lu, Shanghai 200032, Peoples R China; [Yang, Qi-Liang] East China Univ Sci &amp; Technol, Sch Chem &amp; Mol Engn, Key Lab Adv Mat, 130 Meilong Rd, Shanghai 200237, Peoples R China; [Yang, Qi-Liang] East China Univ Sci &amp; Technol, Sch Chem &amp; Mol Engn, Inst Fine Chem, 130 Meilong Rd, Shanghai 200237, Peoples R China</t>
  </si>
  <si>
    <t>Chinese Academy of Sciences; Shanghai Institute of Organic Chemistry, CAS; East China University of Science &amp; Technology; East China University of Science &amp; Technology</t>
  </si>
  <si>
    <t>Mei, TS (corresponding author), Chinese Acad Sci, Shanghai Inst Organ Chem, Ctr Excellence Mol Synth, State Key Lab Organometall Chem, 345 Lingling Lu, Shanghai 200032, Peoples R China.</t>
  </si>
  <si>
    <t>Mei, Tian-Sheng/0000-0002-4985-1071</t>
  </si>
  <si>
    <t>Strategic Priority Research Program of the Chinese Academy of Sciences [XDB20000000]; 1000-Youth Talents Plan, NSF of China [21572245, 21772222, 21772220]; S&amp;TCSM of Shanghai [17JC1401200, 18JC1415600]</t>
  </si>
  <si>
    <t>Strategic Priority Research Program of the Chinese Academy of Sciences(Chinese Academy of Sciences); 1000-Youth Talents Plan, NSF of China(National Natural Science Foundation of China (NSFC)); S&amp;TCSM of Shanghai</t>
  </si>
  <si>
    <t>This work was financially supported by the Strategic Priority Research Program of the Chinese Academy of Sciences (Grant XDB20000000), 1000-Youth Talents Plan, NSF of China (Grant 21572245, 21772222, 21772220), and S&amp;TCSM of Shanghai (Grant 17JC1401200, 18JC1415600). We thank Professor Jin-Quan Yu (The Scripps Research Institute, La Jolla, CA) for helpful discussions about the mechanism.</t>
  </si>
  <si>
    <t>SEP 12</t>
  </si>
  <si>
    <t>10.1021/jacs.8b07380</t>
  </si>
  <si>
    <t>GT8NE</t>
  </si>
  <si>
    <t>WOS:000444793400048</t>
  </si>
  <si>
    <t>Cai, CY; Xu, HC</t>
  </si>
  <si>
    <t>Cai, Chen-Yan; Xu, Hai-Chao</t>
  </si>
  <si>
    <t>Dehydrogenative reagent-free annulation of alkenes with diols for the synthesis of saturated O-heterocycles</t>
  </si>
  <si>
    <t>C-H FUNCTIONALIZATION; ELECTROCHEMICAL CLEAVAGE; RECEPTOR ANTAGONISTS; TRANSFER MEDIATORS; RING; BOND; 1,4-DIOXANE; OXIDATION; (AZA)INDOLES; STRATEGIES</t>
  </si>
  <si>
    <t>Dehydrogenative annulation reactions are among the most straightforward and efficient approach for the preparation of cyclic structures. However, the applications of this strategy for the synthesis of saturated heterocycles have been rare. In addition, reported dehydrogenative bond-forming reactions commonly employ stoichiometric chemical oxidants, the use of which reduces the sustainability of the synthesis and brings safety and environmental issues. Herein, we report an organocatalyzed electrochemical dehydrogenative annulation reaction of alkenes with 1,2- and 1,3-diols for the synthesis of 1,4-dioxane and 1,4-dioxepane derivatives. The combination of electrochemistry and redox catalysis using an organic catalyst allows the electrosynthesis to proceed under transition metal-and oxidizing reagent-free conditions. In addition, the electrolytic method has a broad substrate scope and is compatible with many common functional groups, providing an efficient and straightforward access to functionalized 1,4-dioxane and 1,4-dioxepane products with diverse substitution patterns.</t>
  </si>
  <si>
    <t>[Cai, Chen-Yan; Xu, Hai-Chao] Xiamen Univ, State Key Lab Phys Chem Solid Surfaces, Innovat Ctr Chem Energy Mat, Xiamen 361005, Peoples R China; [Cai, Chen-Yan; Xu, Hai-Chao] Xiamen Univ, Coll Chem &amp; Chem Engn, Xiamen 361005, Peoples R China</t>
  </si>
  <si>
    <t>Xu, HC (corresponding author), Xiamen Univ, State Key Lab Phys Chem Solid Surfaces, Innovat Ctr Chem Energy Mat, Xiamen 361005, Peoples R China.;Xu, HC (corresponding author), Xiamen Univ, Coll Chem &amp; Chem Engn, Xiamen 361005, Peoples R China.</t>
  </si>
  <si>
    <t>Xu, Hai-Chao/L-8961-2019; Xu, Hai-Chao/C-6713-2017</t>
  </si>
  <si>
    <t>Xu, Hai-Chao/0000-0002-3008-5143; Xu, Hai-Chao/0000-0002-3008-5143; Cai, Chenyan/0000-0002-9894-1436</t>
  </si>
  <si>
    <t>MOST [2016YFA0204100]; NSFC [21672178]; Thousand Youth Talents Plan; Fundamental Research Funds for the Central Universities</t>
  </si>
  <si>
    <t>MOST; NSFC(National Natural Science Foundation of China (NSFC)); Thousand Youth Talents Plan; Fundamental Research Funds for the Central Universities(Fundamental Research Funds for the Central Universities)</t>
  </si>
  <si>
    <t>We acknowledge the financial support of this research from MOST (2016YFA0204100), NSFC (No. 21672178), the Thousand Youth Talents Plan, and Fundamental Research Funds for the Central Universities.</t>
  </si>
  <si>
    <t>NATURE PUBLISHING GROUP</t>
  </si>
  <si>
    <t>LONDON</t>
  </si>
  <si>
    <t>MACMILLAN BUILDING, 4 CRINAN ST, LONDON N1 9XW, ENGLAND</t>
  </si>
  <si>
    <t>SEP 3</t>
  </si>
  <si>
    <t>10.1038/s41467-018-06020-8</t>
  </si>
  <si>
    <t>GS3ET</t>
  </si>
  <si>
    <t>WOS:000443465100003</t>
  </si>
  <si>
    <t>Buckingham, MA; Cunningham, W; Bull, SD; Buchard, A; Folli, A; Murphy, DM; Marken, F</t>
  </si>
  <si>
    <t>Buckingham, Mark A.; Cunningham, William; Bull, Steven D.; Buchard, Antoine; Folli, Andrea; Murphy, Damien M.; Marken, Frank</t>
  </si>
  <si>
    <t>Electrochemically Driven C-H Hydrogen Abstraction Processes with the Tetrachloro-Phthalimido-N-Oxyl (Cl4PINO) Catalyst</t>
  </si>
  <si>
    <t>ELECTROANALYSIS</t>
  </si>
  <si>
    <t>C-H abstraction; voltammetry; redox mediator; TEMPO; radicalisation; fuel</t>
  </si>
  <si>
    <t>LIGNIN MODEL COMPOUNDS; AEROBIC OXIDATION; ACETIC-ACID; ELECTROCATALYTIC OXIDATION; HETEROAROMATIC BASES; MOLECULAR-OXYGEN; BENZYL ALCOHOLS; HYDROXYPHTHALIMIDE; RADICALS; TEMPO</t>
  </si>
  <si>
    <t>The radical redox mediator tetrachloro-phthalimido-N-oxyl (Cl4PINO) is generated at a glassy carbon electrode and investigated for the model oxidation of primary and secondary alcohols with particular attention to reaction rates and mechanism. The two-electron oxidation reactions of a range of primary, secondary, and cyclic alcohols are dissected into an initial step based on C-H hydrogen abstraction (rate constant k(1), confirmed by kinetic isotope effect) and a fast radical-radical coupling of the resulting alcohol radical with Cl4PINO to give a ketal that only slowly releases the aldehyde/ketone and redox mediator precursor back into solution (rate constant k(2)). Insitu electrochemical EPR reveals Cl4PINO sensitivity towards moisture. DFT methods are applied to confirm and predict C-H hydrogen abstraction reactivity.</t>
  </si>
  <si>
    <t>[Buckingham, Mark A.; Cunningham, William; Bull, Steven D.; Buchard, Antoine; Marken, Frank] Univ Bath, Dept Chem, Bath BA2 7AY, Avon, England; [Folli, Andrea; Murphy, Damien M.] Cardiff Univ, Sch Chem, Cardiff CF10 3AT, S Glam, Wales</t>
  </si>
  <si>
    <t>University of Bath; Cardiff University</t>
  </si>
  <si>
    <t>Marken, F (corresponding author), Univ Bath, Dept Chem, Bath BA2 7AY, Avon, England.</t>
  </si>
  <si>
    <t>F.Marken@bath.ac.uk</t>
  </si>
  <si>
    <t>Buchard, Antoine/D-4821-2013; Buckingham, Mark Andrew/HGF-0515-2022; Marken, Frank/H-7674-2014; Murphy, Damien Martin/A-4024-2011; Buckingham, Mark A/S-1045-2018; Marken, Frank/AAG-3210-2020; Buckingham, Mark A./AAR-1480-2020</t>
  </si>
  <si>
    <t>Buchard, Antoine/0000-0003-3417-5194; Buckingham, Mark Andrew/0000-0002-1090-1748; Marken, Frank/0000-0003-3177-4562; Murphy, Damien Martin/0000-0002-5941-4879; Buckingham, Mark A/0000-0002-1090-1748; Marken, Frank/0000-0003-3177-4562; Buckingham, Mark A./0000-0002-1090-1748</t>
  </si>
  <si>
    <t>Engineering and Physical Sciences Research Council [EP/P019951/1] Funding Source: researchfish; EPSRC [EP/P019951/1] Funding Source: UKRI</t>
  </si>
  <si>
    <t>Engineering and Physical Sciences Research Council(UK Research &amp; Innovation (UKRI)Engineering &amp; Physical Sciences Research Council (EPSRC)); EPSRC(UK Research &amp; Innovation (UKRI)Engineering &amp; Physical Sciences Research Council (EPSRC))</t>
  </si>
  <si>
    <t>1040-0397</t>
  </si>
  <si>
    <t>1521-4109</t>
  </si>
  <si>
    <t>ELECTROANAL</t>
  </si>
  <si>
    <t>Electroanalysis</t>
  </si>
  <si>
    <t>10.1002/elan.201800147</t>
  </si>
  <si>
    <t>GP7YZ</t>
  </si>
  <si>
    <t>WOS:000441127900015</t>
  </si>
  <si>
    <t>Li, LJ; Yang, Q; Jia, ZB; Luo, SZ</t>
  </si>
  <si>
    <t>Li, Longji; Yang, Qi; Jia, Zongbin; Luo, Sanzhong</t>
  </si>
  <si>
    <t>Organocatalytic Electrochemical C-H Lactonization of Aromatic Carboxylic Acids</t>
  </si>
  <si>
    <t>electrochemical oxidation; aromatic radical substitution; lactonization 6H-benzo[c]chromen-6-one; redox mediator</t>
  </si>
  <si>
    <t>DEHYDROGENATIVE LACTONIZATION; CATALYZED C(SP(2))-H; ANODIC-OXIDATION; FUNCTIONALIZATION; ELECTROSYNTHESIS; ELLAGITANNINS; LACTONES; DDQ</t>
  </si>
  <si>
    <t>An electrochemical strategy has been developed for radical arene carbon-oxygen bond formation. This reaction utilizes DDQ as a redox mediator, with inexpensive glassy carbon electrodes to facilitate an intramolecular lactonization of biphenyl-2-carboxylic acid derivatives via aromatic carboxyl radical substitution to give 6 H -benzo[ c ]chromen-6-ones.</t>
  </si>
  <si>
    <t>[Li, Longji; Yang, Qi; Jia, Zongbin; Luo, Sanzhong] Chinese Acad Sci, Inst Chem, Key Lab Mol Recognit &amp; Funct, Beijing 100190, Peoples R China; [Li, Longji; Yang, Qi; Jia, Zongbin; Luo, Sanzhong] Univ Chinese Acad Sci, Dept Chem, Beijing 10049, Peoples R China; [Luo, Sanzhong] Collaborat Innovat Ctr Chem Sci &amp; Engn Tianjin, Tianjin 300071, Peoples R China</t>
  </si>
  <si>
    <t>Chinese Academy of Sciences; Institute of Chemistry, CAS; Chinese Academy of Sciences; University of Chinese Academy of Sciences, CAS</t>
  </si>
  <si>
    <t>Luo, SZ (corresponding author), Chinese Acad Sci, Inst Chem, Key Lab Mol Recognit &amp; Funct, Beijing 100190, Peoples R China.;Luo, SZ (corresponding author), Univ Chinese Acad Sci, Dept Chem, Beijing 10049, Peoples R China.;Luo, SZ (corresponding author), Collaborat Innovat Ctr Chem Sci &amp; Engn Tianjin, Tianjin 300071, Peoples R China.</t>
  </si>
  <si>
    <t>luosz@iccas.ac.cn</t>
  </si>
  <si>
    <t>Li, Longji/0009-0009-2445-1846</t>
  </si>
  <si>
    <t>Natural Science Foundation of China [21390400, 21502198, 21521002]; National Program of Top-notch Young Professionals; Chinese Academy of Sciences [QYZDJ-SSW-SLH023]</t>
  </si>
  <si>
    <t>Natural Science Foundation of China(National Natural Science Foundation of China (NSFC)); National Program of Top-notch Young Professionals; Chinese Academy of Sciences(Chinese Academy of Sciences)</t>
  </si>
  <si>
    <t>We thank the Natural Science Foundation of China (21390400, 21502198 and 21521002) for financial support. S.L. is supported by the National Program of Top-notch Young Professionals and Chinese Academy of Sciences (QYZDJ-SSW-SLH023).</t>
  </si>
  <si>
    <t>10.1055/s-0036-1591558</t>
  </si>
  <si>
    <t>GN5PZ</t>
  </si>
  <si>
    <t>WOS:000439116100011</t>
  </si>
  <si>
    <t>Liu, K; Song, CL; Lei, AW</t>
  </si>
  <si>
    <t>Liu, Kun; Song, Chunlan; Lei, Aiwen</t>
  </si>
  <si>
    <t>Recent advances in iodine mediated electrochemical oxidative cross-coupling</t>
  </si>
  <si>
    <t>C-H ACTIVATION; METHYL KETONES; BOND-FORMATION; METAL-FREE; ELECTROSYNTHESIS; AMINATION; ACCESS; ACETOPHENONES; CYCLIZATION; CATALYSIS</t>
  </si>
  <si>
    <t>Electrochemical oxidative cross-coupling with hydrogen evolution has become an environmentally friendly and efficient way to form new bonds. Direct electrosynthesis by anodic oxidation has been developed for the synthesis of complex molecules. However, in some cases, redox catalysts were needed to avoid over-oxidation and to achieve better reaction selectivity. Recently, the use of iodine as a mediator to achieve indirect electrochemical reactions has drawn increasing attention. This review article gives an overview of the recent development of iodine mediated electrochemical oxidative coupling reactions.</t>
  </si>
  <si>
    <t>[Liu, Kun; Song, Chunlan; Lei, Aiwen] Wuhan Univ, Coll Chem &amp; Mol Sci, Inst Adv Studies IAS, Wuhan 430072, Hubei, Peoples R China</t>
  </si>
  <si>
    <t>Wuhan University</t>
  </si>
  <si>
    <t>Lei, AW (corresponding author), Wuhan Univ, Coll Chem &amp; Mol Sci, Inst Adv Studies IAS, Wuhan 430072, Hubei, Peoples R China.</t>
  </si>
  <si>
    <t>aiwenlei@whu.edu.cn</t>
  </si>
  <si>
    <t>Lei, Aiwen/G-8033-2015</t>
  </si>
  <si>
    <t>Lei, Aiwen/0000-0001-8417-3061; Song, Chunlan/0000-0002-8750-9306; Liu, Kun/0000-0003-3357-920X</t>
  </si>
  <si>
    <t>National Natural Science Foundation of China [21390402, 21520102003]; Hubei Province Natural Science Foundation of China [2017CFA010]; Program of Introducing Talents of Discipline to Universities of China (111 Program)</t>
  </si>
  <si>
    <t>National Natural Science Foundation of China(National Natural Science Foundation of China (NSFC)); Hubei Province Natural Science Foundation of China(Natural Science Foundation of Hubei Province); Program of Introducing Talents of Discipline to Universities of China (111 Program)</t>
  </si>
  <si>
    <t>This work was supported by the National Natural Science Foundation of China (21390402 and 21520102003) and the Hubei Province Natural Science Foundation of China (2017CFA010). The Program of Introducing Talents of Discipline to Universities of China (111 Program) is also acknowledged.</t>
  </si>
  <si>
    <t>APR 14</t>
  </si>
  <si>
    <t>10.1039/c8ob00063h</t>
  </si>
  <si>
    <t>GB6ST</t>
  </si>
  <si>
    <t>WOS:000429204000001</t>
  </si>
  <si>
    <t>Tse, CW; Liu, YG; Chow, TWS; Ma, CQ; Yip, WP; Chang, XY; Low, KH; Huang, JS; Che, CM</t>
  </si>
  <si>
    <t>Tse, Chun-Wai; Liu, Yungen; Chow, Toby Wai-Shan; Ma, Chaoqun; Yip, Wing-Ping; Chang, Xiao-Yong; Low, Kam-Hung; Huang, Jie-Sheng; Che, Chi-Ming</t>
  </si>
  <si>
    <t>cis-Oxoruthenium complexes supported by chiral tetradentate amine (N4) ligands for hydrocarbon oxidations</t>
  </si>
  <si>
    <t>HYDROGEN-ATOM ABSTRACTION; NONHEME IRON-CATALYSTS; C-H OXIDATION; ELECTRON-DEFICIENT OLEFINS; DENSITY-FUNCTIONAL THEORY; RUTHENIUM-OXO COMPLEXES; ASYMMETRIC EPOXIDATION; MANGANESE COMPLEX; WATER-OXIDATION; METAL-OXO</t>
  </si>
  <si>
    <t>We report the first examples of ruthenium complexes cis-[(N4())Ru(III)Cl(2)](+) and cis-[(N-4)Ru-II(OH2)(2)](2+) supported by chiral tetradentate amine ligands (N-4), together with a high-valent cis-dioxo complex cis[(N4())Ru(VI)(O)(2)](2+) supported by the chiral N-4 ligand mcp (mcp = N,N'-dimethyl-N,N'-bis(pyridin-2-ylmethyl) cyclohexane-1,2-diamine). The X-ray crystal structures of cis-[(mcp)(RuCl2)-Cl-III](ClO4) (1a), cis[(Me(2)mcp)(RuCl2)-Cl-III] ClO4 (2a) and cis-[(pdp)(RuCl2)-Cl-III](ClO4) (3a) (Me(2)mcp = N,N'-dimethyl-N,N'-bis((6-methylpyridin-2-yl) methyl)cyclohexane-1,2-diamine, pdp = 1,10-bis(pyridin-2-ylmethyl)-2,2'-bipyrrolidine)) show that the ligands coordinate to the ruthenium centre in a cis-a configuration. In aqueous solutions, proton-coupled electron-transfer redox couples were observed for cis-[(mcp) Ru-III(O2CCF3)(2)]ClO4 (1b) and cis-[(pdp)Ru-III(O3SCF3)(2)]CF3SO3 (3c'). Electrochemical analyses showed that the chemically/electrochemically generated cis-[(mcp) Ru-VI(O)(2)](2+) and cis-[(pdp) Ru-VI(O)(2)](2+) complexes are strong oxidants with E degrees = 1.11-1.13 V vs. SCE (at pH 1) and strong H-atom abstractors with DO-H = 90.1-90.8 kcal mol(-1). The reaction of 1b or its (R,R)-mcp counterpart with excess (NH4)(2)[Ce-IV(NO3)(6)] (CAN) in aqueous medium afforded cis-[(mcp) Ru-VI(O)(2)](ClO4)(2) (1e) or cis-[((R,R)-mcp) Ru-VI(O)(2)](ClO4)(2) (1e*), respectively, a strong oxidant with E(Ru-VI/V) = 0.78 V (vs. Ag/AgNO3) in acetonitrile solution. Complex 1e oxidized various hydrocarbons, including cyclohexane, in acetonitrile at room temperature, affording alcohols and/or ketones in up to 66% yield. Stoichiometric oxidations of alkenes by 1e or 1e* in (BuOH)-Bu-t/H2O (5 : 1 v/v) afforded diols and aldehydes in combined yields of up to 98%, with moderate enantioselectivity obtained for the reaction using 1e*. The cis-[(pdp) RuII(OH2)(2)](2+) (3c)-catalysed oxidation of saturated C-H bonds, including those of ethane and propane, with CAN as terminal oxidant was also demonstrated.</t>
  </si>
  <si>
    <t>[Tse, Chun-Wai; Liu, Yungen; Chow, Toby Wai-Shan; Yip, Wing-Ping; Chang, Xiao-Yong; Low, Kam-Hung; Huang, Jie-Sheng; Che, Chi-Ming] Univ Hong Kong, Dept Chem, State Key Lab Synthet Chem, Pokfulam Rd, Hong Kong, Hong Kong, Peoples R China; [Tse, Chun-Wai; Che, Chi-Ming] HKU Shenzhen Inst Res &amp; Innovat, Shenzhen 518053, Guangdong, Peoples R China; [Liu, Yungen; Ma, Chaoqun; Che, Chi-Ming] Southern Univ Sci Technol, Dept Chem, Shenzhen 518055, Guangdong, Peoples R China</t>
  </si>
  <si>
    <t>University of Hong Kong; University of Hong Kong; The University of Hong Kong Shenzhen Institute of Research &amp; Innovation; Southern University of Science &amp; Technology</t>
  </si>
  <si>
    <t>Che, CM (corresponding author), Univ Hong Kong, Dept Chem, State Key Lab Synthet Chem, Pokfulam Rd, Hong Kong, Hong Kong, Peoples R China.;Che, CM (corresponding author), HKU Shenzhen Inst Res &amp; Innovat, Shenzhen 518053, Guangdong, Peoples R China.;Che, CM (corresponding author), Southern Univ Sci Technol, Dept Chem, Shenzhen 518055, Guangdong, Peoples R China.</t>
  </si>
  <si>
    <t>cmche@hku.hk</t>
  </si>
  <si>
    <t>Liu, Yungen/D-3184-2009; Huang, Jie/GWQ-5005-2022; Low, Kam/ABE-4765-2020</t>
  </si>
  <si>
    <t>Liu, Yungen/0000-0002-2473-6173; Low, Kam/0000-0003-3292-8893</t>
  </si>
  <si>
    <t>Hong Kong Research Grants Council [17303815, 17301817]; Basic Research Program-Shenzhen Fund [JCYJ20170412140251576, JCYJ20150629151046879]</t>
  </si>
  <si>
    <t>Hong Kong Research Grants Council(Hong Kong Research Grants Council); Basic Research Program-Shenzhen Fund</t>
  </si>
  <si>
    <t>This work was supported by Hong Kong Research Grants Council General Research Fund (17303815, 17301817) and Basic Research Program-Shenzhen Fund (JCYJ20170412140251576, JCYJ20150629151046879). We thank the X-Ray Crystallography Laboratory in the Department of Chemistry at The University of Hong Kong for instrumental support (Bruker D8 Venture).</t>
  </si>
  <si>
    <t>MAR 14</t>
  </si>
  <si>
    <t>10.1039/c7sc05224c</t>
  </si>
  <si>
    <t>GE3FX</t>
  </si>
  <si>
    <t>Green Published, Green Submitted, gold</t>
  </si>
  <si>
    <t>WOS:000431100300020</t>
  </si>
  <si>
    <t>Lennox, AJJ; Nutting, JE; Stahl, SS</t>
  </si>
  <si>
    <t>Lennox, Alastair J. J.; Nutting, Jordan E.; Stahl, Shannon S.</t>
  </si>
  <si>
    <t>Selective electrochemical generation of benzylic radicals enabled by ferrocene-based electron-transfer mediators</t>
  </si>
  <si>
    <t>LIGHT PHOTOREDOX CATALYSIS; CATION POOL METHOD; C-H ALKYLATION; ANODIC-OXIDATION; CARBON SURFACES; ORGANIC ELECTROSYNTHESIS; CYCLIZATION REACTIONS; N-HYDROXYPHTHALIMIDE; ARYLBORONIC ACIDS; REDOX CATALYSTS</t>
  </si>
  <si>
    <t>The generation and intermolecular functionalisation of carbon-centred radicals has broad potential synthetic utility. Herein, we show that benzylic radicals may be generated electrochemically from benzylboronate derivatives at low electrode potentials (ca. -0.3 V vs. Cp2Fe0/+) via single electron oxidation. Use of a catalytic quantity of a ferrocene-based electron-transfer mediator is crucial to achieve successful radical functionalisation and avoid undesirable side reactions arising from direct electrochemical oxidation or from the use of stoichiometric ferrocenium-based oxidants.</t>
  </si>
  <si>
    <t>[Lennox, Alastair J. J.; Nutting, Jordan E.; Stahl, Shannon S.] Univ Wisconsin Madison, Dept Chem, 1101 Univ Ave, Madison, WI 53706 USA; [Lennox, Alastair J. J.] Univ Bristol, Sch Chem, Bristol BS8 1TS, Avon, England</t>
  </si>
  <si>
    <t>University of Wisconsin System; University of Wisconsin Madison; University of Bristol</t>
  </si>
  <si>
    <t>Lennox, AJJ; Stahl, SS (corresponding author), Univ Wisconsin Madison, Dept Chem, 1101 Univ Ave, Madison, WI 53706 USA.;Lennox, AJJ (corresponding author), Univ Bristol, Sch Chem, Bristol BS8 1TS, Avon, England.</t>
  </si>
  <si>
    <t>a.lennox@bristol.ac.uk; stahl@chem.wisc.edu</t>
  </si>
  <si>
    <t>Nutting, Jordan/0000-0003-4017-8834; Lennox, Alastair/0000-0003-2019-7421</t>
  </si>
  <si>
    <t>DOE [DE-FG02-05ER15690]; NSF predoctoral Fellowship [DGE-1747503]; NIH [1S10 OD020022-1]; NSF [CHE-1048642]</t>
  </si>
  <si>
    <t>DOE(United States Department of Energy (DOE)); NSF predoctoral Fellowship(National Science Foundation (NSF)); NIH(United States Department of Health &amp; Human ServicesNational Institutes of Health (NIH) - USA); NSF(National Science Foundation (NSF))</t>
  </si>
  <si>
    <t>The authors would like to acknowledge Zhenyang Jia and Garrett Wheeler for assistance with benzylboronic ester syntheses and SEM imaging, respectively. Financial support was provided by the DOE (DE-FG02-05ER15690, S. S. S.), and an NSF predoctoral Fellowship (DGE-1747503, JEN). Spectroscopic instrumentation was partially supported by the NIH (1S10 OD020022-1) and the NSF (CHE-1048642).</t>
  </si>
  <si>
    <t>JAN 14</t>
  </si>
  <si>
    <t>10.1039/c7sc04032f</t>
  </si>
  <si>
    <t>FR8UT</t>
  </si>
  <si>
    <t>WOS:000419350700010</t>
  </si>
  <si>
    <t>Rafiee, M; Wang, F; Hruszkewycz, DP; Stahl, SS</t>
  </si>
  <si>
    <t>Rafiee, Mohammad; Wang, Fei; Hruszkewycz, Damian P.; Stahl, Shannon S.</t>
  </si>
  <si>
    <t>&amp;ITN&amp;IT-Hydroxyphthalimide-Mediated Electrochemical Iodination of Methylarenes and Comparison to Electron-Transfer-Initiated C-H Functionalization</t>
  </si>
  <si>
    <t>BOND-DISSOCIATION ENERGIES; PHTHALIMIDE-N-OXYL; ORGANIC ELECTROSYNTHESIS; SUBSTITUTED TOLUENES; AEROBIC OXIDATION; MOLECULAR-OXYGEN; ANODIC-OXIDATION; MILD CONDITIONS; KEY CATALYST; ACID</t>
  </si>
  <si>
    <t>An electrochemical method has been developed for selective benzylic iodination of methylarenes. The reactions feature the first use of N-hydroxyphthalimide as an electrochemical mediator for C-H oxidation to nonoxygenated products. The method provides the basis for direct (in situ) or sequential benzylation of diverse nucleophiles using methylarenes as the alkylating agent. The hydrogen-atom transfer mechanism for C-H iodination allows C-H oxidation to proceed with minimal dependence on the substrate electronic properties and at electrode potentials 0.5-1.2 V lower than that of direct electrochemical C-H oxidation.</t>
  </si>
  <si>
    <t>[Rafiee, Mohammad; Wang, Fei; Hruszkewycz, Damian P.; Stahl, Shannon S.] Univ Wisconsin, Dept Chem, 1101 Univ Ave, Madison, WI 53706 USA</t>
  </si>
  <si>
    <t>Wang, Fei/E-7918-2013; Rafiee, Mohammad/P-3627-2015</t>
  </si>
  <si>
    <t>Rafiee, Mohammad/0000-0002-5325-5387</t>
  </si>
  <si>
    <t>NIH [R01 GM100143, F32 GM113399, S10 OD020022]; NSF [CHE-1048642]; Merck Research Laboratories; SIOC fellowship</t>
  </si>
  <si>
    <t>NIH(United States Department of Health &amp; Human ServicesNational Institutes of Health (NIH) - USA); NSF(National Science Foundation (NSF)); Merck Research Laboratories(Merck &amp; Company); SIOC fellowship</t>
  </si>
  <si>
    <t>Financial support for this project was provided by Merck Research Laboratories. Additional support was provided by an SIOC fellowship (for F.W.) and the NIH (R01 GM100143 for S.S.S., F32 GM113399 for D.P.H.). Spectroscopic instrumentation was partially supported by the NIH (S10 OD020022) and the NSF (CHE-1048642).</t>
  </si>
  <si>
    <t>JAN 10</t>
  </si>
  <si>
    <t>10.1021/jacs.7b09744</t>
  </si>
  <si>
    <t>FT0KF</t>
  </si>
  <si>
    <t>WOS:000422813300006</t>
  </si>
  <si>
    <t>Koleda, O; Broese, T; Noetzel, J; Roemelt, M; Suna, E; Francke, R</t>
  </si>
  <si>
    <t>Koleda, Olesja; Broese, Timo; Noetzel, Jan; Roemelt, Michael; Suna, Edgars; Francke, Robert</t>
  </si>
  <si>
    <t>Synthesis of Benzoxazoles Using Electrochemically Generated Hypervalent Iodine</t>
  </si>
  <si>
    <t>CATALYZED INTERMOLECULAR AMINOACETOXYLATION; ELECTROLYTIC PARTIAL FLUORINATION; C-H AMINATION; BASIS-SETS; OXIDATIVE REARRANGEMENTS; POWERFUL CATALYST; ORGANIC-COMPOUNDS; CLEAN OXIDATION; ELECTROSYNTHESIS; DERIVATIVES</t>
  </si>
  <si>
    <t>The indirect (ex-cell) electrochemical synthesis of benzoxazoles from imines using a redox mediator based on the iodine(I)/iodine(III) redox couple is reported. Tethering the redox-active iodophenyl subunit to a tetra-alkylammonium moiety allowed for anodic oxidation to be performed without supporting electrolyte. The mediator salt can be easily recovered and reused. Our ex-cell approach toward the electrosynthesis of benzoxazoles is compatible with a range of redox-sensitive functional groups. An unprecedented concerted reductive elimination mechanism for benzoxazole formation is proposed on the basis of control experiments and DFT calculations.</t>
  </si>
  <si>
    <t>[Koleda, Olesja; Suna, Edgars] Latvian Inst Organ Synth, Aizkraukles 21, LV-1006 Riga, Latvia; [Broese, Timo; Francke, Robert] Rostock Univ, Inst Chem, Albert Einstein Str 3a, D-18059 Rostock, Germany; [Noetzel, Jan; Roemelt, Michael] Ruhr Univ Bochum, Lehrstuhl Theoret Chem, D-44780 Bochum, Germany; [Roemelt, Michael] Max Planck Inst Kohlenforsch, Kaiser Wilhelm Pl 1, D-45470 Mulheim, Germany</t>
  </si>
  <si>
    <t>Latvian Institute of Organic Synthesis; University of Rostock; Ruhr University Bochum; Max Planck Society</t>
  </si>
  <si>
    <t>Suna, E (corresponding author), Latvian Inst Organ Synth, Aizkraukles 21, LV-1006 Riga, Latvia.;Francke, R (corresponding author), Rostock Univ, Inst Chem, Albert Einstein Str 3a, D-18059 Rostock, Germany.;Roemelt, M (corresponding author), Ruhr Univ Bochum, Lehrstuhl Theoret Chem, D-44780 Bochum, Germany.;Roemelt, M (corresponding author), Max Planck Inst Kohlenforsch, Kaiser Wilhelm Pl 1, D-45470 Mulheim, Germany.</t>
  </si>
  <si>
    <t>michael.roemelt@theochem.ruhr-uni-bochum.de; edgars@osi.lv; robert.francke@uni-rostock.de</t>
  </si>
  <si>
    <t>Suna, Edgars/A-1539-2012; Francke, Robert/N-3116-2016</t>
  </si>
  <si>
    <t>Suna, Edgars/0000-0002-3078-0576; Francke, Robert/0000-0002-4998-1829; Koleda, Olesja/0000-0002-5173-8561; Roemelt, Michael/0000-0002-4780-5354</t>
  </si>
  <si>
    <t>German Research Foundation (DFG) [FR 3848/1-1]; Latvian Science Council [274/2012]; INNOVA-BALT project; Liebig Fellowship (Fonds der Chemischen Industrie); Otto-Hahn award program of the Max-Planck society</t>
  </si>
  <si>
    <t>German Research Foundation (DFG)(German Research Foundation (DFG)); Latvian Science Council; INNOVA-BALT project; Liebig Fellowship (Fonds der Chemischen Industrie)(Fonds der Chemischen Industrie); Otto-Hahn award program of the Max-Planck society</t>
  </si>
  <si>
    <t>The work was in part funded by the German Research Foundation (DFG, Grant No. FR 3848/1-1) and by Latvian Science Council (Grant 274/2012). O.K. thanks INNOVA-BALT project for funding. RF. is particularly grateful for a Liebig Fellowship (Fonds der Chemischen Industrie). M.R gratefully acknowledges funding from the Otto-Hahn award program of the Max-Planck society.</t>
  </si>
  <si>
    <t>NOV 17</t>
  </si>
  <si>
    <t>10.1021/acs.joc.7b01686</t>
  </si>
  <si>
    <t>FN7NG</t>
  </si>
  <si>
    <t>WOS:000416204400002</t>
  </si>
  <si>
    <t>Rydel-Ciszek, K; Charczuk, M; Paczesniak, T; Chmielarz, P</t>
  </si>
  <si>
    <t>Rydel-Ciszek, Katarzyna; Charczuk, Maria; Paczesniak, Tomasz; Chmielarz, Pawel</t>
  </si>
  <si>
    <t>Manganese(II) complexes with Bn-tpen as powerful catalysts of cyclohexene oxidation</t>
  </si>
  <si>
    <t>CHEMICAL PAPERS</t>
  </si>
  <si>
    <t>Dioxygen activation; Cyclohexene oxidation; Manganese(II) complexes; Bn-tpen transition metal complexes</t>
  </si>
  <si>
    <t>NONHEME IRON(IV)-OXO COMPLEX; C-H BONDS; ELECTRON-TRANSFER; PHOTOSYSTEM-II; DIOXYGEN ACTIVATION; ROOM-TEMPERATURE; HYDROGEN-ATOM; OXO COMPLEXES; MECHANISM; REACTIVITY</t>
  </si>
  <si>
    <t>Manganese(II) complex [(Bn-tpen)Mn-II](2+) activated dioxygen for oxidation of cyclohexene in acetonitrile (MeCN) and methanol (MeOH). In MeCN, ketone (2-cyclohexen-1-one), alcohol (2-cyclohexen-1-ol) and small amounts of epoxide (cyclohexene oxide) were produced in this reaction, while in MeOH only ketone was formed. In the most efficient experiment, the combination of 2.5 x 10(-4) mol% [(Bn-tpen)Mn-II](2+) and 4 M cyclohexene under dioxygen atmosphere (p(O2) = 1 atm) in MeCN after 24 h of reaction, gave the TON equal to 716, and the main oxidation products were ketone (196 mM) and alcohol (147 mM), whereas epoxide was formed in insignificant amounts (15 mM). The formation of [(Bn-tpen)Mn-IV=O](2+) and [(Bn-tpen)Mn-III-OH](2+) species was confirmed. The novelty of this work is the observation, that in both solvents, [(Bn-tpen)Mn-II](2+) complex is initially oxidized by t-BuOOH to produce Mn(III)-complex, which is reduced back by cyclohexene to [(Bn-tpen)Mn-II](2+), and the latter species is an active catalyst of c-C6H10 oxidation. Knowledge of the electrochemical properties of the system components may contribute to understanding the mechanisms involving participation of the active agents created in the system.</t>
  </si>
  <si>
    <t>[Rydel-Ciszek, Katarzyna; Charczuk, Maria; Paczesniak, Tomasz; Chmielarz, Pawel] Rzeszow Univ Technol, Dept Phys Chem, Fac Chem, PL-35959 Rzeszow, Poland</t>
  </si>
  <si>
    <t>Rzeszow University of Technology</t>
  </si>
  <si>
    <t>Rydel-Ciszek, K (corresponding author), Rzeszow Univ Technol, Dept Phys Chem, Fac Chem, PL-35959 Rzeszow, Poland.</t>
  </si>
  <si>
    <t>kasiar@prz.edu.pl</t>
  </si>
  <si>
    <t>Chmielarz, Paweł/C-8684-2017</t>
  </si>
  <si>
    <t>Chmielarz, Paweł/0000-0002-9101-6264; Paczesniak, Tomasz/0000-0002-9877-4826; Rydel-Ciszek, Katarzyna/0000-0002-8830-2163</t>
  </si>
  <si>
    <t>[U-259/DS/M]</t>
  </si>
  <si>
    <t>This work was supported by the U-259/DS/M grant.</t>
  </si>
  <si>
    <t>SPRINGER INTERNATIONAL PUBLISHING AG</t>
  </si>
  <si>
    <t>CHAM</t>
  </si>
  <si>
    <t>GEWERBESTRASSE 11, CHAM, CH-6330, SWITZERLAND</t>
  </si>
  <si>
    <t>0366-6352</t>
  </si>
  <si>
    <t>1336-9075</t>
  </si>
  <si>
    <t>CHEM PAP</t>
  </si>
  <si>
    <t>Chem. Pap.</t>
  </si>
  <si>
    <t>NOV</t>
  </si>
  <si>
    <t>10.1007/s11696-017-0201-0</t>
  </si>
  <si>
    <t>FK7CB</t>
  </si>
  <si>
    <t>WOS:000413660600005</t>
  </si>
  <si>
    <t>Rice, DB; Massie, AA; Jackson, TA</t>
  </si>
  <si>
    <t>Rice, Derek B.; Massie, Allyssa A.; Jackson, Timothy A.</t>
  </si>
  <si>
    <t>Manganese-Oxygen Intermediates in O-O Bond Activation and Hydrogen-Atom Transfer Reactions</t>
  </si>
  <si>
    <t>PENTADENTATE AMINO-PYRIDINE; C-H ACTIVATION; ELECTROCHEMICAL FORMATION; ELECTRONIC-STRUCTURE; IMIDAZOLE LIGANDS; COMPLEX; REACTIVITY; OXO; OXIDATION; CLEAVAGE</t>
  </si>
  <si>
    <t>CONSPECTUS: Biological systems capitalize on the redox versatility of manganese to perform reactions involving dioxygen and its derivatives superoxide, hydrogen peroxide, and water. The reactions of manganese enzymes influence both human health and the global energy cycle. Important examples include the detoxification of reactive oxygen species by manganese superoxide dismutase, biosynthesis by manganese ribonucleotide reductase and manganese lipoxygenase, and water splitting by the oxygen-evolving complex of photosystem II. Although these enzymes perform very different reactions and employ structurally distinct active sites, manganese intermediates with peroxo, hydroxo, and oxo ligation are commonly proposed in catalytic mechanisms. These intermediates are also postulated in mechanisms of synthetic manganese oxidation catalysts, which are of interest due to the earth abundance of manganese. In this Account, we describe our recent efforts toward understanding O-O bond activation pathways of Mn-III-peroxo adducts and hydrogen-atom transfer reactivity of Mn-IV-oxo and Mn-III-hydroxo complexes. In biological and synthetic catalysts, peroxomanganese intermediates are commonly proposed to decay by either Mn-O or O-O cleavage pathways, although it is often unclear how the local coordination environment influences the decay mechanism. To address this matter, we generated a variety of MnIII-peroxo adducts with varied ligand environments. Using patallel mode EPR and Mn Kedge X-ray absorption techniques, the decay pathway of one Mn-III-peroxo complex bearing a bulky macrocylic ligand was investigated. Unlike many Mn-III-peroxo model complexes that decay to oxo-bridged-(MnMnIV)-Mn-III dimers, decay of this Mn-III peroxo adduct yielded mononuclear MnIII-hydroxo and Mn-IV-oxo products, potentially resulting from O-O bond activation of the Mn-III-peroxo unit. These results highlight the role of ligand sterics in promoting the formation of mononuclear products and mark an important step in designing Mn-III-peroxo complexes that convert cleanly to high-valent Mn-oxo species. Although some synthetic Mn-IV-oxo complexes show great potential for oxidizing substrates with strong C-H bonds, most Mn-IV-oxo species are sluggish oxidants. Both two-state reactivity and thermodynamic arguments have been put forth to explain these observations. To address these issues, we generated a series of Mn-IV-oxo complexes supported by neutral, pentadentate ligands with systematically perturbed equatorial donation. Kinetic investigations of these complexes revealed a correlation between equatorial ligand-field strength and hydrogen-atom and oxygen-atom transfer reactivity. While this trend can be understood on the basis of the two-state reactivity model, the reactivity trend also correlates with variations in Mn-III/IV reduction potential caused by changes in the ligand field. This work demonstrates the dramatic influence simple ligand perturbations can have on reactivity but also illustrates the difficulties in understanding the precise basis for a change in reactivity. In the enzyme manganese lipoxygenase, an active-site Mn-III-hydroxo adduct initiates substrate oxidation by abstracting a hydrogen atom from a C-H bond. Precedent for this chemistry from synthetic Mn-III-hydroxo centers is rare. To better understand hydrogen-atom transfer by Mn-III centers, we developed a pair of Mn-III-hydroxo complexes, formed in high yield from dioxygen oxidation of Mn-II precursors, capable of attacking weak O-H and C-H bonds. Kinetic and computational studies show a delicate interplay between thermodynamic and steric influences in hydrogen-atom transfer reactivity, underscoring the potential of Mn-III-hydroxo units as mild oxidants.</t>
  </si>
  <si>
    <t>[Jackson, Timothy A.] Univ Kansas, Dept Chem, Lawrence, KS 66045 USA; Univ Kansas, Ctr Environm Beneficial Catalysis, Lawrence, KS 66045 USA</t>
  </si>
  <si>
    <t>University of Kansas; University of Kansas</t>
  </si>
  <si>
    <t>Jackson, TA (corresponding author), Univ Kansas, Dept Chem, Lawrence, KS 66045 USA.</t>
  </si>
  <si>
    <t>taj@ku.edu</t>
  </si>
  <si>
    <t>Rice, Derek/JCE-8850-2023</t>
  </si>
  <si>
    <t>Massie, Allyssa/0000-0003-1663-2128</t>
  </si>
  <si>
    <t>NSF [CHE-1565661]; DOE [DE-SC0016359]</t>
  </si>
  <si>
    <t>NSF(National Science Foundation (NSF)); DOE(United States Department of Energy (DOE))</t>
  </si>
  <si>
    <t>We thank all past graduate, postdoctoral, and undergraduate students who have contributed to this work, and we thank our collaborators Elodie Anxolabehere-Mallart (Universite Paris Diderot) and Ebbe Nordlander (Lund University) for their outstanding contributions. Our current research is supported by NSF (CHE-1565661) and DOE (DE-SC0016359).</t>
  </si>
  <si>
    <t>10.1021/acs.accounts.7b00343</t>
  </si>
  <si>
    <t>FO1DR</t>
  </si>
  <si>
    <t>WOS:000416497400008</t>
  </si>
  <si>
    <t>Esrafili, MD; Sharifi, F; Dinparast, L</t>
  </si>
  <si>
    <t>Esrafili, Mehdi D.; Sharifi, Fahimeh; Dinparast, Leila</t>
  </si>
  <si>
    <t>Catalytic hydrogenation of CO2 over Pt- and Ni-doped graphene: A comparative DFT study</t>
  </si>
  <si>
    <t>JOURNAL OF MOLECULAR GRAPHICS &amp; MODELLING</t>
  </si>
  <si>
    <t>Greenhouse gas; CO2 hydrogenation; Doped-graphene; DFT; Catalysis</t>
  </si>
  <si>
    <t>DENSITY-FUNCTIONAL THEORY; ACID FUEL-CELLS; FORMIC-ACID; EMBEDDED GRAPHENE; CARBON-DIOXIDE; ELECTROCHEMICAL CONVERSION; OXYGEN REDUCTION; QUANTUM DOTS; OXIDATION; EFFICIENT</t>
  </si>
  <si>
    <t>Today, the global greenhouse effect of carbon dioxide (CO2) is a serious environmental problem. Therefore, developing efficient methods for CO2 capturing and conversion to valuable chemicals is a great challenge. The aim of the present study is to investigate the catalytic activity of Pt- or Ni-doped graphene for the hydrogenation of CO2 by a hydrogen molecule. To gain a deeper insight into the catalytic mechanism of this reaction, the reliable density functional theory calculations are performed. The adsorption energies, geometric parameters, reaction barriers, and thermodynamic properties are calculated using the M06-2X density functional. Two reaction mechanisms are proposed for the hydrogenation of CO2. In the bimolecular mechanism, the reaction proceeds in two steps, initiating by the co-adsorption of CO2 and H-2 molecules over the surface, followed by the formation of a OCOH intermediate by the transfer of H atom of H-2 toward O atom of CO2. In the next step, formic acid is produced as a favorable product with the formation of C H bond. In our proposed termolecular mechanism, however, H-2 molecule is directly activated by the two pre-adsorbed CO2 molecules. The predicted activation energy for the formation of the OCOH intermediate in the bimolecular mechanism is 20.8 and 47.9 kcal mol(-1) over Pt- and Ni-doped graphene, respectively. On the contrary, the formation of the first formic acid in the termolecular mechanism is found as the rate-determining step over these surfaces, with an activation energy of 28.8 and 45.5 kcal/mol. Our findings demonstrate that compared to the Ni-doped graphene, the Pt-doped surface has a relatively higher catalytic activity towards the CO2 reduction. These theoretical results could be useful in practical applications for removal and transformation of CO2 to value-added chemical products. (C) 2017 Elsevier Inc. All rights reserved.</t>
  </si>
  <si>
    <t>[Esrafili, Mehdi D.; Sharifi, Fahimeh] Univ Maragheh, Dept Chem, Lab Theoret Chem, Maragheh, Iran; [Dinparast, Leila] Tabriz Univ Med Sci, Biotechnol Res Ctr, Tabriz, Iran</t>
  </si>
  <si>
    <t>University of Maragheh; Tabriz University of Medical Science</t>
  </si>
  <si>
    <t>Esrafili, MD (corresponding author), Univ Maragheh, Dept Chem, Lab Theoret Chem, Maragheh, Iran.</t>
  </si>
  <si>
    <t>esrafili@maragheh.ac.ir</t>
  </si>
  <si>
    <t>Dinparast, Leila/AAM-4737-2021</t>
  </si>
  <si>
    <t>ELSEVIER SCIENCE INC</t>
  </si>
  <si>
    <t>NEW YORK</t>
  </si>
  <si>
    <t>360 PARK AVE SOUTH, NEW YORK, NY 10010-1710 USA</t>
  </si>
  <si>
    <t>1093-3263</t>
  </si>
  <si>
    <t>1873-4243</t>
  </si>
  <si>
    <t>J MOL GRAPH MODEL</t>
  </si>
  <si>
    <t>J. Mol. Graph.</t>
  </si>
  <si>
    <t>10.1016/j.jmgm.2017.08.016</t>
  </si>
  <si>
    <t>Biochemical Research Methods; Biochemistry &amp; Molecular Biology; Computer Science, Interdisciplinary Applications; Crystallography; Mathematical &amp; Computational Biology</t>
  </si>
  <si>
    <t>Biochemistry &amp; Molecular Biology; Computer Science; Crystallography; Mathematical &amp; Computational Biology</t>
  </si>
  <si>
    <t>FP5KU</t>
  </si>
  <si>
    <t>WOS:000417659200016</t>
  </si>
  <si>
    <t>Ghasemi, F; Ghasemi, K; Rezvani, AR; Rosli, MM; Razak, IA</t>
  </si>
  <si>
    <t>Ghasemi, Fatemeh; Ghasemi, Khaled; Rezvani, Ali Reza; Rosli, Mohd Mustaqim; Razak, Ibrahim Abdul</t>
  </si>
  <si>
    <t>Synthesis, characterization, crystal structure and electrochemical studies of ionic iron(III) dipicolinato complex</t>
  </si>
  <si>
    <t>JOURNAL OF MOLECULAR STRUCTURE</t>
  </si>
  <si>
    <t>2,6-Pyridinedicarboxylic acid; Iron(III) complex; Crystal structure; Noncovalent interactions</t>
  </si>
  <si>
    <t>PYRIDINE-2,6-DICARBOXYLIC ACID; O-PHENYLENEDIAMINE; PROTON-TRANSFER; BIS(PYRIDINE-2,6-DICARBOXYLATO) IRON(III); BIS(DIPICOLINATO)FERRATE(III) DIHYDRATE; CATALYTIC-OXIDATION; CHEMISTRY; IRON; METFORMIN; COMPOUND</t>
  </si>
  <si>
    <t>The new complex (NH4)[Fe(dipic)(2)] (1) (dipicH(2) = 2,6-pyridinedicarboxylic acid), was synthesized and characterized by elemental analysis, FTIR and UV-Vis spectroscopy and single crystal X-ray method. The crystal system is tetragonal with space group I4(1)/a. The Fe-III ion and the N atom of the ammonium cation are located on a crystallographic fourfold rotoinversion axis ((4) over bar). The N-H center dot center dot center dot O and C-H center dot center dot center dot O intermolecular hydrogen bonding and pi center dot center dot center dot pi stacking interactions play an important role in the formation of a 3-dimensional anion-cation network and stabilization of the crystal structure. The redox behavior of the complex was also investigated by cyclic voltammetry. (C) 2017 Elsevier B.V. All rights reserved.</t>
  </si>
  <si>
    <t>[Ghasemi, Fatemeh; Ghasemi, Khaled; Rezvani, Ali Reza] Univ Sistan &amp; Baluchestan, Dept Chem, Fac Sci, POB 98135-674, Zahedan, Iran; [Rosli, Mohd Mustaqim; Razak, Ibrahim Abdul] Univ Sains Malaysia, Sch Phys, Xray Crystallog Grp, George Town 11800, Malaysia</t>
  </si>
  <si>
    <t>University of Sistan &amp; Baluchestan; Universiti Sains Malaysia</t>
  </si>
  <si>
    <t>Ghasemi, K; Rezvani, AR (corresponding author), Univ Sistan &amp; Baluchestan, Dept Chem, Fac Sci, POB 98135-674, Zahedan, Iran.</t>
  </si>
  <si>
    <t>ghasemi.khaled@gmail.com; ali@hamoon.usb.ac.ir</t>
  </si>
  <si>
    <t>Ibrahim, Abdul Razak/A-5599-2009; Rezvani, Alireza/HPD-3085-2023; Ghasemi, Fatemeh/AAQ-8731-2020; Ghasemi, Khaled/AAQ-8707-2020; Rosli, Mohd Mustaqim/HKN-2008-2023</t>
  </si>
  <si>
    <t>Ibrahim, Abdul Razak/0000-0002-1982-9375; Rezvani, Alireza/0000-0003-2681-9906; Ghasemi, Fatemeh/0000-0002-1286-3730; Ghasemi, Khaled/0000-0002-9735-9604; Rosli, Mohd Mustaqim/0000-0001-8402-1914</t>
  </si>
  <si>
    <t>Sistan and Baluchestan University</t>
  </si>
  <si>
    <t>We gratefully acknowledge the support of this work by the Sistan and Baluchestan University. IAR and MMR thank the Universiti Sains Malaysia for the research facilities provided at the X-ray Crystallography Unit, School of Physics.</t>
  </si>
  <si>
    <t>ELSEVIER SCIENCE BV</t>
  </si>
  <si>
    <t>PO BOX 211, 1000 AE AMSTERDAM, NETHERLANDS</t>
  </si>
  <si>
    <t>0022-2860</t>
  </si>
  <si>
    <t>1872-8014</t>
  </si>
  <si>
    <t>J MOL STRUCT</t>
  </si>
  <si>
    <t>J. Mol. Struct.</t>
  </si>
  <si>
    <t>SEP 15</t>
  </si>
  <si>
    <t>10.1016/j.molstruc.2017.05.044</t>
  </si>
  <si>
    <t>EY3EZ</t>
  </si>
  <si>
    <t>WOS:000403855700023</t>
  </si>
  <si>
    <t>Kulakovskaya, SI; Kulikov, AV; Sviridova, LN; Stenina, EV</t>
  </si>
  <si>
    <t>Kulakovskaya, S. I.; Kulikov, A. V.; Sviridova, L. N.; Stenina, E. V.</t>
  </si>
  <si>
    <t>Electrochemical and electron paramagnetic resonance study of the mechanism of oxidation of 2,3,5,6-tetra-Me-pyrazine-di-N-oxide as a mediator of electrocatalytic oxidation of isopropyl alcohol at glassy carbon and single-walled carbon nanotube electrodes</t>
  </si>
  <si>
    <t>SWCNT and GC electrodes; 2,3,5,6-Tetra-Me-pyrazine-di-N-oxide radical cation; Cyclic voltammetry; EPR electrolysis; Differential capacitance</t>
  </si>
  <si>
    <t>DI-N-OXIDE; C-H BOND; ORGANIC-COMPOUNDS; RADICAL CATIONS; SUBSTITUTED DERIVATIVES; ESR; ACTIVATION; POLAROGRAPHY</t>
  </si>
  <si>
    <t>The mechanism of oxidation of 2,3,5,6-tetra-Me-pyrazine-di-N-oxide (Pyr(2)) as a mediator of electrooxidation of isopropyl alcohol was studied by cyclic voltammetry at glassy carbon (GC) and single-walled carbon nanotubes (SWCNT) electrodes in 0.1 M LiClO4 solutions in acetonitrile. The adsorption of Pyr(2) at SWCNT electrode in 0.1 M LiClO4 solution in acetonitrile was investigated by measurement of the dependence of the differential double layer capacitance of the electrode C on potential E. The effect of isopropyl alcohol on the shape of cyclic voltammograms (CVs) of Pyr(2) and the intensity of EPR signal of its radical cation was investigated. The catalytic currents were recorded at the oxidation of Pyr(2) at SWCNT and GC electrodes in the presence of isopropyl alcohol. The effect of acid and water (as a base) on the catalytic process was studied. The results were explained in terms of the E1C1E2C2 mechanism of two-stage electrode process characterized by catalytic current recorded at the second electrode stage. The overall two-electron catalytic oxidation of isopropyl alcohol in complex with the Pyr(2) radical cation was assumed to occur. It was found that the use of SWCNT electrode instead of GC one increases the catalytic efficiency of i-PrOH oxidation by 17 times.</t>
  </si>
  <si>
    <t>[Kulakovskaya, S. I.; Kulikov, A. V.] Russian Acad Sci, Inst Problems Chem Phys, Chernogolovka 142432, Moscow Oblast, Russia; [Sviridova, L. N.; Stenina, E. V.] Moscow MV Lomonosov State Univ, Leninskie Hills, Moscow 119991, Russia</t>
  </si>
  <si>
    <t>Russian Academy of Sciences; Institute of Problems of Chemical Physics of the Russian Academy of Sciences; Lomonosov Moscow State University</t>
  </si>
  <si>
    <t>Kulakovskaya, SI (corresponding author), Russian Acad Sci, Inst Problems Chem Phys, Chernogolovka 142432, Moscow Oblast, Russia.</t>
  </si>
  <si>
    <t>kulsi@icp.ac.ru</t>
  </si>
  <si>
    <t>Kulikov, Aleksandr Vladimirovich/V-7083-2017; Kulakovskaya, Svetlana/AAE-6976-2022</t>
  </si>
  <si>
    <t>Kulikov, Aleksandr Vladimirovich/0000-0001-5844-3531; Kulakovskaya, Svetlana/0000-0002-5884-5888</t>
  </si>
  <si>
    <t>JUN 15</t>
  </si>
  <si>
    <t>10.1016/j.jelechem.2017.04.031</t>
  </si>
  <si>
    <t>EX3FI</t>
  </si>
  <si>
    <t>WOS:000403117500011</t>
  </si>
  <si>
    <t>Kawamata, Y; Yan, M; Liu, ZQ; Bao, DH; Chen, JS; Starr, JT; Baran, PS</t>
  </si>
  <si>
    <t>Kawamata, Yu; Yan, Ming; Liu, Zhiqing; Bao, Deng-Hui; Chen, Jinshan; Starr, Jeremy T.; Baran, Phil S.</t>
  </si>
  <si>
    <t>Scalable, Electrochemical Oxidation of Unactivated C-H Bonds</t>
  </si>
  <si>
    <t>REDOX-ACTIVE ESTERS; SELECTIVITY; CHEMISTRY; HYDROXYLATION; HYDROCARBONS; ACTIVATION; OXYFUNCTIONALIZATION; OXYGENATION; COMPLEXES; MOLECULES</t>
  </si>
  <si>
    <t>A practical electrochemical oxidation of unactivated C-H bonds is presented. This reaction utilizes a simple redox mediator, quinuclidine, with inexpensive carbon and nickel electrodes to selectively functionalize deep-seated methylene and methine moieties. The process exhibits a broad scope and good functional group compatibility. The scalability, as illustrated by a 50 g scale oxidation Of sclareolide, bodes well for immediate and widespread adoption.</t>
  </si>
  <si>
    <t>[Kawamata, Yu; Yan, Ming; Baran, Phil S.] Scripps Res Inst, Dept Chem, 10550 North Torrey Pines Rd, La Jolla, CA 92037 USA; [Liu, Zhiqing; Bao, Deng-Hui] Asymchem Life Sci Tianjin, Tianjin Econ Technol Dev Zone, Tianjin 300457, Peoples R China; [Chen, Jinshan; Starr, Jeremy T.] Pfizer Global Res &amp; Dev, Discovery Sci, Med Design, 445 Eastern Point Rd, Groton, CT 06340 USA</t>
  </si>
  <si>
    <t>Scripps Research Institute; Pfizer</t>
  </si>
  <si>
    <t>Baran, PS (corresponding author), Scripps Res Inst, Dept Chem, 10550 North Torrey Pines Rd, La Jolla, CA 92037 USA.</t>
  </si>
  <si>
    <t>pbaran@scripps.edu</t>
  </si>
  <si>
    <t>Yan, Ming/A-2355-2010</t>
  </si>
  <si>
    <t>NIH [GM-118176]; Pfizer; Asymchem</t>
  </si>
  <si>
    <t>NIH(United States Department of Health &amp; Human ServicesNational Institutes of Health (NIH) - USA); Pfizer(Pfizer); Asymchem</t>
  </si>
  <si>
    <t>Financial support for this work was provided by NIH (GM-118176), Pfizer, and Asymchem. We thank Prof. A. L. Rheingold, Dr. C. E. Moore, and Dr. M. Gembicky (UCSD) for X-ray crystallographic analysis, and Drs. D.-H. Huang and L. Pasternack (TSRI) for NMR analysis. We are grateful to Dr. E. Horn for efforts during the early stage of the investigation. We thank Mr. M. Collins (Pfizer Inc., La Jolla, CA) for providing substrates in this study. We thank Dr. E. Zhang (Asymchem) for helpful discussions. We acknowledge Drs. G. Che and Q Hou (Asymchem) for technical assistance.</t>
  </si>
  <si>
    <t>JUN 7</t>
  </si>
  <si>
    <t>10.1021/jacs.7b03539</t>
  </si>
  <si>
    <t>EX3MP</t>
  </si>
  <si>
    <t>WOS:000403136500007</t>
  </si>
  <si>
    <t>Pattanayak, S; Jasniewsk, AJ; Rana, A; Draksharapu, A; Singh, KK; Weitz, A; Hendrich, M; Que, L; Dey, A; Sen Gupta, S</t>
  </si>
  <si>
    <t>Pattanayak, Santanu; Jasniewsk, Andrew J.; Rana, Atanu; Draksharapu, Apparao; Singh, Kundan K.; Weitz, Andrew; Hendrich, Michael; Que, Lawrence, Jr.; Dey, Abhishek; Sen Gupta, Sayam</t>
  </si>
  <si>
    <t>Spectroscopic and Reactivity Comparisons of a Pair of bTAML Complexes with FeV=O and FeIV=O Units</t>
  </si>
  <si>
    <t>NONHEME IRON CATALYSTS; C-H BONDS; GENERALIZED GRADIENT APPROXIMATION; HYDRIDE-TRANSFER-REACTIONS; HYDROGEN-ATOM ABSTRACTION; ELECTRONIC-STRUCTURE; 2-STATE REACTIVITY; COMPOUND-I; ALKANE HYDROXYLATION; OXO COMPLEXES</t>
  </si>
  <si>
    <t>In this report we compare the geometric and electronic structures and reactivities of [Fe-V(O)](-) and [Fe-IV(O)](2-) species supported by the same ancillary nonheme biuret tetraamido macrocyclic ligand (bTAML). Resonance Raman studies show that the Fe-O vibration of the [Fe-IV(O)](2-) complex 2 is at 798 cm(-1), compared to 862 cm(-1) for the corresponding [Fe-V(O)](-) species 3, a 64 cm(-1) frequency difference reasonably reproduced by density functional theory calculations. These values are, respectively, the lowest and the highest frequencies observed thus far for nonheme high-valent Fe-O complexes. Extended X-ray absorption fine structure analysis of 3 reveals an Fe-O bond length of 1.59 angstrom, which is 0.05 angstrom shorter than that found in complex 2. The redox potentials of 2 and 3 are 0.44 V (measured at pH 12) and 1.19 V (measured at pH 7) versus normal hydrogen electrode, respectively, corresponding to the [Fe-IV(O)](2-)/[Fe-III(OH)](2-) and [Fe-V(O)](-)/[Fe-IV(O)](2-) couples. Consistent with its higher potential (even after correcting for the pH difference), 3 oxidizes benzyl alcohol at pH 7 with a second-order rate constant that is 2500-fold bigger than that for 2 at pH 12. Furthermore, 2 exhibits a classical kinteic isotope effect (KIE) of 3 in the oxidation of benzyl alcohol to benzaldehyde versus a nonclassical KIE of 12 for 3, emphasizing the reactivity differences between 2 and 3.</t>
  </si>
  <si>
    <t>[Pattanayak, Santanu; Singh, Kundan K.] CSIR Natl Chem Lab, Chem Engn Div, Pune 411008, Maharashtra, India; [Jasniewsk, Andrew J.; Draksharapu, Apparao; Que, Lawrence, Jr.] Univ Minnesota, Dept Chem, 207 Pleasant St Southeast, Minneapolis, MN 55455 USA; [Rana, Atanu; Singh, Kundan K.; Que, Lawrence, Jr.] Univ Minnesota, Ctr Met Biocatalysis, 207 Pleasant St Southeast, Minneapolis, MN 55455 USA; [Rana, Atanu; Dey, Abhishek] Indian Assoc Cultivat Sci, Dept Inorgan Chem, Kolkata 700032, India; [Weitz, Andrew; Hendrich, Michael] Carnegie Mellon Univ, Dept Chem, 4400 Fifth Ave, Pittsburgh, PA 15213 USA; [Sen Gupta, Sayam] Indian Inst Sci Educ &amp; Res Kolkata, Dept Chem Sci, Mohanpur 741246, W Bengal, India</t>
  </si>
  <si>
    <t>Council of Scientific &amp; Industrial Research (CSIR) - India; CSIR - National Chemical Laboratory (NCL); University of Minnesota System; University of Minnesota Twin Cities; University of Minnesota System; University of Minnesota Twin Cities; Department of Science &amp; Technology (India); Indian Association for the Cultivation of Science (IACS) - Jadavpur; Carnegie Mellon University; Indian Institute of Science Education &amp; Research (IISER) - Kolkata</t>
  </si>
  <si>
    <t>Que, L (corresponding author), Univ Minnesota, Dept Chem, 207 Pleasant St Southeast, Minneapolis, MN 55455 USA.;Que, L (corresponding author), Univ Minnesota, Ctr Met Biocatalysis, 207 Pleasant St Southeast, Minneapolis, MN 55455 USA.;Dey, A (corresponding author), Indian Assoc Cultivat Sci, Dept Inorgan Chem, Kolkata 700032, India.;Sen Gupta, S (corresponding author), Indian Inst Sci Educ &amp; Res Kolkata, Dept Chem Sci, Mohanpur 741246, W Bengal, India.</t>
  </si>
  <si>
    <t>larryque@umn.edu; icad@iacs.res.in; sayam.sengupta@iiserkol.ac.in</t>
  </si>
  <si>
    <t>Pattanayak, Santanu/JEJ-4876-2023; Singh, Kundan/Y-8932-2018; Gupta, Sayam Sen/AAP-1286-2020; Dey, Abhishek/AAS-3103-2020</t>
  </si>
  <si>
    <t>Singh, Kundan/0000-0002-5528-3445; Gupta, Sayam Sen/0000-0002-3729-1820; Dey, Abhishek/0000-0002-9166-3349; Weitz, Andrew/0000-0002-9001-1103; Jasniewski, Andrew/0000-0001-7614-0796; Draksharapu, Apparao/0000-0001-7897-3230</t>
  </si>
  <si>
    <t>SERB, New Delhi [SERB/EMR/2014/0016]; U.S. National Science Foundation [CHE-1361773]; U.S. Department of Energy (DOE), Office of Science, Office of Basic Energy Sciences [DE-AC02-76SF00515]; DOE Office of Biological and Environmental Research; National Institutes of Health, National Institute of General Medical Sciences [P41GM103393]; UGC-India; Division Of Chemistry; Direct For Mathematical &amp; Physical Scien [1361773] Funding Source: National Science Foundation</t>
  </si>
  <si>
    <t>SERB, New Delhi; U.S. National Science Foundation(National Science Foundation (NSF)); U.S. Department of Energy (DOE), Office of Science, Office of Basic Energy Sciences(United States Department of Energy (DOE)); DOE Office of Biological and Environmental Research(United States Department of Energy (DOE)); National Institutes of Health, National Institute of General Medical Sciences(United States Department of Health &amp; Human ServicesNational Institutes of Health (NIH) - USANIH National Institute of General Medical Sciences (NIGMS)); UGC-India(University Grants Commission, India); Division Of Chemistry; Direct For Mathematical &amp; Physical Scien(National Science Foundation (NSF)NSF - Directorate for Mathematical &amp; Physical Sciences (MPS))</t>
  </si>
  <si>
    <t>The work performed at the CSIR-National Chemical Laboratory was supported by SERB, New Delhi (Grant No. SERB/EMR/2014/0016 to SSG). The work performed at the Univ. of Minnesota was supported by the U.S. National Science Foundation (Grant No. CHE-1361773 to L.Q). XAS data were collected on Beamlines 7-3 and 9-3 at the Stanford Synchrotron Radiation Lightsource, SLAC National Accelerator Laboratory, which is supported by the U.S. Department of Energy (DOE), Office of Science, Office of Basic Energy Sciences under Contract No. DE-AC02-76SF00515. Use of Beamlines 7-3 and 9-3 is supported by the DOE Office of Biological and Environmental Research and by the National Institutes of Health, National Institute of General Medical Sciences (including P41GM103393). S.P. and K.K.S. thank UGC-India for a fellowships. S.P. and S.S.G. thank Dr. A. Das (CSIR-NCL) for use of the electrochemical facility at CSIR-NCL.</t>
  </si>
  <si>
    <t>JUN 5</t>
  </si>
  <si>
    <t>10.1021/acs.inorgchem.7b00448</t>
  </si>
  <si>
    <t>EX0ZZ</t>
  </si>
  <si>
    <t>WOS:000402950600036</t>
  </si>
  <si>
    <t>Gao, HX; Groves, JT</t>
  </si>
  <si>
    <t>Gao, Hongxin; Groves, John T.</t>
  </si>
  <si>
    <t>Fast Hydrogen Atom Abstraction by a Hydroxo Iron(III) Porphyrazine</t>
  </si>
  <si>
    <t>H BOND ACTIVATION; COUPLED ELECTRON-TRANSFER; FERRIC METHOXIDE COMPLEX; RATE-DETERMINING STEP; HIGH-VALENT IRON; SOYBEAN LIPOXYGENASE-1; MANGANESE-LIPOXYGENASE; CRYSTAL-STRUCTURE; COMPOUND I; OXOIRON(IV) COMPLEX</t>
  </si>
  <si>
    <t>A reactive hydroxoferric porphyrazine complex, [(PyPz)Fe-III(OH) (OH2)](4+) (1, PyPz = tetramethyl-2,3-pyridino porphyrazine), has been prepared via one-electron oxidation of the corresponding ferrous species [(PyPz)Fe-II(OH2)(2)](4+) (2). Electrochemical analysis revealed a pH-dependent and remarkably high Fe-III-OH/Fe-II-OH2 reduction potential of 680 mV vs Ag/AgCl at pH 5.2. Nernstian behavior from pH 2 to pH 8 indicates a one-proton, one-electron interconversion throughout that range. The O-H bond dissociation energy of the Fe-II-OH2 complex was estimated to be 84 kcal mol(-1). Accordingly, 1 reacts rapidly with a panel of substrates via C-H hydrogen atom transfer (HAT), reducing 1 to [(PyPz)Fe-II(OH2)(2)](4+) (2). The second-order rate constant for the reaction of [(PyPz)Fe-III(OH) (OH2)](4+) with xanthene was 2.22 x 10(3) M-1 s(-1), 5-6 orders of magnitude faster than other reported Fe-III-OH complexes and faster than many ferryl complexes.</t>
  </si>
  <si>
    <t>[Gao, Hongxin; Groves, John T.] Princeton Univ, Dept Chem, Princeton, NJ 08544 USA</t>
  </si>
  <si>
    <t>Groves, JT (corresponding author), Princeton Univ, Dept Chem, Princeton, NJ 08544 USA.</t>
  </si>
  <si>
    <t>jtgroves@princeton.edu</t>
  </si>
  <si>
    <t>Groves, John T./GPP-7588-2022</t>
  </si>
  <si>
    <t>Groves, John T./0000-0002-9944-5899</t>
  </si>
  <si>
    <t>National Institutes of Health [2R37 GM036298]</t>
  </si>
  <si>
    <t>Support of this work was provided by the National Institutes of Health (2R37 GM036298).</t>
  </si>
  <si>
    <t>10.1021/jacs.6b13091</t>
  </si>
  <si>
    <t>EP6GY</t>
  </si>
  <si>
    <t>WOS:000397477700004</t>
  </si>
  <si>
    <t>Pirovano, P; Farquhar, ER; Swart, M; McDonald, AR</t>
  </si>
  <si>
    <t>Pirovano, Paolo; Farquhar, Erik R.; Swart, Marcel; McDonald, Aidan R.</t>
  </si>
  <si>
    <t>Tuning the Reactivity of Terminal Nickel(III)-Oxygen Adducts for C-H Bond Activation</t>
  </si>
  <si>
    <t>COUPLED ELECTRON-TRANSFER; HYDROGEN-ATOM TRANSFER; NONHEME FE(IV)O OXIDANTS; CARBON-DIOXIDE FIXATION; NICKEL SITE; STRUCTURAL-CHARACTERIZATION; METAL OXO; 2-STATE REACTIVITY; MARCUS-THEORY; COMPLEXES</t>
  </si>
  <si>
    <t>Two metastable Ni-III complexes, [Ni-III(OAc)(L)] and [Ni-III(ONO2)(L)] (L = N,N'-(2,6-dimethylphenyl)-2,6-pyridinedicarboxamidate, OAc = acetate), were prepared, adding to the previously prepared [Ni-III(OCO2H)(L)], with the purpose of probing the properties of terminal late-transition metal oxidants. These high-valent oxidants were prepared by the one-electron oxidation of their Ni-II precursors ([Ni-II(OAc)(L)]- and [Ni-II(ONO2)(L)]-) with tris(4-bromophenyl)ammoniumyl hexachloroantimonate. Fascinatingly, the reaction between any [Ni-II(X)(L)]- and NaOCl/acetic acid (AcOH) or cerium ammonium nitrate ((NH4)(2)[Ce-IV(NO3)(6)], CAN), yielded [Ni-III(OAc)(L)] and [Ni-III(ONO2)(L)], respectively. An array of spectroscopic characterizations (electronic absorption, electron paramagnetic resonance, X-ray absorption spectroscopies), electrochemical methods, and computational predictions (density functional theory) have been used to determine the structural, electronic, and magnetic properties of these highly reactive metastable oxidants. The Ni-III-oxidants proved competent in the oxidation of phenols (weak O-H bonds) and a series of hydrocarbon substrates (some with strong CH bonds). Kinetic investigation of the reactions with di-tert-butylphenols showed a 15-fold enhanced reaction rate for [Ni-III(ONO2)(L)] compared to [Ni-III(OCO2H)(L)] and [Ni-III(OAc)(L)], demonstrating the effect of electron-deficiency of the O-ligand on oxidizing power. The oxidation of a series of hydrocarbons by [Ni-III(OAc)(L)] was further examined. A linear correlation between the rate constant and the bond dissociation energy of the C-H bonds in the substrates was indicative of a hydrogen atom transfer mechanism. The reaction rate with dihydroanthracene (k(2) = 8.1 M-1 s(-1)) compared favorably with the most reactive high-valent metal-oxidants, and showcases the exceptional reactivity of late transition metaloxygen adducts.</t>
  </si>
  <si>
    <t>[Pirovano, Paolo; McDonald, Aidan R.] Univ Dublin, Trinity Coll Dublin, Sch Chem, Coll Green, Dublin 2, Ireland; [Pirovano, Paolo; McDonald, Aidan R.] Univ Dublin, Trinity Coll Dublin, CRANN AMBER Nanosci Inst, Coll Green, Dublin 2, Ireland; [Farquhar, Erik R.] Case Western Reserve Univ, Brookhaven Natl Lab, Ctr Synchrotron Biosci, Natl Synchrotron Light Source 2, Upton, NY 11973 USA; [Swart, Marcel] ICREA, Pg Lluis Co 23, Barcelona 08010, Spain; [Swart, Marcel] Univ Girona, Fac Ciencies, Inst Quim Computac &amp; Catalisi, Campus Montilivi, Girona 17003, Spain</t>
  </si>
  <si>
    <t>Trinity College Dublin; Trinity College Dublin; Case Western Reserve University; United States Department of Energy (DOE); Brookhaven National Laboratory; ICREA; Universitat de Girona</t>
  </si>
  <si>
    <t>McDonald, AR (corresponding author), Univ Dublin, Trinity Coll Dublin, Sch Chem, Coll Green, Dublin 2, Ireland.;McDonald, AR (corresponding author), Univ Dublin, Trinity Coll Dublin, CRANN AMBER Nanosci Inst, Coll Green, Dublin 2, Ireland.</t>
  </si>
  <si>
    <t>aidan.mcdonald@tcd.ie</t>
  </si>
  <si>
    <t>Swart, Marcel/A-5083-2008</t>
  </si>
  <si>
    <t>Swart, Marcel/0000-0002-8174-8488; Farquhar, Erik/0000-0002-6419-038X; McDonald, Aidan/0000-0002-8930-3256</t>
  </si>
  <si>
    <t>European Union [FP7-333948, ERC-2015-STG-678202]; Science Foundation Ireland [SFI/12/RC/2278]; Swart lab by the Ministerio de Economia y Competitividad (MINECO) [CTQ2014-59212-P, CTQ2015-70851-ERC]; DIUE of the Generalitat de Catalunya [2014SGR1202]; European Fund for Regional Development (FEDER) [UNGI10-4E-801]; DOE Office of Science [DE-AC02-76SF00515, DE-SC0012704]; NIH [P30-EB-009998]; ICREA Funding Source: Custom</t>
  </si>
  <si>
    <t>European Union(European Union (EU)); Science Foundation Ireland(Science Foundation Ireland); Swart lab by the Ministerio de Economia y Competitividad (MINECO); DIUE of the Generalitat de Catalunya(Generalitat de Catalunya); European Fund for Regional Development (FEDER)(European Union (EU)); DOE Office of Science(United States Department of Energy (DOE)); NIH(United States Department of Health &amp; Human ServicesNational Institutes of Health (NIH) - USA); ICREA(ICREA)</t>
  </si>
  <si>
    <t>This publication has emanated from research supported by the European Union (FP7-333948, ERC-2015-STG-678202). Research in the McDonald lab is supported in part by a research grant from Science Foundation Ireland (SFI/12/RC/2278), and in the Swart lab by the Ministerio de Economia y Competitividad (MINECO, Projects CTQ2014-59212-P and CTQ2015-70851-ERC), the DIUE of the Generalitat de Catalunya (Project 2014SGR1202), and the European Fund for Regional Development (FEDER, UNGI10-4E-801). XAS experiments were conducted at SSRL beamline 2-2 (SLAC National Accelerator Laboratory), with support from the DOE Office of Science (DE-AC02-76SF00515 and DE-SC0012704) and NIH (P30-EB-009998). We are grateful to: COST Action CM1305 (ECOSTBio) for networking support; Dr. Brendan Twamley for performing X-ray crystallography measurements; Dr. Anthony Fitzpatrick and Dr. Grace Morgan for EPR technical support; Chiara Cecchini for exploratory studies; Dr. Apparao Draksharapu and Prof. Wesley Browne for identifying NaOCl/AcOH as a useful oxidant.</t>
  </si>
  <si>
    <t>NOV 2</t>
  </si>
  <si>
    <t>10.1021/jacs.6b08406</t>
  </si>
  <si>
    <t>EB1FM</t>
  </si>
  <si>
    <t>Green Accepted, Green Submitted</t>
  </si>
  <si>
    <t>WOS:000387095000034</t>
  </si>
  <si>
    <t>Horn, EJ; Rosen, BR; Chen, Y; Tang, JZ; Chen, K; Eastgate, MD; Baran, PS</t>
  </si>
  <si>
    <t>Horn, Evan J.; Rosen, Brandon R.; Chen, Yong; Tang, Jiaze; Chen, Ke; Eastgate, Martin D.; Baran, Phil S.</t>
  </si>
  <si>
    <t>Scalable and sustainable electrochemical allylic C-H oxidation</t>
  </si>
  <si>
    <t>PHTHALIMIDE-N-OXYL; ANODIC ELECTROCHEMISTRY; HYDROXYPHTHALIMIDE; FUNCTIONALIZATION; CATALYSIS; MEDIATOR; OLEFINS; ENONES</t>
  </si>
  <si>
    <t>New methods and strategies for the direct functionalization of C-H bonds are beginning to reshape the field of retrosynthetic analysis, affecting the synthesis of natural products, medicines and materials(1). The oxidation of allylic systems has played a prominent role in this context as possibly the most widely applied C-H functionalization, owing to the utility of enones and allylic alcohols as versatile intermediates, and their prevalence in natural and unnatural materials(2). Allylic oxidations have featured in hundreds of syntheses, including some natural product syntheses regarded as classics(3). Despite many attempts to improve the efficiency and practicality of this transformation, the majority of conditions still use highly toxic reagents (based around toxic elements such as chromium or selenium) or expensive catalysts (such as palladium or rhodium)(2). These requirements are problematic in industrial settings; currently, no scalable and sustainable solution to allylic oxidation exists. This oxidation strategy is therefore rarely used for large-scale synthetic applications, limiting the adoption of this retrosynthetic strategy by industrial scientists. Here we describe an electrochemical C-H oxidation strategy that exhibits broad substrate scope, operational simplicity and high chemoselectivity. It uses inexpensive and readily available materials, and represents a scalable allylic C-H oxidation (demonstrated on 100 grams), enabling the adoption of this C-H oxidation strategy in large-scale industrial settings without substantial environmental impact.</t>
  </si>
  <si>
    <t>[Horn, Evan J.; Rosen, Brandon R.; Baran, Phil S.] Scripps Res Inst, Dept Chem, La Jolla, CA 92037 USA; [Chen, Yong; Tang, Jiaze] Tianjin Econ Technol Dev Zone, Asymchem Life Sci Tianjin, Tianjin 300457, Peoples R China; [Chen, Ke; Eastgate, Martin D.] Bristol Myers Squibb Co, Chem Dev, New Brunswick, NJ 08903 USA</t>
  </si>
  <si>
    <t>Scripps Research Institute; Bristol-Myers Squibb</t>
  </si>
  <si>
    <t>Baran, PS (corresponding author), Scripps Res Inst, Dept Chem, La Jolla, CA 92037 USA.</t>
  </si>
  <si>
    <t>NSF; National Institute of General Medical Sciences [GM-097444]; Asymchem; Bristol-Myers Squibb</t>
  </si>
  <si>
    <t>NSF(National Science Foundation (NSF)); National Institute of General Medical Sciences(United States Department of Health &amp; Human ServicesNational Institutes of Health (NIH) - USANIH National Institute of General Medical Sciences (NIGMS)); Asymchem; Bristol-Myers Squibb(Bristol-Myers Squibb)</t>
  </si>
  <si>
    <t>This work was supported by an NSF predoctoral fellowship (B.R.R.), National Institute of General Medical Sciences grant GM-097444, Asymchem and Bristol-Myers Squibb. We thank D.-H. Huang and L. Pasternack for assistance with NMR spectroscopy; A. L. Rheingold, C. E. Moore and M. A. Galella for X-ray crystallographic analysis; and D. G. Blackmond, O. Luca, T. Paschkewitz, Y. Ishihara and T. Razler for discussions.</t>
  </si>
  <si>
    <t>MAY 5</t>
  </si>
  <si>
    <t>10.1038/nature17431</t>
  </si>
  <si>
    <t>DL2OE</t>
  </si>
  <si>
    <t>WOS:000375473900042</t>
  </si>
  <si>
    <t>Cruz, H; Bourdelande, JL; Gallardo, I; Guirado, G</t>
  </si>
  <si>
    <t>Cruz, Hugo; Luis Bourdelande, Jose; Gallardo, Iluminada; Guirado, Gonzalo</t>
  </si>
  <si>
    <t>Combining Nanosecond and Millisecond Time Scale Techniques: Determination of Thermodynamic and Kinetic data of Primary Alkyl Amine Cation Radicals</t>
  </si>
  <si>
    <t>JOURNAL OF PHYSICAL CHEMISTRY A</t>
  </si>
  <si>
    <t>BOND-DISSOCIATION ENERGIES; HYDROGEN-ATOM ABSTRACTION; ELECTROCHEMICAL OXIDATION; ALIPHATIC-AMINES; HOFMANN-LOFFLER; PROTON-TRANSFER; PHASE; MECHANISM; CARBON; POTENTIALS</t>
  </si>
  <si>
    <t>Primary alkyl amines are one of the most commonly used and effective reagents in CO2 capture. Most of the amines used for CO2 capture are recycled, but a minor portion of the amines are degraded after one electron oxidation process, leading to highly toxic substances. The combination of the complementary information obtained from photoinduced electron transfer (flash photolysis) and heterogeneous electron transfer (electrochemistry) appears to be very attractive to fully characterize the electron transfer reaction mechanism of reactive species in general, as well as for determining important thermodynamic properties, such as standard potentials (E degrees) or pK(a) values. It is particularly difficult to determine these crucial data accurately in the cases of alkyl primary amines. Hence, in this manuscript we focus on the establishment of the several alkyl primary amines oxidation mechanism in organic aprotic solvents. In order to achieve this, this work combines information provided by flash photolysis (nanosecond), cyclic voltammetry (millisecond), and digital simulation (nanomile-second). Moreover, the accuracy of the E degrees values calculated using the nanosecond equilibrium method allows not only revising them, but also estimating new important thermodynamic data concerning the bond dissociation energies (BDEs) of ammonium cations (N+-H) and of the amine cation radicals (alpha-C-H), as well as their corresponding pK(a) values.</t>
  </si>
  <si>
    <t>[Cruz, Hugo; Luis Bourdelande, Jose; Gallardo, Iluminada; Guirado, Gonzalo] Univ Autonoma Barcelona, Dept Quim, E-08193 Barcelona, Spain</t>
  </si>
  <si>
    <t>Autonomous University of Barcelona</t>
  </si>
  <si>
    <t>Guirado, G (corresponding author), Univ Autonoma Barcelona, Dept Quim, E-08193 Barcelona, Spain.</t>
  </si>
  <si>
    <t>gonzalo.guirado@uab.cat</t>
  </si>
  <si>
    <t>Guirado, Gonzalo/ABH-6526-2020; Gallardo, elilu1983x2%/H-6303-2015; Guirado, Gonzalo/D-7505-2014; Cruz, Hugo/J-2043-2019</t>
  </si>
  <si>
    <t>Guirado, Gonzalo/0000-0003-2128-7007; Gallardo, elilu1983x2%/0000-0003-3962-4745; Guirado, Gonzalo/0000-0003-2128-7007; Cruz, Hugo/0000-0002-1047-7342</t>
  </si>
  <si>
    <t>Universitat Autonoma de Barcelona (APOSTA Research Program); MICINN the Spanish Ministry of Science and Innovation [CTQ2009-07469]; MINECO the Spanish Ministry of Economy and Competitiveness [CTQ2012-30853]</t>
  </si>
  <si>
    <t>Universitat Autonoma de Barcelona (APOSTA Research Program); MICINN the Spanish Ministry of Science and Innovation(Spanish Government); MINECO the Spanish Ministry of Economy and Competitiveness</t>
  </si>
  <si>
    <t>Financial Support by the Universitat Autonoma de Barcelona (APOSTA Research Program), MICINN the Spanish Ministry of Science and Innovation (project CTQ2009-07469), and MINECO the Spanish Ministry of Economy and Competitiveness (Project CTQ2012-30853) is gratefully acknowledged. The authors are pleased to acknowledge Professor J. P. Dinnocenzo, Department of Chemistry, University of Rochester (NY) for his help and technical advice, and Dr. C. Wang, previously at the Department of Chemistry &amp; Biochemistry (University of Missouri-St. Louis), for theoretical calculations.</t>
  </si>
  <si>
    <t>1089-5639</t>
  </si>
  <si>
    <t>J PHYS CHEM A</t>
  </si>
  <si>
    <t>J. Phys. Chem. A</t>
  </si>
  <si>
    <t>10.1021/jp5109366</t>
  </si>
  <si>
    <t>Chemistry, Physical; Physics, Atomic, Molecular &amp; Chemical</t>
  </si>
  <si>
    <t>Chemistry; Physics</t>
  </si>
  <si>
    <t>CA2QL</t>
  </si>
  <si>
    <t>WOS:000348752400009</t>
  </si>
  <si>
    <t>Thomsen, JM; Huang, DL; Crabtree, RH; Brudvig, GW</t>
  </si>
  <si>
    <t>Thomsen, Julianne M.; Huang, Daria L.; Crabtree, Robert H.; Brudvig, Gary W.</t>
  </si>
  <si>
    <t>Iridium-based complexes for water oxidation</t>
  </si>
  <si>
    <t>DALTON TRANSACTIONS</t>
  </si>
  <si>
    <t>HYDROGEN-TRANSFER CATALYSIS; OXYGEN-ATOM TRANSFER; IR-III COMPLEXES; O BOND FORMATION; C-H OXIDATION; ANCILLARY LIGANDS; PHOTOSYSTEM-II; ARTIFICIAL PHOTOSYNTHESIS; HETEROGENEOUS CATALYSIS; ALKANE DEHYDROGENATION</t>
  </si>
  <si>
    <t>Organometallic Ir precatalysts have been found to yield homogeneous Ir-based water-oxidation catalysts (WOCs) with very high activity. The Cp*Ir catalyst series can operate under a variety of regimes: it can either act as a homogeneous or a heterogeneous catalyst; it can be driven by chemical, photochemical, or electrochemical methods; and the molecular catalyst can either act in solution or supported as a molecular unit on a variety of solid oxides. In addition to optimizing the various reaction conditions, work has continued to elucidate the catalyst activation mechanism and identify water-oxidation intermediates. This Perspective will describe the development of the Cp*Ir series, their many forms as WOCs, and their ongoing characterization.</t>
  </si>
  <si>
    <t>[Thomsen, Julianne M.; Huang, Daria L.; Crabtree, Robert H.; Brudvig, Gary W.] Yale Univ, Dept Chem, New Haven, CT 06520 USA</t>
  </si>
  <si>
    <t>Crabtree, RH (corresponding author), Yale Univ, Dept Chem, 225 Prospect St, New Haven, CT 06520 USA.</t>
  </si>
  <si>
    <t>robert.crabtree@yale.edu</t>
  </si>
  <si>
    <t>Crabtree, Robert/0000-0002-6639-8707</t>
  </si>
  <si>
    <t>Argonne-Northwestern Solar Energy Research (ANSER) Center, an Energy Frontier Research Center - U.S. Department of Energy, Office of Science, Office of Basic Energy Sciences [DE-SC0001059]; National Science Foundation Graduate Research Fellowship Program [DGE-1122492]</t>
  </si>
  <si>
    <t>Argonne-Northwestern Solar Energy Research (ANSER) Center, an Energy Frontier Research Center - U.S. Department of Energy, Office of Science, Office of Basic Energy Sciences(United States Department of Energy (DOE)); National Science Foundation Graduate Research Fellowship Program(National Science Foundation (NSF))</t>
  </si>
  <si>
    <t>This work was supported as part of the Argonne-Northwestern Solar Energy Research (ANSER) Center, an Energy Frontier Research Center funded by the U.S. Department of Energy, Office of Science, Office of Basic Energy Sciences, under Award Number DE-SC0001059. D.L.H acknowledges support by the National Science Foundation Graduate Research Fellowship Program under grant no. DGE-1122492.</t>
  </si>
  <si>
    <t>1477-9226</t>
  </si>
  <si>
    <t>1477-9234</t>
  </si>
  <si>
    <t>DALTON T</t>
  </si>
  <si>
    <t>Dalton Trans.</t>
  </si>
  <si>
    <t>10.1039/c5dt00863h</t>
  </si>
  <si>
    <t>CM7TO</t>
  </si>
  <si>
    <t>Green Submitted, hybrid</t>
  </si>
  <si>
    <t>WOS:000357899600001</t>
  </si>
  <si>
    <t>Electrochemical and Electron Paramagnetic Resonance Study of the Mechanism of Oxidation of Phenazine-di-N-oxide in the Presence of Isopropyl alcohol at Glassy Carbon and Single-Walled Carbon Nanotube Electrodes</t>
  </si>
  <si>
    <t>ELECTROCHIMICA ACTA</t>
  </si>
  <si>
    <t>SWCNT and GC electrodes; Phenazine-di-N-oxide radical cation; Cyclic voltammetry; EPR electrolysis; Differential capacitance</t>
  </si>
  <si>
    <t>C-H BOND; SKELETON MOLECULAR-STRUCTURE; ORGANIC-COMPOUNDS; RADICAL CATIONS; DIMETHYLSULFOXIDE SOLUTIONS; SUBSTITUTED DERIVATIVES; ADSORPTION; ESR; ACTIVATION; MEDIATORS</t>
  </si>
  <si>
    <t>The mechanism of oxidation of phenazine-di-N-oxide in the presence of isopropyl alcohol was studied by cyclic voltammetry at glassy carbon ( GC) and single-walled carbon nanotubes (SWCNT) electrodes in 0.1 M LiClO4 solutions in acetonitrile. The adsorption of phenazine-di-N-oxide at SWCNT electrode in 0.1 M LiClO4 solution in acetonitrile was investigated by measurement of the dependence of the differential double layer capacitance of the electrode Con potential E. The effect of isopropyl alcohol on the shape of cyclic voltammograms (CVs) of phenazine-di-N-oxide and the intensity of Electron Paramagnetic Resonance (EPR) signal of its radical cation was investigated. The catalytic currents were recorded at the oxidation of phenazine-di-N-oxide at SWCNT and GC electrodes in the presence of isopropyl alcohol. The results were explained in terms of the E-1 C-1 E-2 C-2 mechanism of two-stage electrode process characterized by catalytic current recorded at the second electrode stage. The overall two-electron catalytic oxidation of isopropyl alcohol in complex with the phenazine-di-N-oxide radical cation was assumed to occur. It was shown that SWCNT electrodes can be used in the electrocatalytic oxidation of organic compounds in the presence of electrochemically generated phenazine-di-N-oxide radical cation. (C) 2014 Elsevier Ltd. All rights reserved.</t>
  </si>
  <si>
    <t>[Kulakovskaya, S. I.; Kulikov, A. V.] Russian Acad Sci, Inst Problems Chem Phys, Chernogolovka 142432, Moscow Oblast, Russia; [Sviridova, L. N.; Stenina, E. V.] Moscow MV Lomonosov State Univ, Dept Electrochem, Moscow 119991, Russia</t>
  </si>
  <si>
    <t>0013-4686</t>
  </si>
  <si>
    <t>1873-3859</t>
  </si>
  <si>
    <t>ELECTROCHIM ACTA</t>
  </si>
  <si>
    <t>Electrochim. Acta</t>
  </si>
  <si>
    <t>NOV 10</t>
  </si>
  <si>
    <t>10.1016/j.electacta.2014.08.039</t>
  </si>
  <si>
    <t>AT9CQ</t>
  </si>
  <si>
    <t>WOS:000345226100099</t>
  </si>
  <si>
    <t>Lu, NN; Yoo, SJ; Li, LJ; Zeng, CC; Little, RD</t>
  </si>
  <si>
    <t>Lu, Nan-ning; Yoo, Seung Joon; Li, Long-Ji; Zeng, Cheng-Chu; Little, R. Daniel</t>
  </si>
  <si>
    <t>A comparative study of organic electron transfer redox mediators: electron transfer kinetics for triarylimidazole and triarylamine mediators in the oxidation of 4-methoxybenzyl alcohol</t>
  </si>
  <si>
    <t>triarylimidazoles; triarylamines; diffusion coefficient; heterogeneous electron transfer; homogeneous electron transfer</t>
  </si>
  <si>
    <t>TEMPERATURE IONIC LIQUIDS; ELECTROSYNTHESIS; SYSTEMS; ELECTROCHEMISTRY; ACETONITRILE; CLEAVAGE</t>
  </si>
  <si>
    <t>The triarylimidazoles (TAIs) constitute a promising class of organic electron transfer redox mediators that have been used to achieve indirect electrochemical C-H bonds activation and functionalization. Herein we report the diffusion and electron transfer rates for the oxidation of 4-methoxybenzyl alcohol using TAI and compare its electrochemical behavior with that of tris(4-bromophenyl)amine (TBPA). The results contribute to our understanding of the electron transfer process of electrocatalytic oxidation using TAIs, and offer useful guidelines for their further development and use. (C) 2014 Elsevier Ltd. All rights reserved.</t>
  </si>
  <si>
    <t>[Lu, Nan-ning; Li, Long-Ji; Zeng, Cheng-Chu] Beijing Univ Technol, Coll Life Sci &amp; Bioengn, Beijing 100124, Peoples R China; [Yoo, Seung Joon; Little, R. Daniel] Univ Calif Santa Barbara, Dept Chem &amp; Biochem, Santa Barbara, CA 93106 USA</t>
  </si>
  <si>
    <t>Beijing University of Technology; University of California System; University of California Santa Barbara</t>
  </si>
  <si>
    <t>Zeng, CC (corresponding author), Beijing Univ Technol, Coll Life Sci &amp; Bioengn, Beijing 100124, Peoples R China.</t>
  </si>
  <si>
    <t>zengcc@bjut.edu.cn; little@chem.ucsb.edu</t>
  </si>
  <si>
    <t>Yoo, Seung/0000-0002-1531-7700</t>
  </si>
  <si>
    <t>National Natural Science Foundation of China [21272021]; National Key Technology RD Program [2011BAD23B01]; National Science Foundation PIRE-ECCI Program; Office Of Internatl Science &amp;Engineering; Office Of The Director [0968399] Funding Source: National Science Foundation</t>
  </si>
  <si>
    <t>National Natural Science Foundation of China(National Natural Science Foundation of China (NSFC)); National Key Technology RD Program(National Key Technology R&amp;D Program); National Science Foundation PIRE-ECCI Program; Office Of Internatl Science &amp;Engineering; Office Of The Director(National Science Foundation (NSF)NSF - Office of the Director (OD))</t>
  </si>
  <si>
    <t>This work was supported by Grants from the National Natural Science Foundation of China (No. 21272021) and the National Key Technology R&amp;D Program (2011BAD23B01). SJY, ZCC and RDL thank the National Science Foundation PIRE-ECCI Program for a fellowship to SJY. ZCC also thank professor Lu Liping at BJUT for her constructive suggestions regarding CV data analysis.</t>
  </si>
  <si>
    <t>OCT 1</t>
  </si>
  <si>
    <t>10.1016/j.electacta.2014.07.105</t>
  </si>
  <si>
    <t>AR5LO</t>
  </si>
  <si>
    <t>WOS:000343626400033</t>
  </si>
  <si>
    <t>Michman, M; Appelbaum, L; Gun, J; Modestov, AD; Lev, O</t>
  </si>
  <si>
    <t>Michman, Michael; Appelbaum, Lina; Gun, Jenny; Modestov, Alexander D.; Lev, Ovadia</t>
  </si>
  <si>
    <t>Homogeneous Catalysis and Selectivity in Electrochemistry</t>
  </si>
  <si>
    <t>MIXED HALIDE NITRILE; MOLECULAR CATALYSIS; MASS-SPECTROMETRY; FLOW CELL; RUTHENIUM; OXIDATION; ELECTROOXIDATION; COMPLEXES</t>
  </si>
  <si>
    <t>The relationship between homogeneous catalysis and electrochemistry is examined in light of two examples based on our work concerning (a) catalyst activation, regarding selective electrochemical C H oxidation with Ru-III/Ru-IV mediation, and (b) catalyst suppression, regarding controlling selectivity in electrochemical aromatic chlorination. The first example (a) deals with the role of catalysis at the working electrode. The electrochemical (EC) oxidation of specific hydrocarbons such as tetralin and indane is performed using tris(acetonitrile)ruthenium trichloride (Ru(CH3CN)(3)Cl-3) as a mediator. The role of this mediator in the oxidation of tetralin has been reported. This homogeneous C H activation by electron transfer (ET) is accompanied by the redox transitions of the mediator in the course of the catalytic oxidation, and these are the main points of interest here. Additional studies with a rotating ring disk electrode (RRDE) provided a follow-up of creation and recovery of Ru-III/Ru-II and Ru-III/Ru-IV species in the process. Using electrochemistry linked with electrospray ionization mass spectrometry (EC/ESI-MS) gave additional information on the structure of the reduced and oxidized forms of Ru(CH3CN)(3)Cl-3 and the effect of water in the solvent on their lifetimes. The second example (b) of electrochlorination has been reported elsewhere and is brought up as complementary remarks. Aromatic electrophilic chlorination of 1,4-dimethoxy-2-tertbutylbenzene is autocatalyzed and unselective. The EC procedure provides a simple means to inhibit the catalytic runaway reaction. This example shows how the counter electrode affects catalysis and selectivity.</t>
  </si>
  <si>
    <t>[Michman, Michael; Appelbaum, Lina; Gun, Jenny; Modestov, Alexander D.; Lev, Ovadia] Hebrew Univ Jerusalem, Inst Chem, IL-91904 Jerusalem, Israel</t>
  </si>
  <si>
    <t>Hebrew University of Jerusalem</t>
  </si>
  <si>
    <t>Michman, M (corresponding author), Hebrew Univ Jerusalem, Inst Chem, Campus Safra, IL-91904 Jerusalem, Israel.</t>
  </si>
  <si>
    <t>michman@mail.huji.ac.il; linaapelbaum@gmail.com; modestov@elchem.ac.ru</t>
  </si>
  <si>
    <t>Gun, jenny/ABG-4599-2020; Modestov, Alexander/AAT-9657-2021; Modestov, Alexander D/D-3691-2015; Lev, Ovadia/GQQ-1436-2022</t>
  </si>
  <si>
    <t>Modestov, Alexander/0000-0003-1016-0158; Modestov, Alexander D/0000-0003-1016-0158; Lev, Ovadia/0000-0002-3536-2277</t>
  </si>
  <si>
    <t>SEP 22</t>
  </si>
  <si>
    <t>10.1021/om401225r</t>
  </si>
  <si>
    <t>AP6IL</t>
  </si>
  <si>
    <t>WOS:000342180800020</t>
  </si>
  <si>
    <t>Wijeratne, GB; Corzine, B; Day, VW; Jackson, TA</t>
  </si>
  <si>
    <t>Wijeratne, Gayan B.; Corzine, Briana; Day, Victor W.; Jackson, Timothy A.</t>
  </si>
  <si>
    <t>Saturation Kinetics in Phenolic O-H Bond Oxidation by a Mononuclear Mn(III)-OH Complex Derived from Dioxygen</t>
  </si>
  <si>
    <t>HYDROGEN-ATOM TRANSFER; COUPLED ELECTRON-TRANSFER; OXYGEN-EVOLVING COMPLEX; SUPEROXIDE DISMUTASES; CRYSTAL-STRUCTURE; WATER OXIDATION; PHOTOSYSTEM-II; MANGANESE-LIPOXYGENASE; OXO COMPLEXES; NITRIC-OXIDE</t>
  </si>
  <si>
    <t>The mononuclear hydroxomanganese(III) complex, [Mn-III(OH)(dpaq)](+), which is supported by the amide-containing N-s ligand dpaq (dpaq = 2-[bis(pyridin-2-ylmethyl)]amino-N-quinolin-8-yl-acetamidate) was generated by treatment of the manganese(II) species, [Mn-II(dpaq)]-(OTf), with dioxygen in acetonitrile solution at 25 degrees C. This oxygenation reaction proceeds with essentially quantitative yield (greater than 98% isolated yield) and represents a rare example of an O-2-mediated oxidation of a manganese(II) complex to generate a single product. The X-ray diffraction structure of [Mn-III(OH)(dpaq)](+) reveals a short Mn-OH distance of 1.806(13) angstrom, with the hydroxo moiety trans to the amide function of the dpaq ligand. No shielding of the hydroxo group is observed in the solid-state structure. Nonetheless, [Mn-III(OH)(dpaq)](+) is remarkably stable, decreasing in concentration by only 10% when stored in MeCN at 25 degrees C for 1 week The [Mn-III(OH)(dpaq)](+) complex participates in proton-coupled electron transfer reactions with substrates with relatively weak O-H and C-H bonds. For example, [Mn-III(OH)(dpaq)](+) oxidizes TEMPOH (TEMPOH = 2,2'-6,6'-tetramethylpiperidine-1-ol), which has a bond dissociation free energy (BDFE) of 66.5 kcal/mol, in MeCN at 25 degrees C. The hydrogen/deuterium kinetic isotope effect of 1.8 observed for this reaction implies a concerted proton-electron transfer pathway. The [Mn-III(OH)(dpaq)](+) complex also oxidizes xanthene (C-H BDFE of 73.3 kcal/mol in dimethylsulfoxide) and phenols, such as 2,4,6-tri-t-butylphenol, with BDFEs of less than 79 kcal/mol. Saturation kinetics were observed for phenol oxidation, implying an initial equilibrium prior to the rate-determining step. On the basis of a collective body of evidence, the equilibrium step is attributed to the formation of a hydrogen-bonding complex between [Mn-III(OH)(dpaq)](+) and the phenol substrates.</t>
  </si>
  <si>
    <t>Wijeratne, Gayan/0000-0001-7609-6406</t>
  </si>
  <si>
    <t>U.S. National Science Foundation [CHE-1056470, CHE-0079282, CHE-0946883]; NSF-Research Experience for Undergraduate program [CHE-1004897]; Direct For Mathematical &amp; Physical Scien; Division Of Chemistry [1056470, 1263259] Funding Source: National Science Foundation</t>
  </si>
  <si>
    <t>U.S. National Science Foundation(National Science Foundation (NSF)); NSF-Research Experience for Undergraduate program; Direct For Mathematical &amp; Physical Scien; Division Of Chemistry(National Science Foundation (NSF)NSF - Directorate for Mathematical &amp; Physical Sciences (MPS))</t>
  </si>
  <si>
    <t>This work was supported by the U.S. National Science Foundation (No. CHE-1056470 to T.A.J.). B.C. was supported by funds from an NSF-Research Experience for Undergraduate program (No. CHE-1004897). The U.S. National Science Foundation is also acknowledged for funds used for the purchase of X-ray instruments (No. CHE-0079282) and the EPR spectrometer (No. CHE-0946883). Prof. Mikhail Barybin and Dr. John Meyers Jr. are acknowledged for their generous assistance in the collection and interpretation of the electrochemical data.</t>
  </si>
  <si>
    <t>JUL 21</t>
  </si>
  <si>
    <t>10.1021/ic500943k</t>
  </si>
  <si>
    <t>AL9PA</t>
  </si>
  <si>
    <t>WOS:000339472000062</t>
  </si>
  <si>
    <t>Pitts, CR; Bloom, S; Woltornist, R; Auvenshine, DJ; Ryzhkov, LR; Siegler, MA; Lectka, T</t>
  </si>
  <si>
    <t>Pitts, Cody Ross; Bloom, Steven; Woltornist, Ryan; Auvenshine, Dillon Jay; Ryzhkov, Lev R.; Siegler, Maxime A.; Lectka, Thomas</t>
  </si>
  <si>
    <t>Direct, Catalytic Monofluorination of sp3 C-H Bonds: A Radical-Based Mechanism with Ionic Selectivity</t>
  </si>
  <si>
    <t>HYDROGEN ABSTRACTION; COPPER(I) COMPLEXES; VERSATILE MEDIATOR; ELECTRON-TRANSFER; FLUORINATION; ACTIVATION; AMINATION; FLUORIDE; CELLS; DERIVATIVES</t>
  </si>
  <si>
    <t>Recently, our group unveiled a system in which an unusual interplay between copper(I) and Selectfluor effects mild, catalytic sp(3) C-H fluorination. Herein, we report a detailed reaction mechanism based on exhaustive EPR, F-19 NMR, UV-vis, electrochemical, kinetic, synthetic, and computational studies that, to our surprise, was revealed to be a radical chain mechanism in which copper acts as an initiator. Furthermore, we offer an explanation for the notable but curious preference for monofluorination by ascribing an ionic character to the transition state.</t>
  </si>
  <si>
    <t>[Pitts, Cody Ross; Bloom, Steven; Woltornist, Ryan; Auvenshine, Dillon Jay; Siegler, Maxime A.; Lectka, Thomas] Johns Hopkins Univ, Dept Chem, Baltimore, MD 21218 USA; [Ryzhkov, Lev R.] Towson Univ, Dept Chem, Towson, MD 21252 USA</t>
  </si>
  <si>
    <t>Johns Hopkins University; University System of Maryland; Towson University</t>
  </si>
  <si>
    <t>Lectka, T (corresponding author), Johns Hopkins Univ, Dept Chem, 3400 North Charles St, Baltimore, MD 21218 USA.</t>
  </si>
  <si>
    <t>lectka@jhu.edu</t>
  </si>
  <si>
    <t>Woltornist, Ryan/0000-0001-7734-052X; Bloom, Steven/0000-0002-4205-4459</t>
  </si>
  <si>
    <t>NSF [CHE 1152996]; Johns Hopkins for a Gary H. Posner Fellowship; Division Of Chemistry; Direct For Mathematical &amp; Physical Scien [1152996] Funding Source: National Science Foundation</t>
  </si>
  <si>
    <t>NSF(National Science Foundation (NSF)); Johns Hopkins for a Gary H. Posner Fellowship; Division Of Chemistry; Direct For Mathematical &amp; Physical Scien(National Science Foundation (NSF)NSF - Directorate for Mathematical &amp; Physical Sciences (MPS))</t>
  </si>
  <si>
    <t>T.L. thanks the NSF (CHE 1152996) for support. C.R.P. thanks Johns Hopkins for a Gary H. Posner Fellowship.</t>
  </si>
  <si>
    <t>JUL 9</t>
  </si>
  <si>
    <t>10.1021/ja505136j</t>
  </si>
  <si>
    <t>AL2UH</t>
  </si>
  <si>
    <t>WOS:000338980500036</t>
  </si>
  <si>
    <t>Kulakovskaya, SI; Krivenko, AG; Komarova, NS; Kulikov, AV; Shestakov, AF</t>
  </si>
  <si>
    <t>Kulakovskaya, S. I.; Krivenko, A. G.; Komarova, N. S.; Kulikov, A. V.; Shestakov, A. F.</t>
  </si>
  <si>
    <t>Electrochemical and ESR Study of the Mechanism of Oxidation of Phenazine-di-N-oxide in the Presence of Cyclohexanol on Glassy Carbon and Single-Walled Carbon Nanotube Electrodes</t>
  </si>
  <si>
    <t>RUSSIAN JOURNAL OF ELECTROCHEMISTRY</t>
  </si>
  <si>
    <t>SWCNT and GC electrodes; phenazine-di-N-oxide radical cation; cyclohexanol; cyclic voltammetry; ESR electrolysis</t>
  </si>
  <si>
    <t>C-H BOND; SKELETON MOLECULAR-STRUCTURE; ORGANIC-COMPOUNDS; RADICAL CATIONS; DIMETHYLSULFOXIDE SOLUTIONS; SUBSTITUTED DERIVATIVES; ADSORPTION; ACTIVATION; MEDIATORS; POLAROGRAPHY</t>
  </si>
  <si>
    <t>The mechanism of oxidation of phenazine-di-N-oxide in the presence of cyclohexanol was studied by cyclic voltammetry on glassy carbon (GC) and single-walled carbon nanotube (SWCNT) electrodes in 0.1 M LiClO4 solutions in acetonitrile. The effect of cyclohexanol on the shape of the cyclic voltammograms of phenazine-di-N-oxide and the intensity of the ESR signal of its radical cation was investigated. It was shown by ESR that the products of the one-electron oxidation and reduction of phenazine-di-N-oxide were radical cations and anions. The catalytic currents were recorded during the oxidation of phenazine-di-N-oxide on the SWCNT and GC electrodes in the presence of cyclohexanol. The results were explained in terms of the E1C1E2C2 mechanism of the two-stage electrode process characterized by the catalytic current recorded at the second electrode stage. The overall two-electron catalytic oxidation of cyclohexanol in the complex with the phenazine-di-N-oxide radical cation was assumed to occur. It was shown that SWCNT electrodes can be used in the electrocatalytic oxidation of organic compounds in the presence of the electrochemically generated phenazine-di-N-oxide radical cation.</t>
  </si>
  <si>
    <t>[Kulakovskaya, S. I.; Krivenko, A. G.; Komarova, N. S.; Kulikov, A. V.; Shestakov, A. F.] Russian Acad Sci, Inst Problems Chem Phys, Chernogolovka 142432, Moscow Oblast, Russia</t>
  </si>
  <si>
    <t>Russian Academy of Sciences; Institute of Problems of Chemical Physics of the Russian Academy of Sciences</t>
  </si>
  <si>
    <t>Krivenko, Aleksandr/GYA-4883-2022; Kulakovskaya, Svetlana/AAE-6976-2022; Kulikov, Aleksandr Vladimirovich/V-7083-2017; Shestakov, Alexander F/B-6879-2018</t>
  </si>
  <si>
    <t>Kulakovskaya, Svetlana/0000-0002-5884-5888; Kulikov, Aleksandr Vladimirovich/0000-0001-5844-3531; Krivenko, Alexander/0000-0002-8823-9301</t>
  </si>
  <si>
    <t>MAIK NAUKA/INTERPERIODICA/SPRINGER</t>
  </si>
  <si>
    <t>233 SPRING ST, NEW YORK, NY 10013-1578 USA</t>
  </si>
  <si>
    <t>1023-1935</t>
  </si>
  <si>
    <t>1608-3342</t>
  </si>
  <si>
    <t>RUSS J ELECTROCHEM+</t>
  </si>
  <si>
    <t>Russ. J. Electrochem.</t>
  </si>
  <si>
    <t>JAN</t>
  </si>
  <si>
    <t>10.1134/S1023193514010066</t>
  </si>
  <si>
    <t>AA0OH</t>
  </si>
  <si>
    <t>WOS:000330794000001</t>
  </si>
  <si>
    <t>Li, WC; Zeng, CC; Hu, LM; Tian, HY; Little, RD</t>
  </si>
  <si>
    <t>Li, Wei-Cui; Zeng, Cheng-Chu; Hu, Li-Ming; Tian, Hong-Yu; Little, R. Daniel</t>
  </si>
  <si>
    <t>Efficient Indirect Electrochemical Synthesis of 2-Substituted Benzoxazoles using Sodium Iodide as Mediator</t>
  </si>
  <si>
    <t>electrochemical synthesis; indirect electrolysis; sodium iodide mediator; 2-substituted benzoxazoles</t>
  </si>
  <si>
    <t>AMMONIUM (HYPO)IODITE CATALYSIS; N BOND FORMATION; C-H ACTIVATION; METAL-FREE; CONVENIENT SYNTHESIS; OXIDATIVE SYNTHESIS; FACILE PREPARATION; COUPLING REACTION; AMINATION; CYCLOADDITIONS</t>
  </si>
  <si>
    <t>An electrochemical strategy for the efficient synthesis of 2-substituted benzoxazoles was developed using a catalytic amount of sodium iodide (NaI) as a redox catalyst in a two-phase buffer system.</t>
  </si>
  <si>
    <t>[Li, Wei-Cui; Zeng, Cheng-Chu; Hu, Li-Ming] Beijing Univ Technol, Coll Life Sci &amp; Bioengn, Beijing 100124, Peoples R China; [Tian, Hong-Yu] Beijing Technol &amp; Business Univ, Food Coll, Beijing 100048, Peoples R China; [Little, R. Daniel] Univ Calif Santa Barbara, Dept Chem &amp; Biochem, Santa Barbara, CA 93106 USA</t>
  </si>
  <si>
    <t>Beijing University of Technology; Beijing Technology &amp; Business University; University of California System; University of California Santa Barbara</t>
  </si>
  <si>
    <t>zengcc@bjut.edu.cn</t>
  </si>
  <si>
    <t>Hu, Liming/GSM-8276-2022</t>
  </si>
  <si>
    <t>National Natural Science Foundation of China [21272021]; Beijing Natural Science Foundation [7112008]; National Key Technology RD Program [2011BAD23B01]; National Basic Research Program of China [2009CB930200]; Beijing City Education Committee [KM201010005009]; US National Science Foundation</t>
  </si>
  <si>
    <t>National Natural Science Foundation of China(National Natural Science Foundation of China (NSFC)); Beijing Natural Science Foundation(Beijing Natural Science Foundation); National Key Technology RD Program(National Key Technology R&amp;D Program); National Basic Research Program of China(National Basic Research Program of China); Beijing City Education Committee; US National Science Foundation(National Science Foundation (NSF))</t>
  </si>
  <si>
    <t>This work was supported by Grants from the National Natural Science Foundation of China (No. 21272021), Beijing Natural Science Foundation (No. 7112008), the National Key Technology R&amp;D Program (2011BAD23B01), the National Basic Research Program of China (No. 2009CB930200) and a fund to C. C. Zeng, from the Beijing City Education Committee (KM201010005009). RDL is grateful to the US National Science Foundation-supported PIRE-ECCI Program for fostering our international collaboration.</t>
  </si>
  <si>
    <t>OCT 11</t>
  </si>
  <si>
    <t>14-15</t>
  </si>
  <si>
    <t>10.1002/adsc.201300502</t>
  </si>
  <si>
    <t>268DR</t>
  </si>
  <si>
    <t>WOS:000328149300021</t>
  </si>
  <si>
    <t>Wang, D; Ray, K; Collins, MJ; Farquhar, ER; Frisch, JR; Gómez, L; Jackson, TA; Kerscher, M; Waleska, A; Comba, P; Costas, M; Que, L</t>
  </si>
  <si>
    <t>Wang, Dong; Ray, Kallol; Collins, Michael J.; Farquhar, Erik R.; Frisch, Jonathan R.; Gomez, Laura; Jackson, Timothy A.; Kerscher, Marion; Waleska, Arkadius; Comba, Peter; Costas, Miquel; Que, Lawrence, Jr.</t>
  </si>
  <si>
    <t>Nonheme oxoiron(IV) complexes of pentadentate N5 ligands: spectroscopy, electrochemistry, and oxidative reactivity</t>
  </si>
  <si>
    <t>ELECTRON-TRANSFER PROPERTIES; HYDROGEN-ATOM ABSTRACTION; SPIN FE(IV) INTERMEDIATE; VALENT IRON-OXO; C-H BONDS; FE-IV=O; 2-STATE REACTIVITY; IRON(IV)-OXO COMPLEX; OXYGEN ACTIVATION; RUTHENIUM(IV)-OXO COMPLEXES</t>
  </si>
  <si>
    <t>Oxoiron(IV) species have been found to act as the oxidants in the catalytic cycles of several mononuclear nonheme iron enzymes that activate dioxygen. To gain insight into the factors that govern the oxidative reactivity of such complexes, a series of five synthetic S = 1 [Fe-IV(O)(L-N5)](2+) complexes has been characterized with respect to their spectroscopic and electrochemical properties as well as their relative abilities to carry out oxo transfer and hydrogen atom abstraction. The Fe=O units in these five complexes are supported by neutral pentadentate ligands having a combination of pyridine and tertiary amine donors but with different ligand frameworks. Characterization of the five complexes by X-ray absorption spectroscopy reveals Fe=O bonds of ca. 1.65 angstrom in length that give rise to the intense 1s -&gt; 3d pre-edge features indicative of iron centers with substantial deviation from centrosymmetry. Resonance Raman studies show that the five complexes exhibit nu(Fe=O) modes at 825-841 cm(-1). Spectropotentiometric experiments in acetonitrile with 0.1 M water reveal that the supporting pentadentate ligands modulate the E-1/2(IV/III) redox potentials with values ranging from 0.83 to 1.23 V vs. Fc, providing the first electrochemical determination of the E-1/2(IV/III) redox potentials for a series of oxoiron(IV) complexes. The 0.4 V difference in potential may arise from differences in the relative number of pyridine and tertiary amine donors on the L-N5 ligand and in the orientations of the pyridine donors relative to the Fe=O bond that are enforced by the ligand architecture. The rates of oxo-atom transfer (OAT) to thioanisole correlate linearly with the increase in the redox potentials, reflecting the relative electrophilicities of the oxoiron(IV) units. However this linear relationship does not extend to the rates of hydrogen-atom transfer (HAT) from 1,3-cyclohexadiene (CHD), 9,10-dihydroanthracene (DHA), and benzyl alcohol, suggesting that the HAT reactions are not governed by thermodynamics alone. This study represents the first investigation to compare the electrochemical and oxidative properties of a series of S = 1 Fe-IV=O complexes with different ligand frameworks and sheds some light on the complexities of the reactivity of the oxoiron(IV) unit.</t>
  </si>
  <si>
    <t>[Kerscher, Marion; Waleska, Arkadius; Comba, Peter] Heidelberg Univ, Anorgan Chem Inst, D-69120 Heidelberg, Germany; [Wang, Dong; Ray, Kallol; Collins, Michael J.; Farquhar, Erik R.; Frisch, Jonathan R.; Jackson, Timothy A.; Que, Lawrence, Jr.] Univ Minnesota, Dept Chem, Minneapolis, MN 55455 USA; [Wang, Dong; Ray, Kallol; Collins, Michael J.; Farquhar, Erik R.; Frisch, Jonathan R.; Jackson, Timothy A.; Que, Lawrence, Jr.] Univ Minnesota, Ctr Met Biocatalysis, Minneapolis, MN 55455 USA; [Collins, Michael J.] Viterbo Univ, Dept Chem, La Crosse, WI 54601 USA; [Gomez, Laura; Costas, Miquel] Univ Girona, Dept Quim, E-17071 Girona, Spain</t>
  </si>
  <si>
    <t>Ruprecht Karls University Heidelberg; University of Minnesota System; University of Minnesota Twin Cities; University of Minnesota System; University of Minnesota Twin Cities; Universitat de Girona</t>
  </si>
  <si>
    <t>Comba, P (corresponding author), Heidelberg Univ, Anorgan Chem Inst, INF 270, D-69120 Heidelberg, Germany.</t>
  </si>
  <si>
    <t>peter.comba@aci.uni-heidelberg.de; miquel.costas@udg.edu; larryque@chem.umn.edu</t>
  </si>
  <si>
    <t>Wang, Dong/ABG-9549-2021; Laura, Gómez/F-7094-2016; Comba, Peter/A-2855-2008; Costas, Miquel/H-6920-2012; Gómez, Laura/AAY-6841-2021</t>
  </si>
  <si>
    <t>Laura, Gómez/0000-0003-3719-6855; Comba, Peter/0000-0001-7796-3532; Costas, Miquel/0000-0001-6326-8299; Gómez, Laura/0000-0003-3719-6855; Farquhar, Erik/0000-0002-6419-038X; Wang, Dong/0000-0002-6370-1942</t>
  </si>
  <si>
    <t>US National Institutes of Health [GM-33162, GM-75700]; US National Science Foundation [CHE1058248]; German Science Foundation (DFG); MCYT of Spain [CTQ2009-08464/BQU]; European Research Council [ERC-29910]; Generalitat de Catalunya (Icrea Academia) [2009SGR637]; U.S. Department of Energy, Office of Science, Office of Basic Energy Sciences [DE-AC02-98CH10886]; National Institute for Biomedical Imaging and Bioengineering [P41-EB-001979]; Direct For Mathematical &amp; Physical Scien; Division Of Chemistry [1058248] Funding Source: National Science Foundation</t>
  </si>
  <si>
    <t>US National Institutes of Health(United States Department of Health &amp; Human ServicesNational Institutes of Health (NIH) - USA); US National Science Foundation(National Science Foundation (NSF)); German Science Foundation (DFG)(German Research Foundation (DFG)); MCYT of Spain(Spanish Government); European Research Council(European Research Council (ERC)); Generalitat de Catalunya (Icrea Academia)(ICREA); U.S. Department of Energy, Office of Science, Office of Basic Energy Sciences(United States Department of Energy (DOE)); National Institute for Biomedical Imaging and Bioengineering(United States Department of Health &amp; Human ServicesNational Institutes of Health (NIH) - USANIH National Institute of Biomedical Imaging &amp; Bioengineering (NIBIB)); Direct For Mathematical &amp; Physical Scien; Division Of Chemistry(National Science Foundation (NSF)NSF - Directorate for Mathematical &amp; Physical Sciences (MPS))</t>
  </si>
  <si>
    <t>This work was supported by grants from the US National Institutes of Health (GM-33162 to LQ and postdoctoral fellowship GM-75700 to TAJ), the US National Science Foundation (CHE1058248 to LQ), the German Science Foundation (DFG to PC), MCYT of Spain, (CTQ2009-08464/BQU to MC and PhD grant to LG) and European Research Council (ERC-29910 to MC), and Generalitat de Catalunya (Icrea Academia to MC and 2009SGR637). We thank Dr Yuming Zhou for his assistance in obtaining stopped flow kinetic data for the oxidation of DHA at room temperature. XAS data were collected on beamlines X9B and X3B at the National Synchrotron Light Source (NSLS), Brookhaven National Laboratory. NSLS is supported by the U.S. Department of Energy, Office of Science, Office of Basic Energy Sciences, under Contract no. DE-AC02-98CH10886. NSLS beamlines X9B and X3B were supported by the National Institute for Biomedical Imaging and Bioengineering under P41-EB-001979. We thank Dr Alexander Ignatiev and Dr Sandeep Rekhi for technical assistance with our XAS experiments.</t>
  </si>
  <si>
    <t>10.1039/c2sc21318d</t>
  </si>
  <si>
    <t>049GT</t>
  </si>
  <si>
    <t>WOS:000311971500030</t>
  </si>
  <si>
    <t>Kulakovskaya, SI; Kulikov, AV; Shestakov, AF</t>
  </si>
  <si>
    <t>Kulakovskaya, S. I.; Kulikov, A. V.; Shestakov, A. F.</t>
  </si>
  <si>
    <t>Electrochemical and ESR studies of the oxidation mechanism of pyrazine-di-N-oxides in the presence of methanol and its deuterated derivatives</t>
  </si>
  <si>
    <t>radical cations of pyrazine-, 2,5-di-Me-, and 2,3,5,6-tetra-Me-pyrazine-di-N-oxides; MeOH; CH3OD; CD3OD; cyclic voltammetry; ESR electrolysis; quantum-chemical modeling</t>
  </si>
  <si>
    <t>C-H BOND; STATIONARY ELECTRODE POLAROGRAPHY; ORGANIC-COMPOUNDS; RADICAL CATIONS; SUBSTITUTED DERIVATIVES; SPIN RESONANCE; ACTIVATION; MEDIATORS; PHENAZINE; SYSTEMS</t>
  </si>
  <si>
    <t>The mechanism of oxidation of pyrazine-, 2,5-di-Me-, and 2,3,5,6-tetra-Me-pyrazine-di-N-oxides in the presence of methanol and its deuterated derivatives (CH3OD, CD3OD), i.e., compounds exhibiting the high energy of C-H bond dissociation, is studied by the methods of cyclic voltammetry, ESR electrolysis, and quantum chemical modeling. The study is carried out on a glassy carbon (GC) electrode in acetonitrile and on an Au electrode in solutions of different alcohols (methanol and its deuterated derivatives CH3OD, CD3OD). In alcohol solutions, the ESR spectra of radical cations and radical anions of the tested aromatic di-N-oxides are observed. The quantum chemical simulation of the reaction of the pyrazine-di-N-oxide radical cation with the MeOH C-H bond is carried out. The results obtained are explained within the framework of the E1C1E2C2 mechanism for a two-stage electrode process determined by the catalytic current of the second electrode stage. The overall two-electron catalytic oxidation of an alcohol within its complex with the pyrazine-di-N-oxide radical cation is proposed.</t>
  </si>
  <si>
    <t>[Kulakovskaya, S. I.; Kulikov, A. V.; Shestakov, A. F.] Russian Acad Sci, Inst Problems Chem Phys, Noginskii Raion 142432, Moskovskaya Obl, Russia</t>
  </si>
  <si>
    <t>Kulakovskaya, SI (corresponding author), Russian Acad Sci, Inst Problems Chem Phys, PO Chernogolovka, Noginskii Raion 142432, Moskovskaya Obl, Russia.</t>
  </si>
  <si>
    <t>Shestakov, Alexander F/B-6879-2018; Kulikov, Aleksandr Vladimirovich/V-7083-2017; Kulakovskaya, Svetlana/AAE-6976-2022</t>
  </si>
  <si>
    <t>10.1134/S1023193512040088</t>
  </si>
  <si>
    <t>023HB</t>
  </si>
  <si>
    <t>WOS:000310022400012</t>
  </si>
  <si>
    <t>Chatterjee, S; Krause, JA; Madduma-Liyanage, K; Connick, WB</t>
  </si>
  <si>
    <t>Chatterjee, Sayandev; Krause, Jeanette A.; Madduma-Liyanage, Kumudu; Connick, William B.</t>
  </si>
  <si>
    <t>Platinum(II) Diimine Complexes with Halide/Pseudohalide Ligands and Dangling Trialkylamine or Ammonium Groups</t>
  </si>
  <si>
    <t>ELECTRON-TRANSFER REACTIONS; ORGANOPLATINUM-AMINE SYSTEM; CROWN THIOETHER CHEMISTRY; CRYSTAL-STRUCTURES; HYDROGEN-ATOM; C-H; 2,9-DIMETHYL-1,10-PHENANTHROLINE DMPHEN; 2-ELECTRON REDUCTION; NEUTRON-DIFFRACTION; METAL-COMPLEXES</t>
  </si>
  <si>
    <t>A series of platinum(II) complexes with the formulas Pt(diimine)(pip(2)NCNH(2))(L)(2+) [pip(2)NCNH(2)(+) = 2,6-bis(piperidiniummethyl)phenyl cation; L = Cl, Br, I, NCS, OCN, and NO2; diimine = 1,10-phenanthroline (phen), 5-nitro-1,10-phenanthroline (NO(2)phen), and 5,5'-ditrifluoromethyl-2,2'-bipyridine (dtfmbpy)] were prepared by the treatment of Pt(pip(2)NCN)Cl with a silver(I) salt followed by the addition of the diimine and halide/pseudohalide under acidic conditions. Crystallographic data as well as H-1 NMR spectra establish that the metal center is bonded to a bidentate phenanthroline and a monodentate halide/pseudohalide. The pip(2)NCNH(2)(+) ligand with protonated piperidyl groups is monodentate and bonded to the platinum through the phenyl ring. Structural and spectroscopic data indicate that the halide/pseudohalide group (L-) and the metal center in Pt(phen)(pip(2)NCNH(2))(L)(2+) behave as Bronsted bases, forming intramolecular NH center dot center dot center dot L/NH center dot center dot center dot Pt interactions involving the piperidinium groups. A close examination of the 10 structures reported here reveals linear correlations between N-H center dot center dot center dot Pt/L angles and H center dot center dot center dot Pt/L distances. In most cases, the N-H bond is directed toward the Pt-L bond, thereby giving the appearance that the proton bridges the Pt and L groups. In contrast to observations for Pt(tpy)(pip(2)NCN)(+) (tpy = 2,2';6'2 ''-terpyridine), the electrochemical oxidation of deprotonated adducts, Pt(diimine)(L)(pip(2)NCN), is chemically and electrochemically irreversible.</t>
  </si>
  <si>
    <t>[Chatterjee, Sayandev; Krause, Jeanette A.; Madduma-Liyanage, Kumudu; Connick, William B.] Univ Cincinnati, Dept Chem, Cincinnati, OH 45221 USA</t>
  </si>
  <si>
    <t>University System of Ohio; University of Cincinnati</t>
  </si>
  <si>
    <t>Connick, WB (corresponding author), Univ Cincinnati, Dept Chem, POB 210172, Cincinnati, OH 45221 USA.</t>
  </si>
  <si>
    <t>bill.connick@uc.edu</t>
  </si>
  <si>
    <t>Chatterjee, Sayandev/AAW-3407-2020</t>
  </si>
  <si>
    <t>Chatterjee, Sayandev/0000-0003-2218-5635; , William/0000-0001-8083-829X</t>
  </si>
  <si>
    <t>NSF-MRI [CHE-0215950]; National Science Foundation [CHE-0134975]; Arnold and Mabel Beckman Foundation; University of Cincinnati University Research Council; University of Cincinnati; U.S. Department of Energy, Office of Energy Sciences [DE-AC02-05CH11231]; Direct For Mathematical &amp; Physical Scien; Division Of Chemistry [0749790] Funding Source: National Science Foundation</t>
  </si>
  <si>
    <t>NSF-MRI(National Science Foundation (NSF)NSF - Office of the Director (OD)); National Science Foundation(National Science Foundation (NSF)); Arnold and Mabel Beckman Foundation; University of Cincinnati University Research Council; University of Cincinnati; U.S. Department of Energy, Office of Energy Sciences(United States Department of Energy (DOE)); Direct For Mathematical &amp; Physical Scien; Division Of Chemistry(National Science Foundation (NSF)NSF - Directorate for Mathematical &amp; Physical Sciences (MPS))</t>
  </si>
  <si>
    <t>Funding for the SMART6000 CCD diffractometer was through NSF-MRI Grant CHE-0215950. W.B.C. thanks the National Science Foundation (Grant CHE-0134975) for their generous support and the Arnold and Mabel Beckman Foundation for a Young Investigator Award. S.C. thanks the University of Cincinnati University Research Council for a summer fellowship and the University of Cincinnati Industrial Affiliates Program for their generous support. We also thank Dr. Allen G. Oliver, Dr. Hershel Jude, and the late Professor Richard C. Elder for helpful discussions and Drs. Larry Sallans and Stephen Macha for assistance with MS measurements. Synchrotron data were collected through the SCrALS (Service Crystallography at Advanced Light Source) project at Beamline 11.3.1 at the Advanced Light Source (ALS), Lawrence Berkeley National Laboratory. The ALS is supported by the U.S. Department of Energy, Office of Energy Sciences, under Contract DE-AC02-05CH11231.</t>
  </si>
  <si>
    <t>APR 16</t>
  </si>
  <si>
    <t>10.1021/ic202462a</t>
  </si>
  <si>
    <t>926LY</t>
  </si>
  <si>
    <t>WOS:000302833700024</t>
  </si>
  <si>
    <t>Zeng, CC; Zhang, NT; Lam, CM; Little, RD</t>
  </si>
  <si>
    <t>Zeng, Cheng-chu; Zhang, Ni-tao; Lam, Chiu Marco; Little, R. Daniel</t>
  </si>
  <si>
    <t>Novel Triarylimidazole Redox Catalysts: Synthesis, Electrochemical Properties, and Applicability to Electrooxidative C-H Activation</t>
  </si>
  <si>
    <t>HOMOGENEOUS ELECTRON-TRANSFER; TRIARYLAMINE CATION RADICALS; OLEFIN COUPLING REACTIONS; ETHER PROTECTING GROUP; CARBON BOND FORMATION; ORGANIC ELECTROSYNTHESIS; OXIDATIVE CLEAVAGE; REMOVAL; TRIPHENYLAMINES; REARRANGEMENT</t>
  </si>
  <si>
    <t>A new class of metal-free, easy to synthesize redox catalysts based on a triarylimidazole framework is described. With those synthesized thus far, one can access a potential range of ca. 410 mV. They proved to be useful mediators for the activation of benzylic C-H bonds under mild conditions.</t>
  </si>
  <si>
    <t>[Zeng, Cheng-chu; Zhang, Ni-tao] Beijing Univ Technol, Coll Life Sci &amp; Bioengn, Beijing 100124, Peoples R China; [Lam, Chiu Marco; Little, R. Daniel] Univ Calif Santa Barbara, Dept Chem &amp; Biochem, Santa Barbara, CA 93106 USA</t>
  </si>
  <si>
    <t>National Natural Science Foundation of China [20772010]; Beijing Natural Science Foundation [7112008]; National Basic Research Program of China [2009CB930200]; Beijing City Education Committee [KM201010005009]; Office Of The Director; Office Of Internatl Science &amp;Engineering [0968399] Funding Source: National Science Foundation</t>
  </si>
  <si>
    <t>National Natural Science Foundation of China(National Natural Science Foundation of China (NSFC)); Beijing Natural Science Foundation(Beijing Natural Science Foundation); National Basic Research Program of China(National Basic Research Program of China); Beijing City Education Committee; Office Of The Director; Office Of Internatl Science &amp;Engineering(National Science Foundation (NSF)NSF - Office of the Director (OD))</t>
  </si>
  <si>
    <t>This work was supported by Grants for C.C.Z. from the National Natural Science Foundation of China (No. 20772010), Beijing Natural Science Foundation (No. 7112008), the National Basic Research Program of China (No. 2009CB930200), and the Beijing City Education Committee (KM201010005009). R.D.L. thanks Amgen for an educational donation, the UCSB Academic Senate Council on Research and Instructional Resources, the National Science Foundation PIRE-ECCI Program, and Dr. Timothy Gallagher for discussions of imidazoles.</t>
  </si>
  <si>
    <t>10.1021/ol300195c</t>
  </si>
  <si>
    <t>900UG</t>
  </si>
  <si>
    <t>WOS:000300916000033</t>
  </si>
  <si>
    <t>Kirste, A; Elsler, B; Schnakenburg, G; Waldvogel, SR</t>
  </si>
  <si>
    <t>Kirste, Axel; Elsler, Bernd; Schnakenburg, Gregor; Waldvogel, Siegfried R.</t>
  </si>
  <si>
    <t>Efficient Anodic and Direct Phenol-Arene C,C Cross-Coupling: The Benign Role of Water or Methanol</t>
  </si>
  <si>
    <t>ARYL BOND FORMATION; FLUORINATED ALCOHOLS; SOLVENTS; PEROXIDE; COMPLEX; BIARYLS</t>
  </si>
  <si>
    <t>C,C cross-coupling reactions for the synthesis of nonsymmetrical biaryls represent one of the most significant transformations in contemporary organic chemistry. A variety of useful synthetic methods have been developed in recent decades, since nonsymmetrical biaryls play an evident role in natural product synthesis, as ligand systems in homogeneous catalysis and materials science. Transformation of simple arenes by direct C,H activation belongs to the cutting-edge strategies for creating biaryls; in particular the 2-fold C,H activation is of significant interest. However, in most examples very costly noble metal catalysts, ligand systems, and significant amount of waste-producing oxidants are required. Electrochemical procedures are considered as inherently green methods, because only electrons are required and therefore, no reagent waste is produced. Here, we report a metal-free electrochemical method for cross-coupling between phenols and arenes using boron-doped diamond (BDD) anodes in fluorinated media. Our sustainable approach requires no leaving functionalities. Employing water or methanol as mediator represents the key improvement for achieving nonsymmetrical biaryls with superb selectivity and synthetic attractive yields.</t>
  </si>
  <si>
    <t>[Elsler, Bernd; Waldvogel, Siegfried R.] Johannes Gutenberg Univ Mainz, Inst Organ Chem, D-55128 Mainz, Germany; [Kirste, Axel] Univ Bonn, Kekule Inst Organ Chem &amp; Biochem, D-53121 Bonn, Germany; [Schnakenburg, Gregor] Univ Bonn, Inst Inorgan Chem, D-53121 Bonn, Germany</t>
  </si>
  <si>
    <t>Johannes Gutenberg University of Mainz; University of Bonn; University of Bonn</t>
  </si>
  <si>
    <t>Waldvogel, SR (corresponding author), Johannes Gutenberg Univ Mainz, Inst Organ Chem, Duesbergweg 10-14, D-55128 Mainz, Germany.</t>
  </si>
  <si>
    <t>waldvogel@uni-mainz.de</t>
  </si>
  <si>
    <t>Elsler, Bernd/C-1072-2014; Waldvogel, Siegfried R./H-4228-2011</t>
  </si>
  <si>
    <t>Elsler, Bernd/0000-0002-9529-7462; Waldvogel, Siegfried R./0000-0002-7949-9638</t>
  </si>
  <si>
    <t>Chemistry at Spin Centers (DFG) [SFB 813]</t>
  </si>
  <si>
    <t>Chemistry at Spin Centers (DFG)(German Research Foundation (DFG))</t>
  </si>
  <si>
    <t>Support by the SFB 813 Chemistry at Spin Centers (DFG) is highly appreciated.</t>
  </si>
  <si>
    <t>FEB 22</t>
  </si>
  <si>
    <t>10.1021/ja211005g</t>
  </si>
  <si>
    <t>903AG</t>
  </si>
  <si>
    <t>WOS:000301084700033</t>
  </si>
  <si>
    <t>Baciocchi, E; Bietti, M; D'Alfonso, C; Lanzalunga, O; Lapi, A; Salamone, M</t>
  </si>
  <si>
    <t>Baciocchi, Enrico; Bietti, Massimo; D'Alfonso, Claudio; Lanzalunga, Osvaldo; Lapi, Andrea; Salamone, Michela</t>
  </si>
  <si>
    <t>One-electron oxidation of ferrocenes by short-lived N-oxyl radicals. The role of structural effects on the intrinsic electron transfer reactivities</t>
  </si>
  <si>
    <t>TRANSITION-METAL SALTS; HYDROGEN-ATOM ABSTRACTION; C-H BONDS; AEROBIC OXIDATION; BENZYL ALCOHOLS; MOLECULAR-OXYGEN; ELECTROCHEMICAL OXIDATION; HYDROXYPHTHALIMIDE NHPI; NONPHENOLIC LIGNIN; ORGANIC-COMPOUNDS</t>
  </si>
  <si>
    <t>A kinetic study of the one electron oxidation of substituted ferrocenes (FcX: X = H, COPh, COMe, CO2Et, CONH2, CH2OH, Et, and Me-2) by a series of N-oxyl radicals (succinimide-N-oxyl radical (SINO), maleimide-N-oxyl radical (MINO), 3-quinazolin-4-one-N-oxyl radical (QONO) and 3-benzotriazin-4-one-N-oxyl radical (BONO)), has been carried out in CH3CN. N-oxyl radicals were produced by hydrogen abstraction from the corresponding N-hydroxy derivatives by the cumyloxyl radical. With all systems, the rate constants exhibited a satisfactory fit to the Marcus equation allowing us to determine self-exchange reorganization energy values (lambda(NO)center dot(/NO)-) which have been compared with those previously determined for the PINO/PINO- and BTNO/BTNO- couples. Even small modification of the structure of the N-oxyl radicals lead to significant variation of the lambda(NO)center dot(/NO)- values. The lambda(NO)center dot(/NO)- values increase in the order BONO &lt; BTNO &lt; QONO &lt; PINO &lt; SINO &lt; MINO which do not parallel the order of the oxidation potentials. The higher lambda(NO)center dot(/NO)- values found for the MINO and SINO radicals might be in accordance with a lower degree of spin delocalization in the radicals MINO and SINO and charge delocalization in the anions MINO- and SINO- due to the absence of an aromatic ring in their structure.</t>
  </si>
  <si>
    <t>[Baciocchi, Enrico; D'Alfonso, Claudio; Lanzalunga, Osvaldo; Lapi, Andrea] Univ Roma La Sapienza, Dipartimento Chim, Ist CNR Metodol Chim IMC CNR, Sez Meccanismi Reaz, I-00185 Rome, Italy; [Bietti, Massimo; Salamone, Michela] Univ Roma Tor Vergata, Dipartimento Sci &amp; Tecnol Chim, I-00133 Rome, Italy</t>
  </si>
  <si>
    <t>Consiglio Nazionale delle Ricerche (CNR); Istituto di Metodologie Chimiche (IMC-CNR); Sapienza University Rome; University of Rome Tor Vergata</t>
  </si>
  <si>
    <t>Lanzalunga, O (corresponding author), Univ Roma La Sapienza, Dipartimento Chim, Ist CNR Metodol Chim IMC CNR, Sez Meccanismi Reaz, Piazzale A Moro 5, I-00185 Rome, Italy.</t>
  </si>
  <si>
    <t>osvaldo.lanzalunga@uniroma1.it</t>
  </si>
  <si>
    <t>Bietti, Massimo/O-1356-2018; Lapi, Andrea/I-1672-2015</t>
  </si>
  <si>
    <t>Bietti, Massimo/0000-0001-5880-7614; Lapi, Andrea/0000-0001-9728-8132; Lanzalunga, Osvaldo/0000-0002-0532-1888</t>
  </si>
  <si>
    <t>Ministero dell'Universita e della Ricerca (MUR)</t>
  </si>
  <si>
    <t>Ministero dell'Universita e della Ricerca (MUR)(Ministry of Education, Universities and Research (MIUR))</t>
  </si>
  <si>
    <t>Financial support from the Ministero dell'Universita e della Ricerca (MUR) is gratefully acknowledged. We thank Prof. Lorenzo Stella for the use and assistance in the use of a LFP equipment and Dr Patrizia Gentili for the technical assistance in the cyclic voltammetry.</t>
  </si>
  <si>
    <t>10.1039/c0ob01257b</t>
  </si>
  <si>
    <t>765UX</t>
  </si>
  <si>
    <t>WOS:000290735300016</t>
  </si>
  <si>
    <t>Sun, QA; Wang, JT; Zhang, LM; Yang, MP</t>
  </si>
  <si>
    <t>Sun Qian; Wang Jin-Ting; Zhang Li-Min; Yang Mao-Ping</t>
  </si>
  <si>
    <t>Photoinduced Electron and Hydrogen Transfer Reactions of Thioxanthone with Amines, Phenols and Alcohols</t>
  </si>
  <si>
    <t>ACTA PHYSICO-CHIMICA SINICA</t>
  </si>
  <si>
    <t>Chinese</t>
  </si>
  <si>
    <t>Electron transfer; Hydrogen transfer; Thioxanthone; Amines; Phenols; Alcohols</t>
  </si>
  <si>
    <t>H-ATOM; ELECTROCHEMICAL OXIDATION; PHOTO-REDUCTION; AROMATIC-AMINES; TRIPLET; SOLVENT; DERIVATIVES; RADICALS; XANTHONE; STATE</t>
  </si>
  <si>
    <t>The quenching reactions of triplet thioxanthone (TX) by a series of amines, phenols, and alcohols were investigated by laser flash photolysis in deoxygenated acetonitrile. We obtained corresponding transient absorption spectra and quenching rate constants (k(q)). From changes in the transient absorption spectra, we determine that the electron transfer reactions occur between triplet TX and amines without an active hydrogen while electron/proton transfer reactions occur between triplet TX and amines with an active hydrogen. The appearance of hydrogenated radicals can be regarded as evidence for hydrogen transfer reactions in the TX/phenol and TX/alcohol systems. In the TX/amine systems, the quenching rate constants decreased with an increase in the free energy change (Delta G). This indicates that electron transfer reactions influence the quenching of triplet TX. In the TX/phenol systems, the quenching rate constants decreased with an increase in Delta G firstly, then increased with an increase in phenol cation acidity. This can be explained by considering that charge transfer and hydrogen transfer may play separate but important roles. In the TX/alcohol system, the quenching rate constants decreased with an increase in the alpha-C-H bonding energy of alcohols, and this indicates that the alpha-C-H bonding energy is a key factor during triplet TX quenching. By comparison with previous studies about the quenching reactions of triplet xanthone (XT) and fluorenone (FL) by a series of amines, phenols, and alcohols, it is established that because of a discrepancy in molecular configurations the quenching rate constants decrease according to the following order: XT, TX, and FL.</t>
  </si>
  <si>
    <t>[Sun Qian; Wang Jin-Ting; Zhang Li-Min; Yang Mao-Ping] Univ Sci &amp; Technol China, Dept Chem Phys, Hefei 230026, Peoples R China</t>
  </si>
  <si>
    <t>Chinese Academy of Sciences; University of Science &amp; Technology of China, CAS</t>
  </si>
  <si>
    <t>Zhang, LM (corresponding author), Univ Sci &amp; Technol China, Dept Chem Phys, Hefei 230026, Peoples R China.</t>
  </si>
  <si>
    <t>lmzha@ustc.edu.cn</t>
  </si>
  <si>
    <t>Zhang, Limin/G-1877-2010</t>
  </si>
  <si>
    <t>National Natural Science Foundation of China [20673108]</t>
  </si>
  <si>
    <t>The project was supported by the National Natural Science Foundation of China (20673108).</t>
  </si>
  <si>
    <t>PEKING UNIV PRESS</t>
  </si>
  <si>
    <t>PEKING UNIV, CHEMISTRY BUILDING, BEIJING 100871, PEOPLES R CHINA</t>
  </si>
  <si>
    <t>1000-6818</t>
  </si>
  <si>
    <t>ACTA PHYS-CHIM SIN</t>
  </si>
  <si>
    <t>Acta Phys.-Chim. Sin.</t>
  </si>
  <si>
    <t>10.3866/PKU.WHXB20100925</t>
  </si>
  <si>
    <t>646KF</t>
  </si>
  <si>
    <t>WOS:000281538100026</t>
  </si>
  <si>
    <t>Electrochemical and ESR studies of tert-butanol oxidation mechanism in the presence of radical cations pyrazine-di-N-oxide and its substituted derivatives as mediators</t>
  </si>
  <si>
    <t>cation radicals of pyrazine-di-N-oxide; 2,5-di-Me- and 2,3,5,6-tetra-Me-pyrazine-di-N-oxdides; tert-BuOH; cyclic voltammetry; ESR electrolysis; quantum chemical simulation</t>
  </si>
  <si>
    <t>STATIONARY ELECTRODE POLAROGRAPHY; C-H BOND; ORGANIC-COMPOUNDS; ACTIVATION; PHENAZINE; SYSTEMS</t>
  </si>
  <si>
    <t>The methods of cyclic voltammetry, ESR electrolysis, and quantum chemical simulation were used to study the tert-butanol (tert-BuOH) oxidation mechanism in the presence of mediator cation radicals of pyrazine-di-N-oxide, 2,5-di-Me- and 2,3,5,6-tetra-Me-pyrazine-di-N-oxdides. This study was carried out on carbon glass (CG) and Pt electrodes in 0.1 M LiClO(4) solution in acetonitrile and on Au electrode in tert-butanol containing 0.05 M LiClO(4). The ESR spectra of cation and anion radicals of aromatic di-N-oxides were recorded in tert-BuOH. The quantum chemical simulation of the reaction between pyrazine-di-N-oxide radical cation and C-H bond in tert-BuOH was performed. The results were explained in the terms of the general two-electron oxidation mechanism of tert-BuOH in the complex with aromatic di-N-oxide cation radical as mediator.</t>
  </si>
  <si>
    <t>[Kulakovskaya, S. I.; Kulikov, A. V.; Shestakov, A. F.] Russian Acad Sci, Inst Problems Chem Phys, Chernogolovka 142432, Moscow Region, Russia</t>
  </si>
  <si>
    <t>Kulakovskaya, SI (corresponding author), Russian Acad Sci, Inst Problems Chem Phys, Chernogolovka 142432, Moscow Region, Russia.</t>
  </si>
  <si>
    <t>Shestakov, Alexander F/B-6879-2018; Kulakovskaya, Svetlana/AAE-6976-2022; Kulikov, Aleksandr Vladimirovich/V-7083-2017</t>
  </si>
  <si>
    <t>Kulakovskaya, Svetlana/0000-0002-5884-5888; Kulikov, Aleksandr Vladimirovich/0000-0001-5844-3531</t>
  </si>
  <si>
    <t>10.1134/S1023193510090119</t>
  </si>
  <si>
    <t>658SU</t>
  </si>
  <si>
    <t>WOS:000282510500011</t>
  </si>
  <si>
    <t>Wang, D; Zhang, M; Bühlmann, P; Que, L</t>
  </si>
  <si>
    <t>Wang, Dong; Zhang, Mo; Buehlmann, Philippe; Que, Lawrence, Jr.</t>
  </si>
  <si>
    <t>Redox Potential and C-H Bond Cleaving Properties of a Nonheme FeIV=O Complex in Aqueous Solution</t>
  </si>
  <si>
    <t>HYDROGEN-ATOM ABSTRACTION; OXOIRON(IV) COMPLEXES; SPECTROSCOPIC CHARACTERIZATION; MANGANESE(IV) COMPLEX; POLYPYRIDYL COMPLEXES; 2-STATE REACTIVITY; OXYGEN ACTIVATION; ELECTRON-TRANSFER; ROOM-TEMPERATURE; OXO COMPLEXES</t>
  </si>
  <si>
    <t>High-valent iron-oxo intermediates have been identified as the key oxidants in the catalytic cycles of many nonheme enzymes. Among the large number of synthetic Fe-IV=O complexes characterized to date, [Fe-IV(O)(N4Py)](2+) (1) exhibits the unique combination of thermodynamic stability, allowing its structural characterization by X-ray crystallography, and oxidative reactivity sufficient to cleave C-H bonds as strong as those in cyclohexane (DC-H = 99.3 kcal mol(-1)). However, its redox properties are not yet well understood. In this work, the effect of protons on the redox properties of 1 has been investigated electrochemically in nonaqueous and aqueous solutions. While the cyclic voltammetry of 1 in CH3CN is complicated by coupling of several chemical and redox processes, the Fe-IV/III couple is reversible in aqueous solution with E-1/2 = +0.41 V versus SCE at pH 4 and involves the transfer of one electron and one proton to give the Fe-III-OH species. This is in fact the first example of reversible electrochemistry to be observed for this family of nonheme oxoiron (IV) complexes. C-H bond oxidations by 1 have been studied in H2O and found to have reaction rates that depend on the C-H bond strength but not on the solvent. Furthermore, our electrochemical results have allowed a DO-H value of 78(2) kcal mol(-1) to be calculated for the Fe-III-OH unit derived from 1. Interestingly, although this DO-H value is 6-11 kcal mol(-1) lower than those corresponding to oxidants such as [Fe-IV(O)(TMP)] (TMP = tetramesitylporphinate), [Ru-IV(O)(bpy)(2)(py)](2+) (bpy = bipyridine, py = pyridine), and the tert-butylperoxyl radical, the oxidation of dihydroanthracene by 1 occurs at a rate comparable to rates for these other oxidants. This comparison suggests that the nonheme N4Py ligand environment confers a kinetic advantage over the others that enhances the C-H bond cleavage ability of 1.</t>
  </si>
  <si>
    <t>[Wang, Dong; Zhang, Mo; Buehlmann, Philippe; Que, Lawrence, Jr.] Univ Minnesota, Dept Chem, Minneapolis, MN 55455 USA; [Wang, Dong; Zhang, Mo; Que, Lawrence, Jr.] Univ Minnesota, Ctr Met Biocatalysis, Minneapolis, MN 55455 USA</t>
  </si>
  <si>
    <t>University of Minnesota System; University of Minnesota Twin Cities; University of Minnesota System; University of Minnesota Twin Cities</t>
  </si>
  <si>
    <t>Bühlmann, P (corresponding author), Univ Minnesota, Dept Chem, 207 Pleasant St SE, Minneapolis, MN 55455 USA.</t>
  </si>
  <si>
    <t>buhlmann@umn.edu; larryque@umn.edu</t>
  </si>
  <si>
    <t>Buhlmann, Philippe/J-3157-2015; Wang, Dong/ABG-9549-2021</t>
  </si>
  <si>
    <t>Buhlmann, Philippe/0000-0001-9302-4674; Wang, Dong/0000-0002-6370-1942</t>
  </si>
  <si>
    <t>NIH [GM-33162]</t>
  </si>
  <si>
    <t>NIH(United States Department of Health &amp; Human ServicesNational Institutes of Health (NIH) - USA)</t>
  </si>
  <si>
    <t>We gratefully acknowledge NIH grant GM-33162 (L.Q.) for support of this work and Profs. M. J. Collins and C. Kubiak for valuable discussions.</t>
  </si>
  <si>
    <t>JUN 9</t>
  </si>
  <si>
    <t>10.1021/ja909923w</t>
  </si>
  <si>
    <t>611RA</t>
  </si>
  <si>
    <t>WOS:000278837100022</t>
  </si>
  <si>
    <t>Wang, JD; Liu, FB; Chen, HS; Chen, DR</t>
  </si>
  <si>
    <t>Wang Jiadao; Liu Fengbin; Chen Haosheng; Chen Darong</t>
  </si>
  <si>
    <t>The electron transfer behavior of the hydrogen-terminated boron-doped diamond film electrode</t>
  </si>
  <si>
    <t>MATERIALS CHEMISTRY AND PHYSICS</t>
  </si>
  <si>
    <t>Surfaces; Thin films; Electrochemical properties; Electronic structure</t>
  </si>
  <si>
    <t>ELECTROCHEMICAL-BEHAVIOR; SURFACE CONDUCTIVITY; PLASMA TREATMENT; RECONSTRUCTION; WETTABILITY; OXIDATION</t>
  </si>
  <si>
    <t>To clarify the electron transfer behavior of the hydrogen-terminated boron-doped diamond film electrode in an electrolytic solution, its detailed electronic structures were investigated by using scanning probe microscopy and ab initio methods. The interface structure of the hydrogen-terminated diamond electrode and the electrolyte was also studied by means of cyclic voltammetry and AC impedance spectroscopy. The results showed that there exist shallow acceptors in the band gap of the hydrogenated diamond films. Neither the surface hydrogen alone nor the subsurface hydrogen could induce the shallow acceptors, though they interact strongly with the surface carbon atoms or subsurface carbon and boron atoms in the diamond film. It is the interaction of the surface adsorbates and the surface C-H bonding that gives rise to the shallow acceptors in the band gap of the hydrogenated diamond film. The surface shallow acceptors in the band gap of the hydrogenated diamond film could lower the energy barrier of the electron transfer between the diamond electrode and the electrolytic solution. Thus, electrochemical window for the hydrogenated diamond film is narrower and, its film resistance and capacitance are also smaller than those of the oxygenated one. In our work, the experimental data obtained by using scanning probe microscopy are in good agreement with the calculation results. (C) 2009 Elsevier B.V. All rights reserved.</t>
  </si>
  <si>
    <t>[Wang Jiadao; Liu Fengbin; Chen Haosheng; Chen Darong] Tsinghua Univ, State Key Lab Tribol, Beijing 100084, Peoples R China</t>
  </si>
  <si>
    <t>Tsinghua University</t>
  </si>
  <si>
    <t>Liu, FB (corresponding author), Tsinghua Univ, State Key Lab Tribol, Beijing 100084, Peoples R China.</t>
  </si>
  <si>
    <t>fbliu@mail.tsinghua.edu.cn</t>
  </si>
  <si>
    <t>Liu, Fengbin/L-7525-2019</t>
  </si>
  <si>
    <t>National Natural Science Foundation of China (NSFC) [50675112, 50721004]; National Basic Research Program of China [2007CB707702]</t>
  </si>
  <si>
    <t>National Natural Science Foundation of China (NSFC)(National Natural Science Foundation of China (NSFC)); National Basic Research Program of China(National Basic Research Program of China)</t>
  </si>
  <si>
    <t>This work was supported by the National Natural Science Foundation of China (NSFC) Project under grant numbers 50675112, 50721004 and National Basic Research Program of China under grant number 2007CB707702. The authors would like to thank Material Engineering Department of Tsinghua University for providing computing server.</t>
  </si>
  <si>
    <t>0254-0584</t>
  </si>
  <si>
    <t>1879-3312</t>
  </si>
  <si>
    <t>MATER CHEM PHYS</t>
  </si>
  <si>
    <t>Mater. Chem. Phys.</t>
  </si>
  <si>
    <t>2-3</t>
  </si>
  <si>
    <t>10.1016/j.matchemphys.2008.12.033</t>
  </si>
  <si>
    <t>Materials Science, Multidisciplinary</t>
  </si>
  <si>
    <t>Materials Science</t>
  </si>
  <si>
    <t>467ZX</t>
  </si>
  <si>
    <t>WOS:000267783900020</t>
  </si>
  <si>
    <t>Sarkar, A; Pal, S</t>
  </si>
  <si>
    <t>Sarkar, Anindita; Pal, Samudranil</t>
  </si>
  <si>
    <t>Complexes of oxomethoxovanadium(V) with tridentate thiobenzhydrazide based Schiff bases</t>
  </si>
  <si>
    <t>INORGANICA CHIMICA ACTA</t>
  </si>
  <si>
    <t>vanadium(V) complexes; O,N,S-donor ligands; redox properties; X-ray structures; hydrogen bonding</t>
  </si>
  <si>
    <t>COORDINATION CHEMISTRY; VANADIUM(V) COMPLEXES; MOLECULAR-STRUCTURE; OXOVANADIUM(V) COMPLEXES; CRYSTAL-STRUCTURES; ELECTRON-TRANSFER; DONOR LIGANDS; AB-INITIO; REACTIVITY; DERIVATIVES</t>
  </si>
  <si>
    <t>A family of complexes containing the {VO(OMe)}(2+) motif with the O, N, S-donor Schi. bases (H(2)tbhsR) derived from thiobenzhydrazide and 5-substituted salicylaldehydes has been reported. Reactions of [VO(acac) 2] with H2tbhsR in methanol provide the complexes having the general formula [VO(OMe)(tbhsR)] (R = H, OMe, Cl, Br and NO2) in 40-53% yields. Microanalytical, various spectroscopic (IR, UV-Vis and NMR) and electrochemical measurements have been used for the characterization of the complexes. All the complexes are redox active and display a near reversible metal centred reduction in the potential range 0.20-0.47 V (versus Ag/AgCl). The trend in these potential values reflects the polar effect of the substituent on the salicylidene fragment of tbhsR(2-). The X-ray crystal structures of all the complexes have been determined. In each of the complexes where R = H, OMe, Cl and Br, the metal ion is in a distorted square-pyramidal O3NS coordination sphere assembled by the O, N, S-donor tbhsR(2-), the methoxo and the oxo groups. The complex where R= NO2, crystallizes as a hexacoordinated species due to coordination of a methanol O-atom at the vacant sixth site. The bond parameters associated with the metal ions and the physical properties of the complexes are consistent with the +5 oxidation state of the metal ion in all the complexes. Scrutiny of crystal packing reveals dimeric, one-dimensional and two-dimensional self-assembled structures via intermolecular C-H center dot center dot center dot O and O-H center dot center dot center dot O interactions. The two-dimensional network contains the cyclic tetramer of methanol. (C) 2007 Elsevier B. V. All rights reserved.</t>
  </si>
  <si>
    <t>[Sarkar, Anindita; Pal, Samudranil] Univ Hyderabad, Sch Chem, Hyderabad 500046, Andhra Pradesh, India</t>
  </si>
  <si>
    <t>University of Hyderabad</t>
  </si>
  <si>
    <t>Pal, S (corresponding author), Univ Hyderabad, Sch Chem, Hyderabad 500046, Andhra Pradesh, India.</t>
  </si>
  <si>
    <t>spsc@uohyd.ernet.in</t>
  </si>
  <si>
    <t>Pal, Samudranil/0000-0003-0217-8841</t>
  </si>
  <si>
    <t>0020-1693</t>
  </si>
  <si>
    <t>1873-3255</t>
  </si>
  <si>
    <t>INORG CHIM ACTA</t>
  </si>
  <si>
    <t>Inorg. Chim. Acta</t>
  </si>
  <si>
    <t>JUN 2</t>
  </si>
  <si>
    <t>10.1016/j.ica.2007.10.053</t>
  </si>
  <si>
    <t>304EU</t>
  </si>
  <si>
    <t>WOS:000256093600014</t>
  </si>
  <si>
    <t>Tejel, C; Ciriano, MA; Passarelli, V; López, JA; de Bruin, B</t>
  </si>
  <si>
    <t>Tejel, Cristina; Ciriano, Miguel A.; Passarelli, Vincenzo; Lopez, Jose A.; de Bruin, Bas</t>
  </si>
  <si>
    <t>Intervalent Bis(μ-aziridinato)MII-MI Complexes (M = Rh, Ir): Delocalized Metallo-Radicals or Delocalized Aminyl Radicals?</t>
  </si>
  <si>
    <t>aminyl radicals; C-H activation; iridium; metallo-radicals; rhodium</t>
  </si>
  <si>
    <t>DENSITY-FUNCTIONAL CALCULATIONS; OXIDATIVE ADDITION-REACTIONS; ORDER REGULAR APPROXIMATION; HYDROGEN-ATOM TRANSFER; AMIDO-BRIDGED RHODIUM; RAY CRYSTAL-STRUCTURE; GAUSSIAN-BASIS SETS; STRUCTURAL-CHARACTERIZATION; ORGANOMETALLIC CHEMISTRY; NUMERICAL-INTEGRATION</t>
  </si>
  <si>
    <t>Reactions of the methoxo complexes [{M([mu-OMe)(cod)}(2)] (cod = 1,5-cyclooctadiene, M=Rh, Ir) with 2,2-dimethylaziridine (Haz) give the mixed-bridged complexes [{M-2(mu-az)([mu-OMe)(cod)(2)}] [(M = Rh, 1; M = Ir, 2). These compounds are isolated intermediates in the stereospecific synthesis of the amido-bridged complexes [{M(mu-az)(cod)121 (M=Rh, 3; M = Ir, 4). The electrochemical behavior of 3 and 4 in CH2Cl2, and CH3CN is greatly influenced by the solvent. On a preparative scale, the chemical oxidation of 3 and 4 with [FeCp2](+) gives the paramagnetic cationic species [{M([mu-az)(cod)}(2)](+) (M = Rh, [3](+); M = Ir, [4](+)). The Rh complex [3](+) is stable in dichloromethane, whereas the Ir complex [4](+) transforms slowly, but quantitatively, into a 1:1 mixture of the allyl compound [(eta 3,eta 2-C8H11)Ir(mu-az)(2)Ir(cod)] ([5](+)) and the hydride compound [(cod)(H)Ir(mu-az)(2)Ir(cod)] ([6](+)). Addition of small amounts of acetonitrile to dichloromethane solutions of [3](+) and [4](+) triggers a fast disproportionation reaction in both cases to produce equi-molecular amounts of the starting materials 3 and 4 and metal-metal bonded M-II-M-II species. These new compounds are isolated by oxidation of 3 and 4 with [FeCp2](+) in acetonitrile as the mixed-ligand complexes [(MeCN)(3)M(mu-az)(2)M(NCMe)(cod)]-(PF6)(2) (M = Rh, [8](2+); M = Ir, [9](2+)). The electronic structures of [3](+) and [4](+) have been elucidated through EPR measurements and DFT calculations showing that their unpaired electron is primarily delocalized over the two metal centers, with minor spin densities at the two bridging amido nitrogen groups. The HOMO of 3 and 4 and the SOMO of [3](+) and [4](+) are essentially M-M d-d sigma*-antibonding orbitals, explaining the formation of a net bonding interaction between the metals upon oxidation of 3 and 4. Mechanisms for the observed allylic H-atom abstraction reactions from the paramagnetic (radical) complexes are proposed.</t>
  </si>
  <si>
    <t>[Tejel, Cristina; Ciriano, Miguel A.; Passarelli, Vincenzo; Lopez, Jose A.] CSIC UZ, Inst Ciencia Mat Aragon, E-50009 Zaragoza, Spain; [de Bruin, Bas] Univ Amsterdam, Vant Hoff Inst Mol Sci, NL-1018 WV Amsterdam, Netherlands</t>
  </si>
  <si>
    <t>Consejo Superior de Investigaciones Cientificas (CSIC); CSIC - Centro de Quimica y Materiales de Aragon (CEQMA); CSIC - Instituto de Ciencia de Materiales de Aragon (ICMA); University of Amsterdam</t>
  </si>
  <si>
    <t>Tejel, C (corresponding author), CSIC UZ, Inst Ciencia Mat Aragon, Pedro Cerbuna 12, E-50009 Zaragoza, Spain.</t>
  </si>
  <si>
    <t>ctejel@unizar.es; b.debruin@uva.nl</t>
  </si>
  <si>
    <t>Ciriano, Miguel/H-4426-2011; López, José A./L-7583-2014; de Bruin, Bas/K-7761-2012; Tejel, Cristina/J-7054-2014</t>
  </si>
  <si>
    <t>Ciriano, Miguel/0000-0002-7188-8014; López, José A./0000-0003-4500-1974; de Bruin, Bas/0000-0002-3482-7669; Tejel, Cristina/0000-0003-3306-0635; Passarelli, Vincenzo/0000-0002-1735-6439</t>
  </si>
  <si>
    <t>MEC-FEDER [CTQ2005-06807]; Gobierno de Aragon (GA) [PM36/2007]; University of Amsterdam; Netherlands Organization for Scientific Research (NWO-CW)</t>
  </si>
  <si>
    <t>MEC-FEDER(European Union (EU)Spanish Government); Gobierno de Aragon (GA)(Gobierno de Aragon); University of Amsterdam; Netherlands Organization for Scientific Research (NWO-CW)(Netherlands Organization for Scientific Research (NWO))</t>
  </si>
  <si>
    <t>The generous financial support from MEC-FEDER (Project CTQ2005-06807), Gobierno de Aragon (GA, Project PM36/2007), the University of Amsterdam, and the Netherlands Organization for Scientific Research (NWO-CW) is gratefully acknowledged. V.P. thanks CSIC for an I3P postdoctoral contract.</t>
  </si>
  <si>
    <t>10.1002/chem.200801615</t>
  </si>
  <si>
    <t>387DX</t>
  </si>
  <si>
    <t>WOS:000261933000018</t>
  </si>
  <si>
    <t>Electrochemical and ESR-study of the mechanism of organic compound oxidation in the presence of mediators-Radical cations of substituted pyrazin-di-N-oxydes</t>
  </si>
  <si>
    <t>radical cations of 2,5-dimethyl-; 2,3,5,6-tetramethyl-; 2,3-dimethyl-5,6-cyclohexa-; and 3-phenyl5,6-cyclohexapyrazin-di-N-oxydes; electrocatalysis; cyclic voltammetry; ESR</t>
  </si>
  <si>
    <t>OXIDE</t>
  </si>
  <si>
    <t>The mechanism of methanol, ethanol, diethyl ether, triethyl-o-formate, cyclohexanol, and cyclohexane oxidation in the presence of electrochemically generated radical cations of 2,5-dimethyl-, 2,3,5,6-tetramethyl-, 2,3-dimethyl-5,6-cyclohexa-, and 3-phenyl-5,6-cyclohexapyrazin-di-N-oxydes as mediators was studied by cyclic voltammetry, ESR-electrolysis, and gas chromatography. The studies were carried out at glassy-carbon-, Pt-, and Au-electrodes in 0.1 M LiClO4 solutions in acetonitrile and methanol, the alcohol being used as a solvent and substrate simultaneously. ESR-spectra of the radical cations of the pyrazin-di-N-oxydes were recorded. Effects of temperature, oxygen, admixtures of water and acid, and the nature of substrate and solvent on the shape of the cyclic voltammograms and intensity of the ESR-spectra of the pyrazin-di-N-oxydes are elucidated. By comparing experimental and calculated voltammograms, the rate constants for the interaction between the pyrazin-di-N-oxydes and the substrates C-H-bonds are determined. Mechanism of the ultimate two-electron catalytic oxidation of the organics as a constituent of complexes, formed with the radical cations of the mediators (pyrazin-di-N-oxydes), is suggested.</t>
  </si>
  <si>
    <t>Russian Acad Sci, Inst Problems Chem Phys, Chernogolovka 142432, Russia</t>
  </si>
  <si>
    <t>Kulakovskaya, SI (corresponding author), Russian Acad Sci, Inst Problems Chem Phys, Chernogolovka 142432, Russia.</t>
  </si>
  <si>
    <t>PLEIADES PUBLISHING INC</t>
  </si>
  <si>
    <t>MOSCOW</t>
  </si>
  <si>
    <t>PLEIADES PUBLISHING INC, MOSCOW, 00000, RUSSIA</t>
  </si>
  <si>
    <t>10.1134/S1023193507110031</t>
  </si>
  <si>
    <t>234UZ</t>
  </si>
  <si>
    <t>WOS:000251190800003</t>
  </si>
  <si>
    <t>Kajita, Y; Arii, H; Saito, T; Saito, Y; Nagatomo, S; Kitagawa, T; Funahashi, Y; Ozawa, T; Masuda, H</t>
  </si>
  <si>
    <t>Kajita, Yuji; Arii, Hidekazu; Saito, Takahiro; Saito, Yamato; Nagatomo, Shigenori; Kitagawa, Teizo; Funahashi, Yasuhiro; Ozawa, Tomohiro; Masuda, Hideki</t>
  </si>
  <si>
    <t>Syntheses, characterization, and dioxygen reactivities of Cu(I) complexes with cis,cis-1,3,5-triaminocyclohexane derivatives:: A Cu(III)2O2 intermediate exhibiting higher C-H activation</t>
  </si>
  <si>
    <t>OXO-TRANSFER REACTION; SIDE-ON PEROXO; COPPER-DIOXYGEN; BIS(MU-OXO)DICOPPER(III) COMPLEX; MOLECULAR-STRUCTURE; CRYSTAL-STRUCTURE; NITROGEN DONORS; LIGANDS; BINDING; CORE</t>
  </si>
  <si>
    <t>Six Cu(I) complexes with cis,cis-1,3,5-triaminocyclohexane derivatives (R3CY, R = Et, iBu, and Bn), [Cu(MeCN)(Et3CY)]SbF6 (1), [Cu(MeCN)(iBu(3)CY)]SbF6 (2), [Cu(MeCN)(Bn3CY)]SbF6 (3), [Cu(CO)(Et3CY)]SbF6 (4), [Cu(CO)(iBu(3)CY)]SbF6 (5), and [Cu(CO)(Bn3CY)]SbF6 (6), were prepared to probe the ability of copper complexes to effectively catalyze oxygenation reactions. The complexes were characterized by elemental analysis, electrochemical and X-ray structure analyses, electronic absorption spectroscopy, IR spectroscopy, H-1 NMR spectroscopy, and ESI mass spectrometry. The crystal structures of 1-3 and 6 and the CO stretching vibrations (nu(CO)) of 4-6 demonstrate that the ability of R3CY to donate electron density to the Cu(I) atom is stronger than that of the previously reported ligands, 1,4,7-triazacyclononane (R(3)TACN) and 1,4,7-triazacyclodecane (R(3)TACD). Reactions of complexes 1-3 with dioxygen in THF or CH2Cl2 at -105 to -80 degrees C yield bis(mu-oxo)dicopper(III) complexes 7-9 as intermediates as confirmed by electronic absorption spectroscopy and resonance Raman spectroscopy. The Cu-O stretching vibrations, nu(Cu-O) for 7 (O-16(2): 553, 581 cm(-1)and O-18(2): 547 cm(-1)) and 8 (O-16(2): 571 cm(-1) and O-18(2): 544 cm(-1)), are observed in a lower energy region than previously reported for bis(mu-oxo) complexes. The decomposition rates of complexes 7-9 in THF at -90 degrees C are 2.78 x 10(-4) for 7, 8.04 x 10(-4) for 8, and 3.80 x 10(-4) s(-1) for 9. The decomposition rates of 7 and 8 in CH2Cl2 were 5.62 x 10(-4) and 1.62 x 10(-3) s(-1), respectively, and the thermal stabilities of 7-9 in CH2Cl2 are lower than the values measured for the complexes in THF. The decomposition reactions obeyed first-order kinetics, and the H/D isotope experiments for 8 and 9 indicate that the N-dealkylation reaction is the rate-determining step in the decomposition processes. On the other hand, the decomposition reaction of 7 in THF results in the oxidation of THF (acting as an exogenous substrate) to give 2-hydroxy tetrahydrofuran and gamma-butyrolactone as oxidation products. Detailed investigation of the N-dealkylation reaction for 8 by kinetic experiments using N-H/D at -90 degrees C showed a kinetic isotope effect of 1.25, indicating that a weak electrostatic interaction between the N-H hydrogen and mu-oxo oxygen contributes to the major effect on the rate-determining step of N-dealkylation. X-ray crystal structures of the bis(mu-hydroxo)dicopper(II) complexes, [Cu-2(OH)(2)(Et3CY)(2)](CF3SO3)(2) (10), [Cu-2(OH)(2)(iBu(3)CY)(2)](CF3SO3)(2) (11), and [Cu-2(OH)(2)(Bn3CY)(2)](ClO4)(2) (12), which have independently been prepared as the final products of bis(mu-oxo)dicopper(III) intermediates, suggest that an effective interaction between N-H and mu-oxo in the Cu(III)(2)(mu-O)(2) core may enhance the oxidation ability of the metal-oxo species.</t>
  </si>
  <si>
    <t>Nagoya Inst Technol, Grad Sch Engn, Showa Ku, Nagoya, Aichi 4668555, Japan; Okazaki Natl Res Inst, Ctr Integrat Biosci, Okazaki, Aichi 4448585, Japan</t>
  </si>
  <si>
    <t>Nagoya Institute of Technology; National Institutes of Natural Sciences (NINS) - Japan; Okazaki Institute for Integrative Bioscience (OIIB)</t>
  </si>
  <si>
    <t>Masuda, H (corresponding author), Nagoya Inst Technol, Grad Sch Engn, Showa Ku, Nagoya, Aichi 4668555, Japan.</t>
  </si>
  <si>
    <t>masuda.hideki@nitech.ac.jp</t>
  </si>
  <si>
    <t>10.1021/ic062206s</t>
  </si>
  <si>
    <t>154LZ</t>
  </si>
  <si>
    <t>WOS:000245510200049</t>
  </si>
  <si>
    <t>Che, CM; Zhan, JL; Zhang, R; Huang, JS; Lai, TS; Tsui, WM; Zhou, XG; Zhou, ZY; Zhu, NY; Chang, CK</t>
  </si>
  <si>
    <t>Hydrocarbon oxidation by β-halogenated dioxoruthenium(VI) porphyrin complexes:: Effect of reduction potential (RuVI/V) and C-H bond-dissociation energy on rate constants</t>
  </si>
  <si>
    <t>electrochemistry; oxidation; porphyrinoids; ruthenium; structure elucidation</t>
  </si>
  <si>
    <t>X-RAY CRYSTAL; ENANTIOSELECTIVE ALKENE EPOXIDATION; CATALYTIC ASYMMETRIC EPOXIDATION; RUTHENIUM-PORPHYRIN; STRUCTURAL-CHARACTERIZATION; CYTOCHROME-P-450 MODELS; ELECTRONIC-STRUCTURE; AEROBIC EPOXIDATION; CARBONYL-COMPLEXES; NMR-SPECTROSCOPY</t>
  </si>
  <si>
    <t>P-Halogenated dioxoruthenium(vi) porphyrin complexes [Ru-VI(F-28-tPP)O-2] [F-28-tPP = 2,3,7,8,12,13, 17,18-octafluoro-5,10,15,20-tetrakis-(pentafluorophenyl)porphyrinato(2-)I and [Ru-VI(beta-Br-8-tmp)O-2] [beta-Br-8-tmp = 2,3,7,8,12,13,17,18-octabromo-5,10,15,20- tetrakis(2,4,6-trimethylphenyl)porphyr- inato(2-)] were prepared from reactions of [Ru-II(por)(CO)] [por=porphyrinato(2-)] with ni-chloroperoxybenzoic acid in CH2Cl2. Reactions of [Ru-VI(por)O-2] with excess PPh3 in CH2Cl2 gave [Ru-VI(F-20-tpp)(PPh3)(2)] [F-20-tPP = 5,10,15,20-tetrakis(pentafluorophenyl)porphyrinato(2-)] and [Ru-VI(F-28-tpp)(PPh3)(2)]. The structures of [Ru-VI(por)(CO)(H2O)] and [Ru-VI(por)(PPh3)(2)] (por=F-20-tpp, F-28-tpp) were determined by X-ray crystallography, revealing the effect of P-fluorination of the porphyrin ligand on the coordination of axial ligands to ruthenium atom. The X-ray crystal structure of [Ru-VI(F-20-tPP)O-2] shows a Ru=O bond length of 1.718(3) A. Electrochemical reduction of [Ru-VI(por)O-2] (Ru-VI to Ru-V) is irreversible or quasi-reversible, with the E-p.c(Ru-VI/V) spanning -0.31 to -1.15 V versus Cp2Fe+/0. Kinetic studies were performed for the reactions of various [Ru-VI(por)O-2], including [Ru-VI(F-28-tPP)O-2] and [Ru-VI(beta-Br-8-tmp)O-2], with para-substituted styrenes p-X-C6H4CH=CH2 (X = H, F, Cl, Me, MeO), Cis- and trans-P-in ethylstyrene, cyclohexene, norbornene, ethylbenzene, cumene, 9,10-dihydroanthracene, xanthene, and fluorene. ne second-order rate constants (k(2)) obtained for the hydrocarbon oxidations by [Ru-VI-(F-28-tpp)O-2] are up to 28-fold larger than by [Ru-VI(F-20-tpp)O-2]. Dual-parameter Hammett correlation implies that the styrene oxidation by [Ru-VI(F-28-tpp)O-2] should involve rate-limiting generation of a benzylic radical intermediate, and the spin delocalization effect is more important than the polar effect. The k(2) values for the oxidation of styrene and ethylbenzene by [Ru-VI(por)O-2] increase with E-p.c(Ru-VI/V), and there is a linear correlation between log k(2) and E-p.c(Ru-VI/V). The small slope (approximate to 2 V-1) of the log k(2) versus E-p.c(Ru-VI/V) v) plot suggests that the extent of charge transfer is small in the rate-determining step of the hydrocarbon oxidations. The rate constants correlate well with the C-H bond dissociation energies, in favor of a hydrogen-atom abstraction mechanism.</t>
  </si>
  <si>
    <t>Univ Hong Kong, Dept Chem, Hong Kong, Hong Kong, Peoples R China; Univ Hong Kong, Inst Mol Technol Drug Discovery &amp; Synth, Open Lab Chem Biol, Hong Kong, Hong Kong, Peoples R China; Hong Kong Univ Sci &amp; Technol, Dept Chem, Kowloon, Hong Kong, Peoples R China; Hong Kong Polytech Univ, Dept Appl Biol &amp; Chem Technol, Kowloon, Hong Kong, Peoples R China</t>
  </si>
  <si>
    <t>University of Hong Kong; University of Hong Kong; Hong Kong University of Science &amp; Technology; Hong Kong Polytechnic University</t>
  </si>
  <si>
    <t>Che, CM (corresponding author), Univ Hong Kong, Dept Chem, Pokfulam Rd, Hong Kong, Hong Kong, Peoples R China.</t>
  </si>
  <si>
    <t>Huang, Jie Sheng/D-3076-2009; Chang, Chi K./B-1675-2010; zhu, Nianyong/B-9782-2012; Zhang, Jun-Long/E-9906-2013</t>
  </si>
  <si>
    <t>Chang, Chi K./0000-0002-4113-1950; zhu, Nianyong/0000-0003-1263-8733; Zhang, Jun-Long/0000-0002-5731-7354</t>
  </si>
  <si>
    <t>NOV 18</t>
  </si>
  <si>
    <t>10.1002/chem.200500814</t>
  </si>
  <si>
    <t>987HK</t>
  </si>
  <si>
    <t>WOS:000233508800024</t>
  </si>
  <si>
    <t>Astolfi, P; Brandi, P; Galli, C; Gentili, P; Gerini, MF; Greci, L; Lanzalunga, O</t>
  </si>
  <si>
    <t>New mediators for the enzyme laccase: mechanistic features and selectivity in the oxidation of non-phenolic substrates</t>
  </si>
  <si>
    <t>NEW JOURNAL OF CHEMISTRY</t>
  </si>
  <si>
    <t>SUBSTITUTED N-HYDROXYPHTHALIMIDES; BOND-DISSOCIATION ENTHALPIES; LIGNIN MODEL; AEROBIC OXIDATION; KRAFT PULP; ELECTROCHEMICAL OXIDATION; ELECTRODE-POTENTIALS; CATALYTIC EFFICIENCY; NITROXIDE RADICALS; FUNGAL LACCASES</t>
  </si>
  <si>
    <t>New mediators of laccase have been comparatively evaluated and ranked towards the benchmark aerobic oxidation of p-MeO-benzyl alcohol. The mechanism of oxidation of this non-phenolic substrate by each mediator, which is initially oxidised by laccase to the Med(ox) form, has been assessed among three alternatives. The latter make the phenoloxidise laccase competent for the indirect oxidation of non-phenolic (and thus 'unnatural') substrates. Experimental characterisation of the mediators, by means of spectrophotometric, electrochemical and thermochernical survey, is reported. Clear-cut evidence for the formation of a benzyl radical intermediate in the oxidation of a particular benzyl alcohol with laccase and a :: N-OH mediator is attained by means of a trapping experiment. The selectivity of the laccase-catalysed oxidation of two competing lignin and polysaccharide model compounds has been assessed by using the highly proficient 4-MeO-HPI mediator, and found very high in favour of the former model. This evidence is in keeping with the operation of a radical hydrogen-abstraction process that efficiently cleaves the benzylic rather than the aliphatic C-H bond of the two models. Significant is the finding that catechol, i.e., a model of recurring phenolic structures in lignin, once oxidised to aryloxyl radical by laccase is capable to mediate a radical oxidation of non-phenolic compounds. This supports a fully-fledged role of laccase as a delignifying enzyme in nature by way of no other mediators than the very phenolic groups of lignin. Finally, an evaluation of the dissociation energy of the NO-H bond of HBT, which is not accessible experimentally, is provided by the use of a thermochemical cycle and theoretical calculations.</t>
  </si>
  <si>
    <t>Univ Roma La Sapienza, Dipartimento Chim, I-00185 Rome, Italy; Univ Ancona, Dipartimento Sci Mat &amp; Terra, I-60131 Ancona, Italy; CNR, IMC, Sez Meccanismi Reaz, I-00185 Rome, Italy</t>
  </si>
  <si>
    <t>Sapienza University Rome; Marche Polytechnic University; Consiglio Nazionale delle Ricerche (CNR)</t>
  </si>
  <si>
    <t>Galli, C (corresponding author), Univ Roma La Sapienza, Dipartimento Chim, I-00185 Rome, Italy.</t>
  </si>
  <si>
    <t>carlo.galli@uniromal.it</t>
  </si>
  <si>
    <t>Patrizia, Gentili/I-4709-2012; Astolfi, Paola/C-5953-2008</t>
  </si>
  <si>
    <t>Astolfi, Paola/0000-0003-3226-082X; GENTILI, Patrizia/0000-0001-7410-7538; Lanzalunga, Osvaldo/0000-0002-0532-1888</t>
  </si>
  <si>
    <t>1144-0546</t>
  </si>
  <si>
    <t>1369-9261</t>
  </si>
  <si>
    <t>NEW J CHEM</t>
  </si>
  <si>
    <t>New J. Chem.</t>
  </si>
  <si>
    <t>10.1039/b507657a</t>
  </si>
  <si>
    <t>977BO</t>
  </si>
  <si>
    <t>WOS:000232777600013</t>
  </si>
  <si>
    <t>Cantarella, G; Galli, C; Gentili, P</t>
  </si>
  <si>
    <t>Free radical versus electron-transfer routes of oxidation of hydrocarbons by laccase/mediator systems catalytic or stoichiometric procedures</t>
  </si>
  <si>
    <t>JOURNAL OF MOLECULAR CATALYSIS B-ENZYMATIC</t>
  </si>
  <si>
    <t>laccase; mediators; electron-transfer; H-atom abstraction; hydrocarbons oxidation; lignin degradation</t>
  </si>
  <si>
    <t>LIGNIN MODEL COMPOUNDS; N-HYDROXY COMPOUNDS; FUNGAL LACCASES; AROMATIC-HYDROCARBONS; BENZYL ALCOHOLS; MILD CONDITIONS; KRAFT PULP; MEDIATORS; HYDROXYPHTHALIMIDE; BIODEGRADATION</t>
  </si>
  <si>
    <t>The oxidation of C-H bonds in alkylarenes can take place by dioxygen, under catalysis by the phenol-oxidase enzyme laccase, provided that suitable mediator compounds are added. The actual oxidation of the substrate is carried out by the oxidised form of the mediator, in a non-enzymatic step. The relative efficiency of four &gt;N-OH-type mediators (HBT, HPI, VLA, NHA) has been evaluated, and compared with that of the structurally different mediator ABTS. Laccase/mediator catalysed oxidations of non-phenolic substrates can proceed via two different mechanisms. Either on monoelectronic oxidation, by the oxidised form of mediator ABTS, or, by abstraction of hydrogen atom, by a &gt;N-O-. radical species derived from the &gt;N-OH-type mediators. The former mechanism requires substrates with a low oxidation potential; the latter mechanism requires substrates with relatively weak C-H bonds. Electrochemical and thermochemical evidence is provided (i) to explain the failure in the oxidation of specific alkylarenes and (ii) in support to the rationalisation of the experimental findings. Particular emphasis is given to discuss the effect of the mediator-to-substrate molar ratio upon the efficiency of the oxidation procedure. In order to explain why, in previous literature studies, better results may have been obtained by using the mediator in more that stoichiometric amounts, we propose the concurrent formation of degradation products from the mediator, which could be responsible for the onset of alternative oxidation pathways. A better understanding of the natural role of laccase in the oxygen-dependent degradation of lignin in wood emerges from this study. (C) 2003 Elsevier Science B.V. All rights reserved.</t>
  </si>
  <si>
    <t>Univ Roma La Sapienza, Dept Chim, I-00185 Rome, Italy; Univ Roma La Sapienza, CNR, Ctr Meccanismi Reaz, I-00185 Rome, Italy</t>
  </si>
  <si>
    <t>Sapienza University Rome; Consiglio Nazionale delle Ricerche (CNR); Sapienza University Rome</t>
  </si>
  <si>
    <t>Galli, C (corresponding author), Univ Roma La Sapienza, Dept Chim, I-00185 Rome, Italy.</t>
  </si>
  <si>
    <t>Patrizia, Gentili/I-4709-2012</t>
  </si>
  <si>
    <t>GENTILI, Patrizia/0000-0001-7410-7538</t>
  </si>
  <si>
    <t>1381-1177</t>
  </si>
  <si>
    <t>J MOL CATAL B-ENZYM</t>
  </si>
  <si>
    <t>J. Mol. Catal. B-Enzym.</t>
  </si>
  <si>
    <t>3-4</t>
  </si>
  <si>
    <t>10.1016/S1381-1177(03)00014-6</t>
  </si>
  <si>
    <t>Biochemistry &amp; Molecular Biology; Chemistry, Physical</t>
  </si>
  <si>
    <t>Biochemistry &amp; Molecular Biology; Chemistry</t>
  </si>
  <si>
    <t>686LF</t>
  </si>
  <si>
    <t>WOS:000183322700002</t>
  </si>
  <si>
    <t>Mohammad, HAY; Grimm, JC; Eichele, K; Mack, HG; Speiser, B; Novak, F; Quintanilla, MG; Kaska, WC; Mayer, HA</t>
  </si>
  <si>
    <t>C-H oxidative addition with a (PCP)Ir(III)-pincer complex</t>
  </si>
  <si>
    <t>SELECTIVE CATALYTIC DEHYDROGENATION; ELECTRON-TRANSFER REACTIONS; BOND ACTIVATION; ALKANE DEHYDROGENATION; PINCER COMPLEXES; CARBON BONDS; IRIDIUM; PCP; PLATINUM; RHODIUM</t>
  </si>
  <si>
    <t>Treatment of 4-MeO-C6H3-2,6-((CH2PBu2)-Bu-t)(2) with IrCl(3)(.)nH(2)O in i-PrOH/H2O gives a cyclometalated pincer chlorohydrido iridium complex. A second intramolecular oxidative addition reaction of one of the tert-butyl C-H bonds to the Ir(III) center followed by the reductive elimination of H-2 gives a novel doubly metalated compound that is stable to air and water. X-ray crystallographic analysis revealed, a chelated square-pyramidal iridium compound with two cyclometalated five-membered rings in the basal plane and the iridium bound methylene group of the four-membered ring in the apical position. The free coordination site is protected by an agostic C-H bond. While a phosphorus-phosphorus coupling constant of 351.1 Hz establishes the trans position of the phosphorus groups there is no indication of a hydridic or weakly bound hydrogen. Electrochemical studies establish an equilibrium between the pincer chlorohydrido compound and the doubly metalated complex and H2. A square scheme can be used to describe the relationship between the redox couples and solution equilibria. The unusual stability of the doubly metalated complex was supported by DFT calculations at different levels of theory on model compounds. They show the coordination of two hydrogen atoms best described as eta(2)-coordinated dihydrogen and suggest an Ir(V) oxidation state as intermediate.</t>
  </si>
  <si>
    <t>Inst Anorgan Chem, D-72076 Tubingen, Germany; Inst Organ Chem, D-72076 Tubingen, Germany; Inst Phys &amp; Theoret Chem, D-72076 Tubingen, Germany; Univ Calif Santa Barbara, Dept Chem, Santa Barbara, CA 93106 USA; Univ Alcala De Henares, Dept Quim Organ, Alcala De Henares 28871, Spain</t>
  </si>
  <si>
    <t>Eberhard Karls University of Tubingen; Eberhard Karls University of Tubingen; Eberhard Karls University of Tubingen; University of California System; University of California Santa Barbara; Universidad de Alcala</t>
  </si>
  <si>
    <t>Mayer, HA (corresponding author), Inst Anorgan Chem, Morgenstelle 18, D-72076 Tubingen, Germany.</t>
  </si>
  <si>
    <t>Quintanilla, Gloria/K-6080-2014</t>
  </si>
  <si>
    <t>Quintanilla, Gloria/0000-0002-1249-789X; Eichele, Klaus/0000-0002-9318-5782; Mayer, Hermann/0000-0002-8263-4255</t>
  </si>
  <si>
    <t>DEC 23</t>
  </si>
  <si>
    <t>10.1021/om020621w</t>
  </si>
  <si>
    <t>627KN</t>
  </si>
  <si>
    <t>WOS:000179932500011</t>
  </si>
  <si>
    <t>Kulakovskaya, SI; Kulikov, AV; Berdnikov, VM; Ioffe, NT; Shestakov, AF</t>
  </si>
  <si>
    <t>Electrochemical and ESR study of the C-H bond activation. Electrocatalytical oxidation with participation of radical cation of phenazine-di-N-oxide</t>
  </si>
  <si>
    <t>C-H bond activation; radical cation of phenazine-di-N-oxide; electrocatalysis; cyclic voltammetry; ESR</t>
  </si>
  <si>
    <t>MECHANISM; REDUCTION</t>
  </si>
  <si>
    <t>The mechanism of oxidation of organic substrates (cyclohexanol, ethanol, methanol, tetrahydrofurane, triethylether of ortho formic acid, dioxane, toluene and cyclohexane) in the presence of a mediator, electrochemically generated radical cation of phenazine-di-N-oxide, has been studied by the methods of ESR electrolysis and cyclic voltammetry. The study was carried out at Au, Pt and glass carbon electrodes in acetonitrile, as well as in methanol and its deuterated derivatives (CH3OD, CD3OD) used as a solvent and a substrate simultaneously. The effect of temperature, acids, water, oxygen, the nature of solvent, substrate and supporting electrolyte on the shape and intensity of ESR signal and cyclic voltammograms (CV) has been studied. ESR spectra of radical intermediates were revealed: one intermediate with g-factor 2.0023 in CH3OH and CH3OD and two intermediates with g-factors 2.0023 and 2.0036 in CD3OD. The obtained results were explained by the overall two-electron mechanism of the electrochemical oxidation of the substrate via formation of the complex of substrate with the radical cation of phenazine-di-N-oxide. (C) 2002 Elsevier Science Ltd. All rights reserved.</t>
  </si>
  <si>
    <t>Russian Acad Sci, Kinet &amp; Catalysis Inst Prob Chem Phys, Chernogolovka 142434, Moscow Region, Russia</t>
  </si>
  <si>
    <t>Kulakovskaya, SI (corresponding author), Russian Acad Sci, Kinet &amp; Catalysis Inst Prob Chem Phys, Chernogolovka 142434, Moscow Region, Russia.</t>
  </si>
  <si>
    <t>Shestakov, Alexander F/B-6879-2018; Kulakovskaya, Svetlana/AAE-6976-2022</t>
  </si>
  <si>
    <t>Kulakovskaya, Svetlana/0000-0002-5884-5888</t>
  </si>
  <si>
    <t>OCT 9</t>
  </si>
  <si>
    <t>PII S0013-4686(02)00448-6</t>
  </si>
  <si>
    <t>10.1016/S0013-4686(02)00448-6</t>
  </si>
  <si>
    <t>603VM</t>
  </si>
  <si>
    <t>WOS:000178581500012</t>
  </si>
  <si>
    <t>Magdesieva, TV; Butin, KP</t>
  </si>
  <si>
    <t>Electrochemical activation of reactions involving organometallic compounds</t>
  </si>
  <si>
    <t>USPEKHI KHIMII</t>
  </si>
  <si>
    <t>Russian</t>
  </si>
  <si>
    <t>METAL-COMPLEX CATALYSIS; AROMATIC NUCLEOPHILIC-SUBSTITUTION; CARBON-DIOXIDE ACTIVATION; GAS-DIFFUSION ELECTRODES; C-H BONDS; ELECTROCATALYTIC REDUCTION; CO2 REDUCTION; CYCLIC VOLTAMMETRY; CHEMICAL-REACTIONS; ORGANIC HALIDES</t>
  </si>
  <si>
    <t>Data on the electrochemical activation of various reactions involving organometallic compounds are generalised. Primary attention is devoted to the main types of transformation that can be performed by electrochemical electron transfer: redox activation of 16- and 18-electron complexes of transition metals as the first step of a broad range of reactions, electrocatalysis, mediator processes, and electrosynthesis of compounds containing carbon-metal sigma-bonds.</t>
  </si>
  <si>
    <t>Moscow MV Lomonosov State Univ, Dept Chem, Moscow 119992, Russia</t>
  </si>
  <si>
    <t>Lomonosov Moscow State University</t>
  </si>
  <si>
    <t>Magdesieva, TV (corresponding author), Moscow MV Lomonosov State Univ, Dept Chem, Leninskie Gory, Moscow 119992, Russia.</t>
  </si>
  <si>
    <t>tvm@org.chem.msu.ru; butin@org.chem.msu.ru</t>
  </si>
  <si>
    <t>MEZHDUNARODNAYA KNIGA</t>
  </si>
  <si>
    <t>39 DIMITROVA UL., MOSCOW, 113095, RUSSIA</t>
  </si>
  <si>
    <t>0042-1308</t>
  </si>
  <si>
    <t>USP KHIM+</t>
  </si>
  <si>
    <t>Uspekhi Khimii</t>
  </si>
  <si>
    <t>UNSP UDK 547.1'13+541.138</t>
  </si>
  <si>
    <t>561KD</t>
  </si>
  <si>
    <t>WOS:000176138600003</t>
  </si>
  <si>
    <t>Fokin, AA; Schreiner, PR; Gunchenko, PA; Peleshanko, SA; Shubina, TE; Isaev, SD; Tarasenko, PV; Kulik, NI; Schiebel, HM; Yurchenko, AG</t>
  </si>
  <si>
    <t>Oxidative single-electron transfer activation of σ-bonds in aliphatic halogenation reactions</t>
  </si>
  <si>
    <t>SMALL-RING PROPELLANES; C-H ACTIVATION; RADICAL-CATION; ELECTROCHEMICAL OXIDATION; SATURATED-HYDROCARBONS; IODINE MONOCHLORIDE; TRANSFER PATHWAYS; METAL-COMPLEXES; HARTREE-FOCK; CHEMISTRY</t>
  </si>
  <si>
    <t>The reactions of a series of structurally related large-ring propellanes with iodine monochloride were studied experimentally and computationally. In the case of 1,3-dehydroadamantane (1) and [3.3.1]propellane (2) free-radical addition was observed. [3.3.2]Propellane (3) and 3,6-dehydrohomoadamantane (4), which are less prone to radical attack, selectively form products of formal double nucleophilic (oxidative) addition, e.g., dichloro (in ICl/CH2Cl2), dimettloxy (in ICl/CH3OH), and diacetamino (in ICl/CH3CN) derivatives under otherwise identical conditions. Single-electron transfer pathways involving the alkane radical cations are proposed for the activation step for aliphatic hydrocarbons with relatively low oxidation potentials such as cage alkanes. Similar mechanisms are postulated for the activation of the tertiary C-H bonds of adamantane based on H/D-kinetic isotope effect data. The latter compare well to the k(H)/k(D) value for hydrogen atom loss from the adamantane radical cation (measured 2.78 +/- 0.21 and computed 2.0) and differ considerably from the kinetic isotope effects for electrophilic C-H bond activations (i.e., hydride abstraction) or for loss of a proton from a hydrocarbon radical cation (k(H)/k(D) = 1.0-1.4; computed 1.4). Hence, the reactions of alkanes with elementary halogens and other weak electrophiles (but strong oxidizers) do not necessarily involve three-center two-electron species but rather occur via successive single-electron oxidation steps. Upon C-C or C-H fragmentation, the incipient alkane radical cations are trapped by nucleophiles.</t>
  </si>
  <si>
    <t>Kiev Polytech Inst, Dept Organ Chem, UA-252056 Kiev, Ukraine; Univ Gottingen, Inst Organ Chem, D-37077 Gottingen, Germany; Tech Univ Carolo Wilhelmina Braunschweig, Inst Organ Chem, D-38106 Braunschweig, Germany</t>
  </si>
  <si>
    <t>Ministry of Education &amp; Science of Ukraine; Igor Sikorsky Kyiv Polytechnic Institute; University of Gottingen; Braunschweig University of Technology</t>
  </si>
  <si>
    <t>Fokin, AA (corresponding author), Kiev Polytech Inst, Dept Organ Chem, Pr Pobedy 37, UA-252056 Kiev, Ukraine.</t>
  </si>
  <si>
    <t>Shubina, Tatyana E/A-5879-2009; Fokin, Andrey A/I-3146-2018; Gunchenko, Pavel A/B-2475-2017; Schreiner, Peter R./K-2363-2019; Schreiner, Peter Richard R/A-4084-2008; Fokin, Andrey/A-2869-2010</t>
  </si>
  <si>
    <t>Fokin, Andrey A/0000-0002-6381-8948; Gunchenko, Pavel A/0000-0002-7366-1809; Schreiner, Peter R./0000-0002-3608-5515; Schreiner, Peter Richard R/0000-0002-3608-5515; Shubina, Tatyana/0000-0002-7048-3226</t>
  </si>
  <si>
    <t>AUG 2</t>
  </si>
  <si>
    <t>10.1021/ja000193q</t>
  </si>
  <si>
    <t>342RF</t>
  </si>
  <si>
    <t>WOS:000088658400020</t>
  </si>
  <si>
    <t>Balzani, V; Becher, J; Credi, A; Nielsen, MB; Raymo, FM; Stoddart, JF; Talarico, AM; Venturi, M</t>
  </si>
  <si>
    <t>Molecular meccano - Part 58 - The electrochemically-driven decomplexation/recomplexation of inclusion adducts of ferrocene derivatives with an electron-accepting receptor</t>
  </si>
  <si>
    <t>TEMPLATE-DIRECTED SYNTHESES; 2ND-SPHERE COORDINATION; METAL-COMPLEXES; ROTAXANES; CATENANES; CYCLOBIS(PARAQUAT-4,4'-BIPHENYLENE); RECOGNITION; MACHINES; SWITCHES; SHUTTLE</t>
  </si>
  <si>
    <t>The tetracationic cyclophane, cyclobis(paraquat-4,4'-biphenylene), binds 1,1'-disubstituted ferrocene-based polyethers as a result of (i) [pi...pi] stacking between the pi-electron-deficient bipyridinium units and the pi-electron-rich cyclopentadienyl rings and (ii) [C-H ... O] hydrogen bonds between the alpha-bipyridinium hydrogen atoms and the polyether oxygen atoms. However, even the presence of a bulky tetraarylmethane group-which is too large to thread through the cavity of the cyclophane host-at the end of each of the two polyether substituents of the ferrocene-containing guest does not discourage adduct formation of the inclusion type. Thus, in these adducts, the ferrocene unit of the guest is located inside the cavity of the host with its two polyether chains protruding outward from the same side of the host. The alternative pseudorotaxane geometry is not observed in solutions of these 1:i adducts. The host-guest adducts display absorption bands in the visible spectral region, characteristic of charge-transfer interactions. In the case of one of these adducts, reversible decomplexation/recomplexation takes place upon electrochemical oxidation/reduction of the ferrocene-based unit or upon reduction/oxidation of the tetracationic cyclophane.</t>
  </si>
  <si>
    <t>Univ Bologna, Dipartimento Chim G Ciamician, I-40126 Bologna, Italy; Odense Univ, Dept Chem, DK-5230 Odense, Denmark; Univ Calif Los Angeles, Dept Chem &amp; Biochem, Los Angeles, CA 90095 USA</t>
  </si>
  <si>
    <t>University of Bologna; University of Southern Denmark; University of California System; University of California Los Angeles</t>
  </si>
  <si>
    <t>Balzani, V (corresponding author), Univ Bologna, Dipartimento Chim G Ciamician, Via Selmi 2, I-40126 Bologna, Italy.</t>
  </si>
  <si>
    <t>stoddart@chem.ucla.edu</t>
  </si>
  <si>
    <t>Nielsen, Mogens B/G-1542-2014; Stoddart, James Fraser/H-1518-2011; Credi, Alberto/H-4450-2011</t>
  </si>
  <si>
    <t>Nielsen, Mogens B/0000-0001-8377-0788; Stoddart, James Fraser/0000-0003-3161-3697; Credi, Alberto/0000-0003-2546-9801; Raymo, Francisco/0000-0002-6163-6606</t>
  </si>
  <si>
    <t>APR 7</t>
  </si>
  <si>
    <t>10.1021/jo991467z</t>
  </si>
  <si>
    <t>302CV</t>
  </si>
  <si>
    <t>WOS:000086348400007</t>
  </si>
  <si>
    <t>Treimer, SE; Evans, DH</t>
  </si>
  <si>
    <t>Electrochemical reduction of acids in dimethyl sulfoxide. Comparison of weak C-H, N-H and O-H acids</t>
  </si>
  <si>
    <t>conjugate base; dimethyl sulfoxide; dissociative electron transfer; rate-determining step</t>
  </si>
  <si>
    <t>EQUILIBRIUM ACIDITIES; ELECTRON-TRANSFER; CARBON ACIDS; REACTIVITY; KINETICS; ENOLATE</t>
  </si>
  <si>
    <t>The reduction of 21 weak acids, HA, has been studied in dimethyl sulfoxide. The acids included CH, NH and OH acids and their pK(a)(DMSO) values ranged from 6.4 to 19.8. When studied with a freshly polished platinum electrode, all of the NH and OH acids are reduced to form the conjugate base of the acid (A(-)) and dihydrogen. In cyclic voltammetry, the reduction peak on the forward sweep is accompanied by an oxidation peak on the return sweep and the half-wave potential, taken as the mean of the cathodic and anodic peak potentials, was found to be very close to the calculated half-wave potential based on the formal potential for the HA/A(-),H-2 couple for most of these acids. The rate-determining step in the reduction is thought to be a type of dissociative electron transfer whereby HA is reduced to A- plus a hydrogen atom adsorbed on the platinum surface. Consonant with this idea is the observation that no reduction is seen when a non-catalytic surface such as glassy carbon is used. The CH acids fell into several categories. The first included 2,2,5-trimethyl-1,3-dioxane-4,6-dione and malononitrile which behave very similarly to NH and OH acids of similar acidity. 1,3-Diphenyl-1,3-propanedione (completely enolized) and triacetylmethane (68% enolized) react as OH acids with the complication that with the former, reduction to the radical anion occurs in the same potential region as the reduction as an acid. The CH acids ethyl nitroacetate and 2,4-pentanedione (partially enolized) appear to require tautomerization to OH acid forms prior to reduction. Finally, nitromethane shows little indication of reduction as an acid at platinum and is reduced instead to the radical anion which undergoes rapid following reactions. (C) 1998 Elsevier Science S.A. All rights reserved.</t>
  </si>
  <si>
    <t>Univ Delaware, Dept Chem &amp; Biochem, Newark, DE 19716 USA</t>
  </si>
  <si>
    <t>University of Delaware</t>
  </si>
  <si>
    <t>Evans, DH (corresponding author), Univ Delaware, Dept Chem &amp; Biochem, Newark, DE 19716 USA.</t>
  </si>
  <si>
    <t>0022-0728</t>
  </si>
  <si>
    <t>1-2</t>
  </si>
  <si>
    <t>10.1016/S0022-0728(98)00206-X</t>
  </si>
  <si>
    <t>130JU</t>
  </si>
  <si>
    <t>WOS:000076517600004</t>
  </si>
  <si>
    <t>FREUND, MS; LABINGER, JA; LEWIS, NS; BERCAW, JE</t>
  </si>
  <si>
    <t>ELECTROCATALYTIC FUNCTIONALIZATION OF ALKANES USING AQUEOUS PLATINUM SALTS</t>
  </si>
  <si>
    <t>JOURNAL OF MOLECULAR CATALYSIS</t>
  </si>
  <si>
    <t>ELECTROCATALYSIS; HYDROXYLATION; PLATINUM; SELECTIVE OXIDATION</t>
  </si>
  <si>
    <t>GIF-ORSAY SYSTEM; SATURATED-HYDROCARBONS; HOMOGENEOUS CATALYSTS; OXIDATION; ACIDS</t>
  </si>
  <si>
    <t>p-Toluenesulfonic acid is electrocatalytically hydroxylated to the alcohol, p-HO3SC6H4CH2OH, by a system consisting of aqueous PtCl42- as C-H activation catalyst, phosphomolybdic acid as redox mediator, in an electrochemical cell containing a carbon cloth anode.</t>
  </si>
  <si>
    <t>CALTECH,ARNOLD &amp; MABEL BECKMAN LABS CHEM SYNTHESIS,PASADENA,CA 91125</t>
  </si>
  <si>
    <t>California Institute of Technology</t>
  </si>
  <si>
    <t>Freund, Michael S./C-1991-2016</t>
  </si>
  <si>
    <t>Freund, Michael S./0000-0003-1104-2292</t>
  </si>
  <si>
    <t>0304-5102</t>
  </si>
  <si>
    <t>J MOL CATAL</t>
  </si>
  <si>
    <t>L11</t>
  </si>
  <si>
    <t>L15</t>
  </si>
  <si>
    <t>10.1016/0304-5102(93)E0230-E</t>
  </si>
  <si>
    <t>MU533</t>
  </si>
  <si>
    <t>WOS:A1994MU53300003</t>
  </si>
  <si>
    <t>ASTRUC, D</t>
  </si>
  <si>
    <t>TRANSITION-METAL SANDWICHES AS RESERVOIRS OF ELECTRONS, PROTONS, HYDROGEN-ATOMS AND HYDRIDES - MOLECULAR ACTIVATION AND ELECTRONICS</t>
  </si>
  <si>
    <t>OXYGEN ACTIVATION; AROMATIC ACTIVATION; C-H ACTIVATION; ELECTRON-TRANSFER; ELECTRON-TRANSFER-CHAIN CATALYSIS; REDOX CATALYSIS; SANDWICH ACTIVATION; SUPEROXIDE RADICAL ANION; TENTACLED SANDWICHES; 2-ELECTRON TRANSFER</t>
  </si>
  <si>
    <t>C-H ACTIVATION; TENTACLED IRON SANDWICHES; SUPEROXIDE RADICAL-ANION; CARBON-CARBON BOND; ORGANOMETALLIC ELECTRON; PHOTOCHEMICAL DISPROPORTIONATION; SUBSTITUTION-REACTIONS; LIGAND SUBSTITUTION; TRANSFER CATALYSIS; ELECTROCHEMICAL OXIDATION</t>
  </si>
  <si>
    <t>Permethylated late transition metal sandwiches withstand multiple electron, -proton, -hydrogen atom and hydride transfer without breakdown. Particule transfer considerably enhances the rate of ligand transformation allowing mono, -bi -and polyfunctionalization of aromatics. These reagents are easily accessible, currently used in the laboratory for stoichiometric or catalytic particle transfer and can be regenerated according to the nature of their molecular reservoirs. They can mediate electron-transfer (ET) (redox catalysis) or hydride transfer. Simultaneous two-electron transfers can be designed and tentacled poly-electron mediators are being searched for. Electron reservoir sandwiches, being available in a range of redox potentials between +0.4 V and -1.8 V vs SCE can be used to initiate electron-transfer chain (ETC) catalytic cycles and processes in which ETC catalysis is coupled with organometallic catalysis. Activation and molecular electronics using reservoirs are intimately connected insofar as activation allows synthesizing multi-electron reservoirs which should in turn participate in more sophisticated activation devices.</t>
  </si>
  <si>
    <t>ASTRUC, D (corresponding author), UNIV BORDEAUX 1, CHIM ORGAN &amp; ORGANOMET LAB, CNRS, URA 35, 351 LIBERAT, F-33405 TALENCE, FRANCE.</t>
  </si>
  <si>
    <t>JAN-FEB</t>
  </si>
  <si>
    <t>HL793</t>
  </si>
  <si>
    <t>WOS:A1992HL79300033</t>
  </si>
  <si>
    <t>MASUI, M; HARA, S; OZAKI, S</t>
  </si>
  <si>
    <t>ANODIC-OXIDATION OF AMIDES AND LACTAMS USING N-HYDROXYPHTHALIMIDE AS A MEDIATOR</t>
  </si>
  <si>
    <t>CHEMICAL &amp; PHARMACEUTICAL BULLETIN</t>
  </si>
  <si>
    <t>MASUI, M (corresponding author), OSAKA UNIV, FAC PHARMACEUT SCI, 1-6 YAMADAOKA, SUITA, OSAKA 565, JAPAN.</t>
  </si>
  <si>
    <t>PHARMACEUTICAL SOC JAPAN</t>
  </si>
  <si>
    <t>TOKYO</t>
  </si>
  <si>
    <t>2-12-15 SHIBUYA, SHIBUYA-KU, TOKYO, 150-0002, JAPAN</t>
  </si>
  <si>
    <t>0009-2363</t>
  </si>
  <si>
    <t>CHEM PHARM BULL</t>
  </si>
  <si>
    <t>Chem. Pharm. Bull.</t>
  </si>
  <si>
    <t>Chemistry, Medicinal; Chemistry, Multidisciplinary; Pharmacology &amp; Pharmacy</t>
  </si>
  <si>
    <t>Pharmacology &amp; Pharmacy; Chemistry</t>
  </si>
  <si>
    <t>A8272</t>
  </si>
  <si>
    <t>WOS:A1986A827200004</t>
  </si>
  <si>
    <t>MASUI, M; HOSOMI, K; TSUCHIDA, K; OZAKI, S</t>
  </si>
  <si>
    <t>ELECTROCHEMICAL OXIDATION OF OLEFINS USING N-HYDROXYPHTHALIMIDE AS A MEDIATOR</t>
  </si>
  <si>
    <t>AWH17</t>
  </si>
  <si>
    <t>WOS:A1985AWH1700022</t>
  </si>
  <si>
    <t>MASUI, M; HARA, S; UESHIMA, T; KAWAGUCHI, T; OZAKI, S</t>
  </si>
  <si>
    <t>ANODIC-OXIDATION OF COMPOUNDS HAVING BENZYLIC OR ALLYLIC CARBON AND ALPHA-CARBON TO HETERO ATOM USING N-HYDROXYPHTHALIMIDE AS A MEDIATOR</t>
  </si>
  <si>
    <t>Letter</t>
  </si>
  <si>
    <t>MASUI, M (corresponding author), OSAKA UNIV, FAC PHARMACEUT SCI, SUITA, OSAKA 565, JAPAN.</t>
  </si>
  <si>
    <t>RV811</t>
  </si>
  <si>
    <t>WOS:A1983RV81100064</t>
  </si>
  <si>
    <t>MASUI, M; UESHIMA, T; OZAKI, S</t>
  </si>
  <si>
    <t>N-HYDROXYPHTHALIMIDE AS AN EFFECTIVE MEDIATOR FOR THE OXIDATION OF ALCOHOLS BY ELECTROLYSIS</t>
  </si>
  <si>
    <t>JOURNAL OF THE CHEMICAL SOCIETY-CHEMICAL COMMUNICATIONS</t>
  </si>
  <si>
    <t>MASUI, M (corresponding author), OSAKA UNIV,FAC PHARMACEUT SCI,SUITA,OSAKA 565,JAPAN.</t>
  </si>
  <si>
    <t>THOMAS GRAHAM HOUSE, SCIENCE PARK, MILTON ROAD, CAMBRIDGE, CAMBS, ENGLAND CB4 4WF</t>
  </si>
  <si>
    <t>0022-4936</t>
  </si>
  <si>
    <t>J CHEM SOC CHEM COMM</t>
  </si>
  <si>
    <t>J. Chem. Soc.-Chem. Commun.</t>
  </si>
  <si>
    <t>10.1039/c39830000479</t>
  </si>
  <si>
    <t>QL993</t>
  </si>
  <si>
    <t>WOS:A1983QL99300051</t>
  </si>
  <si>
    <t>Label</t>
  </si>
  <si>
    <t>Grandtruth</t>
  </si>
  <si>
    <t>1111</t>
  </si>
  <si>
    <t>Overall Answer: Yes
Part A: Yes
Reasoning A: The paper discusses electrochemical methods for the selective oxidation of C(sp3)−C/H(sp3) bonds, which is a part of experimental electrochemical synthesis (sections: Abstract, 1 Introduction).
Part B: Yes
Reasoning B: The paper describes the conversion of carbon-hydrogen (C−H) bonds to carbon-oxygen (C−O) bonds, indicating a transformation from C-H to C-OH or C=O. This is evident in several sections, including the Abstract and the Introduction, where C−H oxygenation and the production of aldehydes and ketones (C=O compounds) from C−H bonds are mentioned.
Part C: Yes
Reasoning C: The reactions discussed in the paper focus on the selective activation of inert C(sp3)−C/H(sp3) bonds, indicating that the reaction occurs on aliphatic carbon. This is stated in the Abstract and further elaborated in the section "Electrochemical C−H/C−C Bond Oxygenation."</t>
  </si>
  <si>
    <t>0100</t>
  </si>
  <si>
    <t>0101</t>
  </si>
  <si>
    <t>Overall Answer: No
Part A: Yes
Reasoning A: The paper discusses electrochemical organic synthesis, mentioning both direct and indirect electrolysis methods for various chemical reactions, with a focus on non-transition metal mediators (Section 1).
Part B: No
Reasoning B: While the paper extensively reviews various bond formation reactions, including C-C, C-N, C-O, C-S, and even C-P bond formations, there is no specific mention of C-H oxidation leading to alcohol or carbonyl compounds (C-OH or C=O).
Part C: No
Reasoning C: The reactions described in the paper predominantly focus on heterocyclic compounds and various other organic transformations. There is no explicit mention of reactions occurring specifically on aliphatic carbon.</t>
  </si>
  <si>
    <t>Overall Answer: Yes
Part A: Yes
Reasoning A: The paper reports on experimental procedures in electrochemical synthesis, specifically the electro-oxidation of xanthene in an ionic liquid-based solution.
Part B: Yes
Reasoning B: The paper details the transformation of C-H to C-OH, which is an oxidation process, as seen in the conversion of xanthene to xanthydrol.
Part C: Yes
Reasoning C: The reaction is happening on the methylene group (aliphatic carbon) of xanthene, which is not part of the aromatic system but connects two aromatic rings.</t>
  </si>
  <si>
    <t>Overall Answer: No
Part A: Yes
Reasoning A: The paper details experimental procedures in electrochemical synthesis. It describes an electrochemical hydrogen atom transfer (HAT) strategy for C(sp2)–H formylation and acylation of quinolines, using methanol as a formyl source and a catalytic amount of N-hydroxyphthalimide (NHPI) as the HAT catalyst (Abstract and Scheme 1).
Part B: No
Reasoning B: Although the paper describes C-H oxidation reactions, they lead to the formation of aldehydes and ketones, not alcohol (C-OH) or carbonyl (C=O) compounds as specified in the question. The process involves formylation and acetylation/propionylation of quinolines, resulting in the formation of heteroaryl aldehydes or ketones (Abstract, Schemes 2 and 3).
Part C: No
Reasoning C: The reactions described in the paper occur on C(sp2)–H of quinolines, which are aromatic (not aliphatic) carbons. The focus is on the functionalization of electron-deficient quinolines or isoquinoline, which are heteroaromatic compounds, not aliphatic carbons (Abstract and throughout the paper).</t>
  </si>
  <si>
    <t>Overall Answer: Yes
Part A: Yes
Reasoning A: The paper reports on the experimental study of photochemical and electrochemical conditions for acetal C–C bond cleavage/fluorination, specifically the role of 9-fluorenone in reaction initiation and the formation of an acetal radical cation intermediate (Introduction and Results and Discussion sections).
Part B: Yes
Reasoning B: The transformation from C-H to C-OH or C=O is implicitly involved in the discussion of the acetal radical cation intermediate and the subsequent steps leading to product formation, as well as the competition between C–C and C–H bond fluorination (Results and Discussion section).
Part C: Yes
Reasoning C: The reaction occurs on aliphatic carbon, as the study focuses on acetal C–C bond cleavage/fluorination, which involves aliphatic carbons in the acetal substrates (Introduction and Scheme 1).</t>
  </si>
  <si>
    <t>Overall Answer: No
Part A: Yes
Reasoning A: The paper details experimental procedures in electrochemical synthesis, as described in sections discussing the use of electroreduction and electrocatalysis for dehalogenative arylation (e.g., "Electrocatalysis, which uses electrons as an efficient, clean, and renewable reagent...").
Part B: No
Reasoning B: The paper does not report C-H oxidation reactions leading to alcohol or carbonyl compounds. Instead, it focuses on dehalogenative arylation of alkyl halides to form C(sp2)–C(sp3) bonds, as evidenced by phrases like "affording a series of C(sp2)–C(sp3) products" and "the construction of C(sp2)–C(sp3) bonds."
Part C: No
Reasoning C: While the reaction involves aliphatic carbon, the specific transformation is not from C-H to C-OH or C=O. The paper discusses the formation of C(sp2)–C(sp3) bonds via dehalogenative arylation, as mentioned in various sections, such as "a facile and efficient dehalogenative arylation of unactivated alkyl halides enabled by electrochemical reductive coupling."</t>
  </si>
  <si>
    <t>Overall Answer: No
Part A: Yes
Reasoning A: The manuscript discusses an organocatalytic approach for functionalization of C-H bonds in alkanes, indicating experimental procedures in synthesis (e.g., "we commenced the study to investigate the dehydrogenative coupling reaction between cyclohexane and benzaldehyde" and detailed experimentation in Table 1).
Part B: No
Reasoning B: Although the paper describes the functionalization of C-H bonds, it primarily focuses on the formation of carbon-carbon and carbon-heteroatom bonds rather than specifically transforming C-H to C-OH or C=O. The functionalization described leads to the synthesis of ketone products, but not explicitly the transformation from C-H to C-OH or C=O.
Part C: Yes
Reasoning C: The reactions detailed in the paper are specifically on aliphatic C-H bonds, as mentioned in multiple sections, such as the abstract ("organocatalytic direct functionalization/acylation of inert C(sp3)-H bonds of completely unfunctionalized alkanes") and throughout the manuscript discussing aliphatic hydrocarbons and simple alkanes.</t>
  </si>
  <si>
    <t>Overall Answer: No
Part A: Yes
Reasoning A: The paper reports the use of electrochemical cascade sequences for the functionalization of quinoxalin-2(1H)-ones, specifically using electrochemical methods for the synthesis of 7-thiocyanatoquinoxalin-2(1H)-ones (Introduction and Results and Discussion sections).
Part B: No
Reasoning B: The paper focuses on the thiocyanation of quinoxalin-2(1H)-ones, resulting in the formation of C-S bonds rather than the transformation from C-H to C-OH or C=O. The primary reaction discussed is C7-thiocyanation, which involves the incorporation of a –SCN group (Abstract and Results and Discussion sections).
Part C: No
Reasoning C: The reactions discussed in the paper occur on an aromatic carbon, specifically the C7 position of quinoxalin-2(1H)-ones, which is part of an aromatic ring and not aliphatic carbon (Abstract and Introduction sections).</t>
  </si>
  <si>
    <t>Overall Answer: Yes
Part A: Yes
Reasoning A: The paper details experimental procedures in electrochemical synthesis, as evidenced by the description of the electrochemical method for monooxygenation of benzylic C(sp3)−H bonds using continuous flow reactors, along with discussions on reaction conditions and optimizations (Abstract, Introduction, Results and Discussion).
Part B: Yes
Reasoning B: The paper describes the transformation of C-H to C-OH, specifically focusing on the oxidation of benzylic C(sp3)−H bonds to afford alcohols. This is evident in the abstract and throughout the manuscript, where the synthesis of benzyl alcohols from alkylarenes is mentioned multiple times.
Part C: Yes
Reasoning C: The reaction is explicitly stated to occur on aliphatic carbon, as seen in the focus on benzylic C(sp3)−H bonds. The aliphatic nature of these bonds is inherent in their description as benzylic, which refers to a position adjacent to an aromatic ring, typically considered part of an aliphatic chain.</t>
  </si>
  <si>
    <t>Overall Answer: No
Part A: Yes
Reasoning A: The manuscript discusses a photoelectrochemical method for C—H silylation of heteroarenes, indicating experimental electrochemical synthesis (as detailed in the "Comprehensive Summary" and "Experimental" sections).
Part B: No
Reasoning B: The transformation described in the paper involves C—H silylation, not oxidation to C-OH or C=O. The paper focuses on forming C—Si bonds, not C—OH or C=O bonds as required by the question (as mentioned in the "Comprehensive Summary" and "Results and Discussion" sections).
Part C: No
Reasoning C: The reactions described in the paper occur on heteroarenes, not on aliphatic carbon. The substrates used, such as heterocycles and heteroarenes, are aromatic, not aliphatic (as stated in the "Background and Originality Content" and "Results and Discussion" sections).</t>
  </si>
  <si>
    <t>Overall Answer: Yes
Part A: Yes
Reasoning A: The paper describes an electrochemical synthesis process, specifically an electrochemical cross dehydrogenative coupling (CDC) reaction (Abstract, Results and Discussion, Experimental Section).
Part B: Yes
Reasoning B: The paper details the transformation from C-H to C-OH or C=O, as evidenced in the synthesis of ether-functionalized quinoxalin-2(1H)-ones through C(sp3)−H activation of ethers (Results and Discussion, Scheme 3).
Part C: Yes
Reasoning C: The reaction involves aliphatic carbon, as indicated by the use of saturated linear, branched, or cyclic ethers in the CDC reactions, which are aliphatic compounds (Abstract, Scheme 3).</t>
  </si>
  <si>
    <t>Overall Answer: No
Part A: Yes
Reasoning A: The paper discusses the electrochemical synthesis of hypervalent iodine reagents, emphasizing their generation through the anodic oxidation of iodine(I) precursors (Section 1).
Part B: No
Reasoning B: While the paper mentions various reactions involving hypervalent iodine reagents, such as fluorinations, oxidative cyclizations, and C−N couplings, there is no specific mention of C-H oxidation leading to alcohol (C-OH) or carbonyl compounds (C=O).
Part C: No
Reasoning C: The manuscript does not explicitly mention reactions occurring on aliphatic carbon. The focus is predominantly on the synthesis and applications of hypervalent iodine reagents without specific reference to reactions on aliphatic carbon.</t>
  </si>
  <si>
    <t>0000</t>
  </si>
  <si>
    <t>Overall Answer: Yes
Part A: Yes
Reasoning A: The paper discusses electrochemically driven hydrogen atom transfer (HAT) catalysis, which is an experimental electrochemical synthesis method. This is evident from the overview given in the Abstract and various sections (e.g., Introduction, The Electrochemically Driven HAT Mechanism, etc.).
Part B: Yes
Reasoning B: The manuscript details the transformation of C-H bonds, specifically focusing on C(sp3)–H and Si–H bonds, as mentioned in the Abstract and other sections. The transformations involve the generation of alkyl radicals through hydrogen atom abstraction, which implies oxidation of C-H to a different functional group, though not explicitly stated as C-OH or C=O. These transformations are indicative of C-H oxidation reactions.
Part C: Yes
Reasoning C: The paper discusses transformations involving C(sp3)–H bonds, which are characteristic of aliphatic carbons. Since sp3 hybridization indicates aliphatic nature, the reactions involving C(sp3)–H bonds meet the criteria of occurring on aliphatic carbon.</t>
  </si>
  <si>
    <t>Overall Answer: No
Part A: Yes
Reasoning A: The manuscript details the use of boron-doped diamond (BDD) anodes for the electrochemical oxidation of atrazine (ATZ), a process that involves experimental procedures in electrochemical synthesis. This is evident from sections discussing the role of current density in the electrochemical process (Introduction, Electrochemical degradation of ATZ).
Part B: No
Reasoning B: The paper focuses on the degradation of atrazine (ATZ) and does not specifically mention the transformation from C-H to C-OH or C=O groups. The decomposition of ATZ mainly involves the elimination of the side chain and opening of the triazine ring, as mentioned in the Introduction and the Electrochemical degradation of ATZ section.
Part C: No
Reasoning C: The paper discusses the degradation of atrazine, which is an herbicide and not an aliphatic carbon compound. The focus is on the degradation of the triazine ring structure of ATZ, not on reactions occurring on aliphatic carbon.</t>
  </si>
  <si>
    <t>Overall Answer: No
Part A: Yes
Reasoning A: The manuscript describes the use of photoredox catalysis for the acyloxylation of sulfides and disulfides using hypervalent iodine reagents, which is a type of experimental electrochemical synthesis (as seen in the sections describing the reaction conditions and the general procedure for the acyloxylation of sulfides).
Part B: No
Reasoning B: The paper reports the acyloxylation of sulfides/disulfides, resulting in α-acyloxy sulfides and disulfides. This process does not involve the transformation from C-H to C-OH or C=O but instead the introduction of acyloxy groups (as indicated in the abstract and throughout the manuscript).
Part C: Yes
Reasoning C: The manuscript mentions the reaction occurs on α-C−H bonds of sulfides and disulfides, including various alkyl sulfides (as shown in the substrate scopes and examples). Alkyl groups are a type of aliphatic carbon, hence fulfilling this criterion.</t>
  </si>
  <si>
    <t>Overall Answer: No
Part A: Yes
Reasoning A: The paper describes experimental procedures involving electrochemical synthesis, as indicated in the abstract and introduction. The electrochemical character of the aryloxyamide and the single-electron transfer (SET) with Breslow enolates, as well as the reduction abilities of the Breslow enolate, demonstrate experimental electrochemical synthesis.
Part B: No
Reasoning B: The paper does not describe a C-H oxidation reaction leading to alcohol or carbonyl compounds. Instead, it discusses C-H acylation, leading to the formation of functionalized ketones and dihydroisoquinolinones, which are different from the transformation to C-OH or C=O.
Part C: Yes
Reasoning C: The reaction involves aliphatic carbon, specifically C(sp3)–H bond functionalization, as mentioned in the introduction. This indicates that the reaction occurs on aliphatic carbon.</t>
  </si>
  <si>
    <t>Overall Answer: No
Part A: Yes
Reasoning A: The paper involves experimental procedures in electrochemical synthesis, as detailed in the "Summary" and "Experimental procedures" sections, where it mentions the generation of nitrogen-centered radicals via electrochemistry.
Part B: No
Reasoning B: The paper does not detail C-H oxidation leading specifically to alcohol (C-OH) or aldehyde (C=O) compounds. Instead, it focuses on C-H amination, transforming C-H into C-NH2, as discussed in the "Highlights" and "Summary" sections.
Part C: Yes
Reasoning C: The reaction occurs on aliphatic carbon (specifically benzylic C(sp3)–H), as mentioned in the "Highlights" and "Summary" sections.</t>
  </si>
  <si>
    <t>Overall Answer: No
Part A: Yes
Reasoning A: The paper describes the use of bioinspired metal sulfide electrocatalysts, particularly CoMo2.75Sx, for electrocatalytic reactions. This is evident from sections discussing the preparation of these catalysts and their application in electrocatalytic NAD+ reduction (e.g., "Inspired by the fact that metal sulfides containing Mo, W, Co, or Cu elements exist in many (de)hydrogenase" and "Metal sulfides such as CoMoySx, CoWySx, and MoSx, with similar elemental composition as metalloorganic enzymes, were electrodeposited on Cu foam substrates").
Part B: Yes
Reasoning B: The paper focuses on the reduction of NAD+ to 1,4-NADH, which is a transformation from C-H to C-OH. This is detailed in sections like "The regioselective reduction of NAD(P)+ to NAD(P)H is of significance in biocatalysis, nature and artificial photosynthesis" and "CoMo2.75Sx is efficient for the regiospecific electrocatalytic reduction of NAD+ to NADH, achieving a selectivity as high as 89 % for 1,4-NADH".
Part C: No
Reasoning C: The paper does not mention reactions occurring on aliphatic carbon. The focus is on the reduction of NAD+, which involves a nicotinamide ring, not an aliphatic structure. The absence of specific mention of aliphatic carbon in the context of the electrochemical reactions discussed indicates that this criterion is not met.</t>
  </si>
  <si>
    <t>0110</t>
  </si>
  <si>
    <t>Overall Answer: No
Part A: No
Reasoning A: The paper focuses on the structural and spectroscopic characterization of copper(III) complexes. There is no mention of experimental electrochemical synthesis directly in the context of aliphatic C-H oxidation reactions.
Part B: No
Reasoning B: Although the paper discusses the characterization of copper(III) complexes and mentions one-electron oxidation reactions, it does not explicitly detail C-H oxidation leading to alcohol or carbonyl compounds.
Part C: No
Reasoning C: The paper does not specify that the reactions occur on aliphatic carbon. The focus is mainly on the characterization of copper(III) complexes and their general reactivity, without specific reference to reactions occurring on aliphatic carbon.</t>
  </si>
  <si>
    <t>Overall Answer: No
Part A: Yes
Reasoning A: The paper involves experimental electrochemical synthesis, as detailed in the "Experimental Section" where the authors describe the procedure for HAT-promoted electrochemical amination using TMSN3 and a graphite felt anode and platinum plate cathode.
Part B: No
Reasoning B: The paper does not detail C-H oxidation leading to alcohol or carbonyl compounds. Instead, it focuses on the amination of quinoxalin-2(1H)-ones via electrochemical C(sp2)−H/N−H cross dehydrogenative coupling, leading to the formation of C−N bonds rather than C-OH or C=O transformations.
Part C: No
Reasoning C: The reaction described in the paper occurs on sp2 hybridized carbon atoms (C(sp2)−H), as mentioned in the abstract and throughout the manuscript, rather than on aliphatic carbon, which would involve sp3 hybridization.</t>
  </si>
  <si>
    <t>Overall Answer: No
Part A: Yes
Reasoning A: The paper describes experimental procedures involving electrochemical synthesis, as indicated by the detailed descriptions of electrochemical methods and conditions (sections 2.2 and 3.1).
Part B: No
Reasoning B: The paper does not detail C-H oxidation leading to alcohol or carbonyl compounds. Instead, it focuses on the synthesis of Imidazo[1,2-a]pyridines through electrochemical annulation of acetophenones and 2-aminopyridines, which does not involve the transformation from C-H to C-OH or C=O.
Part C: No
Reasoning C: The reactions described in the paper do not occur on aliphatic carbon but rather involve aromatic substrates, such as acetophenones and 2-aminopyridines, for the synthesis of Imidazo[1,2-a]pyridines.</t>
  </si>
  <si>
    <t>Overall Answer: No
Part A: Yes
Reasoning A: The paper describes the use of electrochemistry in synthesizing copper-catalyzed electrochemical C–H fluorination, as mentioned in the Summary and Introduction sections, where it discusses translating stoichiometric C–H fluorination reactivity into a catalytic process using electrochemistry.
Part B: No
Reasoning B: The paper focuses on the fluorination of C–H bonds, transforming them into C–F bonds, rather than oxidation to C–OH or C=O. This is evident in the Highlights, Summary, and throughout the document where C–H fluorination to C–F is discussed, such as in the Introduction and Results and Discussion sections.
Part C: No
Reasoning C: The reaction primarily involves the fluorination of electron-rich C–H bonds, as discussed in the Summary and Results and Discussion sections, without specific mention of reactions occurring on aliphatic carbon. The focus is on the formation of C–F bonds rather than on the specific nature of the carbon involved (aliphatic or otherwise).</t>
  </si>
  <si>
    <t>Overall Answer: No
Part A: Yes
Reasoning A: The paper details the development of an electrochemical strategy for the direct carboxylation of pyridines using CO2, indicating experimental electrochemical synthesis (Abstract, Main).
Part B: Yes
Reasoning B: The research includes the transformation of C–H bonds in pyridines and related N-heteroarenes to C-O bonds, specifically through carboxylation reactions (Abstract, Main).
Part C: No
Reasoning C: The reactions described in the paper focus on N-heteroarenes, primarily pyridines, and related compounds. There is no specific mention of aliphatic carbon, which suggests the absence of aliphatic C-H oxidation in the study (Main).</t>
  </si>
  <si>
    <t>Overall Answer: Yes
Part A: Yes
Reasoning A: The paper details an experimental electrochemical approach, as evidenced by descriptions of electrochemical techniques and equipment used (e.g., "The instruments for electrolysis used were a MAISHENG DC Power Supply and ElectraSyn 2.0 Pro Package", "General Procedures and Characterization Data of Products" section).
Part B: Yes
Reasoning B: The paper focuses on the transformation of C-H bonds to C-OH bonds in benzylic carbons, as mentioned in the abstract ("This protocol features direct functionalization of unactivated benzylic C(sp3)–H bonds") and further detailed throughout the manuscript.
Part C: Yes
Reasoning C: The reaction being studied involves the hydroxylarylation of unactivated benzylic carbons (sp3/sp2/sp), as clearly stated in the title and abstract, indicating that the reactions occur on aliphatic carbon.</t>
  </si>
  <si>
    <t>Overall Answer: No
Part A: Yes
Reasoning A: The manuscript reports experimental procedures in electrochemical synthesis, specifically NHPI-catalyzed electrolytic C–H alkylation of indoles with alcohols (Abstract and Introduction).
Part B: No
Reasoning B: Although the paper details a C-H alkylation reaction, it does not specifically mention the transformation from C-H to C-OH or C=O. The focus is on the synthesis of 3,3′-di(indolyl)methanes via radical coupling, which does not inherently imply the formation of alcohol or carbonyl compounds (Abstract, Introduction, Results and Discussion).
Part C: No
Reasoning C: The reaction is not occurring on aliphatic carbon. The described process involves indoles, which are aromatic compounds. The C-H alkylation discussed in the paper is related to the aromatic indole ring, not aliphatic carbon (Abstract, Introduction, Results and Discussion).</t>
  </si>
  <si>
    <t>Overall Answer: No
Part A: No
Reasoning A: The study employs ab initio molecular dynamics simulations to investigate the oxidation of 2-propanol on Co3O4 surfaces (Abstract and Section 3). This indicates the use of computational, not experimental, methods for exploring electrochemical synthesis.
Part B: Yes
Reasoning B: The paper discusses the transformation of 2-propanol to acetone, which involves C-H bond cleavage and the formation of a carbonyl group (C=O). This is evident in the description of 2-propanol's oxidation and acetone formation, particularly under oxidative conditions at the Co site (Abstract and Section 3.2).
Part C: No
Reasoning C: The reaction occurs on a secondary carbon of 2-propanol (2-carbon atom), which is not an aliphatic carbon in the context of the question. Aliphatic carbons are typically found in straight or branched chains without functional groups, whereas the carbon in question is part of a secondary alcohol group (Abstract and Section 3.2).</t>
  </si>
  <si>
    <t>0010</t>
  </si>
  <si>
    <t>Overall Answer: Yes
Part A: Yes
Reasoning A: The paper discusses experimental electrochemical synthesis procedures, including the use of cyclic voltammetry, chronoamperometry, and electrochemical impedance spectroscopy (EIS) to study the reaction mechanism of quinuclidine-mediated C–H oxidation.
Part B: Yes
Reasoning B: The paper details the transformation of unactivated C(sp3)-H bonds to C=O bonds in the process of ketonization of valerophenone to 1-phenylpentane-1,4-dione, as described in the Model Reaction section and Scheme 2.
Part C: Yes
Reasoning C: The reactions discussed in the paper involve the C(sp3)-H bonds, which are characteristic of aliphatic carbons. The paper specifically mentions the activation of these C(sp3)-H bonds and their functionalization into C=O bonds.</t>
  </si>
  <si>
    <t>Overall Answer: No
Part A: No
Reasoning A: The paper does not describe experimental procedures involving electrochemical synthesis. Instead, it focuses on the use of an enzyme-mediator system (horseradish peroxidase with N-hydroxyphthalimide) for C-H activation, which is a biochemical, not an electrochemical, method.
Part B: Yes
Reasoning B: The paper details the oxidation of C-H bonds leading to the formation of ketones and aldehydes, as evidenced in sections discussing the transformation of alkylbenzene substrates into these products.
Part C: Yes
Reasoning C: The reactions occur on benzylic carbon, which is an aliphatic carbon atom in the alkyl group attached to a benzene ring. The paper focuses on benzylic C-H activation in alkylbenzene-type substrates, where the benzylic position is aliphatic.</t>
  </si>
  <si>
    <t>0011</t>
  </si>
  <si>
    <t>Overall Answer: No
Part A: Yes
Reasoning A: The manuscript describes experimental electrochemical synthesis, specifically the metal-free electroreductive carboxylation of organic halides, using catalytic amounts of naphthalene as a mediator (Abstract and various sections throughout the paper).
Part B: No
Reasoning B: The paper reports the transformation of organic halides into carboxylic acids, not the transformation from C-H to C-OH or C=O. The focus is on the carboxylation of carbon-halogen bonds, not C-H oxidation (Graphical Abstract, Abstract, and various sections).
Part C: No
Reasoning C: The manuscript does not specifically mention that the reaction occurs on aliphatic carbon. It discusses the transformation of both aryl and alkyl halides, but there's no explicit mention of the reaction occurring on aliphatic carbon (Abstract and various sections).</t>
  </si>
  <si>
    <t xml:space="preserve">
Overall Answer: No
Part A: Yes
Reasoning A: The paper discusses the use of an electrochemical mediator, phenanthro[9,10-d]-imidazoles, for indirect anodic oxidations and its potential application in photocatalysis, indicating experimental electrochemical synthesis (Introduction section).
Part B: No
Reasoning B: The paper focuses on the electrochemical and photocatalytic properties of phenanthro[9,10-d]-imidazoles and their applications in various redox reactions. However, it does not specifically detail C-H oxidation leading to alcohol or carbonyl compounds.
Part C: No
Reasoning C: Although the paper discusses various transformations and the electrocatalytic and photocatalytic applications of phenanthro[9,10-d]-imidazoles, it does not explicitly mention that the reactions occur on aliphatic carbon.</t>
  </si>
  <si>
    <t xml:space="preserve">
Overall Answer: No
Part A: Yes
Reasoning A: The paper does involve wet lab experimental procedures in electrochemical synthesis, as indicated by the details of electrochemical studies and spectroscopic analyses (UV/Vis, EPR, and resonance Raman spectroscopies) described in the Results and Discussion section.
Part B: No
Reasoning B: The paper does not detail C-H oxidation leading to alcohol or carbonyl compounds. Instead, it focuses on the formation of a NiIII bisphenoxyl diradical species and its reactivity towards hydrogen atom abstraction and oxygen atom transfer reactions.
Part C: No
Reasoning C: The reaction described in the paper does not occur on aliphatic carbon. The focus is on the oxidation of NiII(salen) complex and the formation of a NiIII bisphenoxyl diradical species, which does not specifically involve reactions on aliphatic carbon.</t>
  </si>
  <si>
    <t>Overall Answer: Yes
Part A: Yes
Reasoning A: The manuscript includes wet lab experimental procedures in electrochemical synthesis, demonstrated by the detailed experimental setup involving a carbon rod anode, platinum cathode, and tetrabutylammonium tetrafluoroborate electrolyte in an undivided cell (Abstract).
Part B: Yes
Reasoning B: The paper details the C-H oxidation resulting in the formation of ketone compounds (C=O). It specifically discusses the oxidation of C-H (sp3) bonds in arylalkanes to form arylketones, as described in the Abstract and Results and Discussion sections.
Part C: Yes
Reasoning C: The reaction occurs on sp3 carbon, a type of aliphatic carbon, as detailed in the manuscript. The title itself, "An efficient electrochemical oxidation of C(sp3)-H bond for the synthesis of arylketones," indicates the focus on sp3 carbon. Additionally, the discussion about the oxidation of C-H bonds in arylalkanes (which include sp3 carbon atoms attached to aromatic rings) in the Results and Discussion section further supports this. For instance, the substrate scope section describes various arylalkane derivatives undergoing oxidation, indicating the aliphatic nature of the sp3 carbon involved in these reactions.</t>
  </si>
  <si>
    <t>Overall Answer: No
Part A: Yes
Reasoning A: The manuscript does mention the use of electrochemical methods. Specifically, it discusses the electrochemical activation of 1,2,4-oxadiazolines under controlled oxidation potentials (Scheme 3), indicating that electrochemical synthesis is part of the experimental approach.
Part B: No
Reasoning B: Although the paper discusses various transformations involving N-O bond activation and the generation of radical intermediates, it does not explicitly mention the transformation of C-H to C-OH or C=O groups.
Part C: No
Reasoning C: The reactions detailed in the paper do not specifically focus on the oxidation of aliphatic carbon atoms. The substrates and intermediates discussed (such as 1,2,4-oxadiazolines, oxime esters, N-indolyl carbonates) do not clearly indicate aliphatic C-H oxidation.</t>
  </si>
  <si>
    <t xml:space="preserve">
Overall Answer: No
Part A: Yes
Reasoning A: The paper describes various experimental electrochemical synthesis methods, including electro-catalysis (Section 1, particularly mentioning electrochemical amination) and electrooxidative conditions (Conclusion section).
Part B: No
Reasoning B: While the paper discusses various C−H bond amination and amidation reactions, it primarily focuses on the formation of C−N bonds rather than the transformation from C-H to C-OH or C=O.
Part C: No
Reasoning C: The main focus of the paper is on the formation of C−N bonds through various methods, including electrochemical synthesis. Although there is mention of aliphatic C−H bonds (Section 1 and Conclusion), the paper does not specifically report experimental findings on the electrochemical synthesis conditions for aliphatic C-H oxidation to C-OH or C=O.</t>
  </si>
  <si>
    <t xml:space="preserve">
Overall Answer: No
Part A: Yes
Reasoning A: The paper describes experimental electrochemical synthesis, detailing the use of electrochemical methods to activate C(sp3)–H bonds in γ-lactams. This includes the exploration of various reaction conditions, the use of a HAT mediator, and the optimization of reaction parameters, indicating the involvement of experimental electrochemical synthesis.
Part B: No
Reasoning B: While the paper discusses the electrochemical functionalization of γ-lactams and the formation of various functionalized products, it does not explicitly mention the transformation of C-H bonds into C-OH or C=O groups. The focus is on C(sp3)–H bond activation and coupling with alkenes, but the specific conversion to alcohol (C-OH) or carbonyl (C=O) compounds is not clearly stated.
Part C: Yes
Reasoning C: The paper specifically focuses on the electrochemical activation of C(sp3)–H bonds in γ-lactams. Since C(sp3)–H denotes an aliphatic carbon bonded to hydrogen, the reaction occurs on aliphatic carbon, as required by the question.</t>
  </si>
  <si>
    <t>Overall Answer: No
Part A: Yes
Reasoning A: The paper describes wet lab experimental procedures in electrochemical synthesis, specifically the use of in situ electrochemical mass spectrometry (IEMS) to study the Formic Acid Electro-Oxidation Reaction (FAOR) on Pt/C catalysts and single atom catalysts (Rh-N-C and Ir-N-C). This includes tracking hydrogen atoms in formic acid molecules and studying the changes in ion current intensities associated with different potential scanning (e.g., Fig. 1a, 1e, and 1f).
Part B: No
Reasoning B: Although the paper details oxidation reactions, it primarily focuses on the oxidation of formic acid (HCOOH) to CO2, with hydrogen (H2) as an intermediate. The reactions studied involve the transformation from C-H to CO2, not specifically to C-OH or C=O as required by the question.
Part C: No
Reasoning C: The reactions discussed in the paper occur on formic acid, which is not an aliphatic compound. Aliphatic compounds are characterized by carbon chains, while formic acid is a simple carboxylic acid with a single carbon atom. Therefore, the reaction does not occur on aliphatic carbon as required by the question.</t>
  </si>
  <si>
    <t>0001</t>
  </si>
  <si>
    <t>Overall Answer: No
Part A: No
Reasoning A: The paper focuses on the study of sulfonyl nitrenes and their reactivity, primarily through mass spectrometry and infrared photodissociation spectroscopy. It discusses the generation of sulfonyl nitrene radical anion, sulfonyl nitrene, and sulfonyl amidyl radical. However, there is no explicit mention of experimental electrochemical synthesis procedures, indicating that electrochemical methods are not the central focus of this research.
Part B: Yes
Reasoning B: The paper does report on C-H oxidation, as it discusses the activation of aliphatic C-H bonds. It details how various sulfonyl nitrene species, including the sulfonyl nitrene radical anion and sulfonyl nitrene, can abstract hydrogen atoms from hydrocarbons like ethane, leading to C-H activation.
Part C: Yes
Reasoning C: The manuscript specifically mentions the activation of aliphatic C-H bonds. For instance, the abstract and the results section discuss the reactivity of the generated species towards a series of hydrocarbons, including the activation of C-H bonds in ethane, which is an aliphatic hydrocarbon.</t>
  </si>
  <si>
    <t>Overall Answer: Yes
Part A: Yes
Reasoning A: The paper reports experimental electrochemical synthesis through the use of bioelectrocatalytic systems. This is evident from the description of the experimental setup involving cyclic voltammetry and chronoamperometry for the bioelectrocatalytic conversion of heptane to N-heptylhepan-1-imine (see "Design of the Bioelectrocatalytic Deep Conversion System of Hydrocarbon" and Figures 2 and 3).
Part B: Yes
Reasoning B: The paper details the transformation of C-H bonds to C-OH (alcohol) and subsequently to C=O (aldehyde) compounds. This is evident in the conversion process where heptane (C-H bond) is first converted to 1-heptanol (C-OH) and then to heptanal (C=O) (see "Step I: Bioelectrocatalytic Regioselective C–H Bond Oxyfunctionalization of Heptane" and "Step II: Oxidation of 1-Heptanol").
Part C: Yes
Reasoning C: The reaction involves aliphatic carbon, as indicated by the use of heptane (an aliphatic hydrocarbon) as the starting material for the bioelectrocatalytic conversion process (see "Abstract" and "Design of the Bioelectrocatalytic Deep Conversion System of Hydrocarbon").</t>
  </si>
  <si>
    <t>Overall Answer: No
Part A: Yes
Reasoning A: The manuscript discusses the generation of azide radicals (N3˙) using electrochemical methods, as mentioned in sections discussing electrochemical generation methods for azide radicals (Section 3.3).
Part B: No
Reasoning B: While the paper discusses various transformations mediated by azide radicals, it does not specifically detail the transformation from C-H to C-OH or C=O groups. The focus is predominantly on the generation and reactivity of azide radicals in various organic transformations.
Part C: No
Reasoning C: The manuscript does not explicitly mention the reaction occurring on aliphatic carbon. While it covers the reactivity of azide radicals in various contexts, the specific focus on aliphatic C-H oxidation is not addressed.</t>
  </si>
  <si>
    <t>Overall Answer: Yes
Part A: Yes
Reasoning A: The manuscript describes experimental procedures for electrochemical synthesis, specifically mentioning the use of cyclic voltammetry (CV) and bulk electrolysis to study the redox behavior and oxidation pathways of NHPI and its mediated reactions.
Part B: Yes
Reasoning B: While the primary focus of the paper is on C−C bond activation, there is mention of benzylic C−H bond oxidation. The abstract states that "NHPI is used as the redox mediator, which is oxidized to PINO radical to initiate hydrogen atom transfer (HAT) reactions with benzylic C−H bonds." The resulting carbon radical formed from this HAT is captured by molecular oxygen to form a peroxide, which decomposes into oxygenated products, indicating the transformation of C-H to C-O bonds.
Part C: Yes
Reasoning C: The manuscript states the activation of inert C−C bonds, but it also includes reactions involving the benzylic C−H bonds, which are aliphatic in nature. The TOC confirms the generation of monomeric and oligomeric products through the NHPI-mediated oxidation pathway, where the benzylic (aliphatic) C−H bonds are converted into C−O bonds as part of the reaction process.</t>
  </si>
  <si>
    <t>Overall Answer: No
Part A: Yes
Reasoning A: The paper describes an efficient electrochemical method for the selective oxidation of alcohols using a biomimetic iron complex in an electrochemical cell, indicating experimental procedures in electrochemical synthesis (Abstract).
Part B: Yes
Reasoning B: The paper reports the transformation of alcohols to their corresponding aldehydes/ketones, which is a transformation from C-H to C=O (Introduction, Bulk Electrolysis of a variety of alcohols).
Part C: No
Reasoning C: The paper primarily discusses the oxidation of benzylic alcohols and does not specifically mention the oxidation of aliphatic carbon. The examples and experiments focus on benzyl alcohols and other substrates containing aromatic rings or heteroatoms (Introduction, Bulk Electrolysis of a variety of alcohols).</t>
  </si>
  <si>
    <t xml:space="preserve">
Overall Answer: No
Part A: Yes
Reasoning A: The paper describes electrochemical synthesis in a flow reactor, as detailed in the "Introduction" and "Results and discussion" sections, indicating the use of wet lab experimental procedures in electrochemical synthesis.
Part B: No
Reasoning B: The paper reports the functionalization of γ-C(sp3)–H bonds in aliphatic amines, but the transformation described is arylation (C-H to C-Ar), not oxidation (C-H to C-OH or C=O). This is evident throughout the manuscript, especially in the abstract and the "Results and discussion" section.
Part C: Yes
Reasoning C: The paper specifically mentions the functionalization of aliphatic C-H bonds. This is explicitly stated in the abstract, which refers to the "functionalise an aliphatic C–H bond at the γ-position of an alkyl amine" and is a central theme of the study.
</t>
  </si>
  <si>
    <t>Overall Answer: No
Part A: Yes
Reasoning A: The paper describes an electrochemical synthesis method using wet lab experimental procedures. This is evident from the detailed experimental section, which includes descriptions of electrochemical reaction setups and conditions, such as the use of electrodes, electrolytes, solvents, and specific reaction parameters (constant current, room temperature, argon atmosphere, etc.).
Part B: No
Reasoning B: The paper focuses on the electrochemical benzylic C(sp3)–H amidation reaction, which involves transforming a C-H bond into a C-N bond (forming amides), not into a C-OH or C=O bond as specified in the question. This is clearly stated in the abstract and throughout the paper, where the formation of N-benzyl-substituted amides is discussed.
Part C: No
Reasoning C: The reactions described in the paper occur on benzylic carbon (C(sp3) of alkylarenes), not on aliphatic carbon. This is evident from the title of the paper, "Electrochemical Benzylic C(sp3)–H Amidation," and from the detailed descriptions of the substrates used in the experiments, which are mostly benzyl derivatives (alkylarenes), not purely aliphatic compounds.</t>
  </si>
  <si>
    <t>Overall Answer: No
Part A: No
Reasoning A: The paper describes a computational study using density functional theory (DFT) and a constant electrode potential model. There is no mention of wet lab experimental electrochemical synthesis procedures (Section 2, Computational Details).
Part B: No
Reasoning B: While the paper discusses the conversion of methane (CH4) to methanol (CH3OH), which involves the transformation of a C-H bond to C-OH, it does so only in the context of computational models and not experimental findings (Abstract, Section 4.4, Methane Oxidation to Methanol).
Part C: Yes
Reasoning C: The reaction under investigation is the oxidation of methane, which is an aliphatic compound. Thus, the reaction occurs on aliphatic carbon, as methane consists of a single carbon atom with four hydrogen atoms (Section 1, Introduction).</t>
  </si>
  <si>
    <t>Overall Answer: Yes
Part A: Yes
Reasoning A: The paper discusses an electrochemical synthesis process in a wet lab setting, as evidenced by the detailed description of the experimental setup and conditions. It mentions "electrochemical oxidation-induced direct carbonylation of benzyl Csingle bondH bond for the synthesis of aromatic α-diketones," indicating the involvement of wet lab experimental procedures in electrochemical synthesis.
Part B: Yes
Reasoning B: The research focuses on the oxidation of C-H bonds, specifically targeting the carbonylation of the benzyl C-H bond to create aromatic α-diketones. This process involves converting C-H to C=O bonds, meeting the criteria of a transformation from C-H to C-OH or C=O.
Part C: Yes
Reasoning C: The paper concentrates on benzyl C-H bonds, which are located on a sp3 carbon connected to a benzene ring but not part of the aromatic system. This indicates that the carbon in question is aliphatic. Since the C-H oxidation occurs on these benzyl groups (sp3 carbon adjacent to an aromatic system), it satisfies the condition of the reaction occurring on aliphatic carbon.</t>
  </si>
  <si>
    <t>Overall Answer: Yes
Part A: Yes
Reasoning A: The abstract TOC image includes specific conditions for electrochemical synthesis, such as "RVC anode, Ni cathode Me_9N/BF_4, (CF_3)_2CHOH, MeCN," which implies that wet lab experimental procedures were employed.
Part B: Yes
Reasoning B: The reaction schemes depicted include transformations from C-H to C=O, which is evident from the structural changes in the molecules where ketones are formed.
Part C: Yes
Reasoning C: The chemical structures provided in the TOC image show that the oxidation reactions are occurring on carbon atoms that are part of an aliphatic chain, rather than aromatic systems. The lack of aromatic rings in the presented structures and the presence of what appears to be straight or branched carbon chains support the conclusion that these are aliphatic carbons.</t>
  </si>
  <si>
    <t>Overall Answer: No
Part A: Yes
Reasoning A: The paper describes wet lab experimental procedures in electrochemical synthesis, specifically the electrochemical desaturative β-C(sp3)−H acylation of cyclic N-aryl amines, using catalytic amounts of ferrocene under mild conditions (Abstract, Scheme 1c).
Part B: No
Reasoning B: The paper does not report C-H oxidation leading to C-H bond (alcohol) or C=O bond (carbonyl) compounds. Instead, it focuses on β-C(sp3)−H acylation, leading to β-substituted enamines (Abstract, Scheme 1c, Scheme 2).
Part C: Yes
Reasoning C: The reactions described in the paper occur on aliphatic carbon, specifically β-C(sp3) carbon of cyclic amines, as evidenced in the description of the electrochemical desaturative β-C(sp3)−H functionalization (Abstract, Scheme 1c).</t>
  </si>
  <si>
    <t>Overall Answer: No
Part A: Yes
Reasoning A: The paper discusses theoretical and computational models to understand the radical-mediated thermal and photochemical transformations in electrochemical synthesis, as mentioned in the Introduction and Results and Discussion sections. However, it does not explicitly mention wet lab experimental procedures in electrochemical synthesis.
Part B: No
Reasoning B: While the paper extensively discusses radical-mediated transformations and theoretical models for understanding these processes, it does not explicitly detail C-H oxidation leading to C-H bond (alcohol) or C=O bond (carbonyl) compounds.
Part C: Yes
Reasoning C: The paper focuses on the amide-directed distal sp3 C–H bond functionalization, which indicates that the reaction occurs on aliphatic carbon, as mentioned in the title and throughout the text.</t>
  </si>
  <si>
    <t>Overall Answer: No
Part A: Yes
Reasoning A: The paper describes wet lab experimental procedures in electrochemical synthesis, as evidenced by the discussion of experimental setups, optimization of reaction conditions, and the reporting of yields for various synthesized compounds (e.g., "Following an initial proof-of-concept in batch, our main focus was running cyanation in flow").
Part B: No
Reasoning B: The paper details the electrochemical synthesis of cyanated N-heterocycles, specifically the C(sp2)−H cyanation of aromatic N-heterocycles, not the transformation from C-H to C-OH or C=O. The focus is on the introduction of a nitrile group into N-heteroarenes, as indicated by statements like, "an effective, sustainable, and scalable procedure for the direct C(sp2)−H cyanation of aromatic N-heterocycles."
Part C: No
Reasoning C: The reactions described in the paper occur on aromatic carbon (C(sp2)), not aliphatic carbon. The manuscript consistently mentions the cyanation of aromatic N-heterocycles and provides examples like indoles, pyrroles, and imidazoles, which are aromatic systems. There is no mention of aliphatic C-H oxidation.</t>
  </si>
  <si>
    <t>Overall Answer: No
Part A: No
Reasoning A: The paper does not specifically mention experimental procedures in electrochemical synthesis. It discusses the principles, applications, and theoretical aspects of Proton-Coupled Electron Transfer (PCET) in organic synthesis but lacks details of experimental electrochemical synthesis.
Part B: Yes
Reasoning B: The paper details the activation of various X-H bonds (including C-H bond) through PCET processes, transforming them into different functional groups. This indicates the transformation from C-H to C-OH or C=O, as seen in reactions involving the activation of C-H bonds and their subsequent conversion (e.g., C—H oxidation, alkylation, cyanation).
Part C: No
Reasoning C: The paper extensively discusses the activation and functionalization of C-H bonds, but it does not explicitly mention that these reactions occur specifically on aliphatic carbon. The examples and reactions mentioned in the paper include various types of carbon atoms, not limited to aliphatic ones.</t>
  </si>
  <si>
    <t>Overall Answer: No
Part A: Yes
Reasoning A: The paper describes an electrochemical asymmetric coupling of secondary acyclic amines with ketones via a Shono-type oxidation, indicating the involvement of wet lab experimental electrochemical synthesis (as mentioned in the Abstract and throughout the manuscript).
Part B: No
Reasoning B: The paper does not detail C-H oxidation leading to C-H bond (alcohol) or C=O bond (carbonyl) compounds. Instead, it focuses on the asymmetric oxidative coupling of secondary acyclic amines with ketones to afford amino acid derivatives, which is a different transformation (as stated in the Abstract).
Part C: No
Reasoning C: The reaction described in the paper does not occur on aliphatic carbon. The focus is on the coupling of secondary acyclic amines and ketones to form amino acid derivatives, which does not specifically involve reactions on aliphatic carbon (as mentioned in the Abstract and the experimental sections).</t>
  </si>
  <si>
    <t>Overall Answer: No
Part A: Yes
Reasoning A: The paper describes experimental procedures and non-computational data in electrochemical synthesis. This is evident from the detailed description of experiments involving the electrochemical borylation of alkyl halides using various parameters like solvent, electrode, electrolyte, etc., as well as the optimization of reaction conditions (e.g., Table 1, Figure 2, and Figure 3).
Part B: No
Reasoning B: The paper does not detail C-H oxidation leading to C-H bond (alcohol) or C=O bond (carbonyl) compounds. Instead, it focuses on the borylation of alkyl halides, resulting in the formation of alkyl boronic esters. The process described involves the transformation of alkyl halides to alkylboron compounds, not the oxidation of C-H to C-OH or C=O.
Part C: Yes
Reasoning C: The reaction described in the paper occurs on aliphatic carbon, as indicated by the use of alkyl halides (primary, secondary, and tertiary) in the electrochemical borylation process. This is supported by the numerous examples given in the paper, where alkyl bromides and iodides are used to synthesize alkyl boronic esters (e.g., Figure 3 and Figure 4).</t>
  </si>
  <si>
    <t>Overall Answer: No
Part A: Yes
Reasoning A: The paper describes wet lab experimental procedures in electrochemical synthesis, as evidenced by the detailed methods section (2 Materials and Methods) and the description of electrochemical N-demethylation using TEMPO as a mediator (Abstract).
Part B: No
Reasoning B: The paper does not detail C-H oxidation leading to C-H bond (alcohol) or C=O bond (carbonyl) compounds. Instead, it focuses on N-demethylation of opiates, which is a different type of chemical transformation.
Part C: No
Reasoning C: The reaction described in the paper does not occur on aliphatic carbon. The focus is on the N-demethylation of opiate alkaloids, which involves transformations at nitrogen atoms in complex, highly functionalized morphinan structures, rather than on aliphatic carbon.</t>
  </si>
  <si>
    <t>Overall Answer: Yes
Part A: Yes
Reasoning A: The manuscript describes the use of electron-deficient W2C nanocrystal-based electrodes in the electrochemical activation of C–H bonds, emphasizing experimental procedures and results. This is seen in sections discussing the preparation and characterization of W2C/NxC (Methods) and the electrochemical measurements (Electrochemical measurements).
Part B: Yes
Reasoning B: The paper details the transformation of C-H bonds to C-OH compounds, specifically in the context of alkoxylation reactions. This is evident in the abstract, which mentions the activation of benzylic C–H bonds of ethylbenzene, and in the results, where the conversion of ethylbenzene to (1-methoxyethyl)benzene is discussed.
Part C: Yes
Reasoning C: The reaction occurs on aliphatic carbon, as mentioned in the title and throughout the text. The alkoxylation of ethylbenzene, an aliphatic hydrocarbon, is a primary focus of the study, indicating that the reaction occurs on aliphatic carbon.</t>
  </si>
  <si>
    <t>Overall Answer: No
Part A: No
Reasoning A: The paper does not mention the use of wet lab experimental procedures in electrochemical synthesis. Instead, it focuses on the synthesis, stability, and reactivity of unsymmetrical naphthyridine-based dicopper(I) complexes, mainly discussing computational DFT calculations and theoretical analyses (e.g., analysis of ligand effects, metal-metal interactions).
Part B: No
Reasoning B: The paper does not detail C-H oxidation leading to the formation of C-H bond (alcohol) or C=O bond (carbonyl) compounds. Instead, it discusses C-H bond activations in terminal alkynes and the electron-poor arene C6F5H, where the activation mechanism involves H-atom transfer at the cationic dicopper center.
Part C: No
Reasoning C: The paper does not specify that the reaction occurs on aliphatic carbon. The focus is on the activation of C-H bonds of terminal alkynes and arene C6F5H, which are not aliphatic carbon structures.</t>
  </si>
  <si>
    <t>Overall Answer: Yes
Part A: Yes
Reasoning A: The paper reports on wet lab experimental procedures in electrochemical synthesis, as detailed in the sections "Introduction" and "Results and Discussion." It describes the development and application of N-ammonium ylides as mediators for electrochemical C–H oxidation, highlighting their synthesis and experimental application.
Part B: Yes
Reasoning B: The paper details C-H oxidation leading to C-H bond (alcohol) or C=O bond (carbonyl) compounds. This is evidenced by the discussion of the transformation of C(sp3)–H to C–O bonds in the "Introduction" and the experimental results in "Results and Discussion" that show the oxidation products of various substrates, including alcohols and ketones.
Part C: Yes
Reasoning C: The reaction involves aliphatic carbon, as indicated by the focus on C(sp3)–H oxidation throughout the manuscript, such as in the "Abstract" and "Introduction." Aliphatic C-H bonds are the primary subject of their oxidation studies, as described in the results and demonstrated in the oxidation of various substrates in the "Results and Discussion" section.</t>
  </si>
  <si>
    <t>Overall Answer: No
Part A: Yes
Reasoning A: The paper involves wet lab experimental procedures in electrochemical synthesis, as indicated by the detailed descriptions of electrochemical reactions, use of copper salts as catalysts, and the employment of redox mediators (Abstract, Results and Discussion).
Part B: No
Reasoning B: The paper does not detail C-H oxidation leading to C-H bond (alcohol) or C=O bond (carbonyl) compounds. Instead, it focuses on the electrooxidative C-N coupling reactions, specifically Chan-Lam coupling of amines with aryl boronic acids (Abstract, Introduction).
Part C: No
Reasoning C: The reactions discussed in the paper do not specifically occur on aliphatic carbon. The focus is predominantly on the coupling of aryl-, heteroaryl-, and alkylamines with arylboronic acids, which does not explicitly indicate a transformation occurring on aliphatic carbon (Substrate Scope).</t>
  </si>
  <si>
    <t>Overall Answer: No
Part A: Yes
Reasoning A: The paper discusses various aerobic oxidation reactions assisted by electron transfer mediators (ETMs), including transition-metal-catalyzed as well as metal-free aerobic oxidations (Abstract). These processes involve the transport of electrons from a reduced substrate-selective redox catalyst (SSRCred) to O2, indicating experimental electrochemical synthesis procedures.
Part B: Yes
Reasoning B: The paper includes numerous examples of C-H oxidation, such as the palladium-catalyzed Wacker-Tsuji reaction for transforming olefins to aldehydes or ketones (2.1 Palladium-Catalyzed Oxidations), and the aerobic functionalization of aromatic C−H bond by the Stahl group (2.2 Ruthenium- and Iron-Catalyzed Oxidations). These examples illustrate the transformation from C-H to C-OH or C=O.
Part C: No
Reasoning C: The focus of the paper is primarily on aromatic C-H bond oxidations and transformations involving olefins and other complex organic structures. Specific experimental findings on the oxidation reactions occurring on aliphatic carbon are not highlighted or explicitly mentioned in the text.</t>
  </si>
  <si>
    <t>Overall Answer: No
Part A: Yes
Reasoning A: The paper describes an experimental procedure involving electrochemical synthesis, as indicated by details in the Results and Discussion section about carrying out the electrochemical reaction in an undivided cell with graphite anode and cathode under constant current conditions.
Part B: No
Reasoning B: The paper focuses on the synthesis of α,β-epoxy ketones. While this involves an oxygen-containing functional group, it does not specifically detail a transformation from C-H to C-OH or C=O. The process described is more aligned with epoxidation, not direct C-H oxidation to alcohol or carbonyl compounds.
Part C: No
Reasoning C: The reactions detailed in the paper occur on aromatic methyl ketone substrates (as seen in the substrate scope section), not on aliphatic carbon. The focus is on synthesizing α,β-epoxy ketones with aryl groups, not aliphatic ones.</t>
  </si>
  <si>
    <t>Overall Answer: No
Part A: Yes
Reasoning A: The paper discusses the synthesis and properties of dirhodium(II,II) paddlewheel complexes, which are used in a wide range of applications including catalysis and organic synthesis reactions. These complexes involve electron transfer processes, indicating the involvement of electrochemical properties (Sections 2.2, 3.1, 3.2).
Part B: No
Reasoning B: While the paper extensively covers the synthesis, structure, and applications of dirhodium(II,II) paddlewheel complexes, there is no specific mention of the transformation from C-H to C-OH or C=O. The paper focuses on the properties and reactivity of these complexes rather than detailing C-H oxidation reactions leading to alcohol or carbonyl compounds.
Part C: No
Reasoning C: The manuscript does not specify that the reactions or properties discussed are occurring specifically on aliphatic carbon. The focus is mainly on the properties of the dirhodium complexes themselves and their general applications in catalysis and organic synthesis.</t>
  </si>
  <si>
    <t>Overall Answer: No
Part A: Yes
Reasoning A: The manuscript reports on wet lab experimental electrochemical synthesis. The "Results and Discussion" section details various experimental conditions and optimizations for the electrochemical hydrolysis of triphenylsilane to triphenylsilanol, demonstrating actual laboratory procedures and non-computational data.
Part B: No
Reasoning B: The paper does not report on C-H oxidation leading to C-H bond (alcohol) or C=O bond (carbonyl) compounds. Instead, it focuses on the electrochemical hydrolysis of hydrosilanes to silanols, which is a transformation of Si−H bonds to Si−OH bonds, not C-H to C-OH or C=O.
Part C: No
Reasoning C: The reactions described in the paper do not occur on aliphatic carbon. The study is concerned with the hydrolysis of hydrosilanes (Si−H bonds), which primarily involves the transformation of silicon-based compounds rather than aliphatic carbon.</t>
  </si>
  <si>
    <t>Overall Answer: Yes
Part A: Yes
Reasoning A: The paper describes an efficient electrochemical method for the selective oxidation of C–H bonds, indicating the involvement of wet lab experimental electrochemical synthesis processes. The use of an undivided electrochemical cell with carbon and nickel electrodes for these experiments is detailed (Abstract).
Part B: Yes
Reasoning B: The paper reports on the oxidation of C–H bonds to form products where the O-atom of water is the source of O-incorporation, leading to the formation of hydroxylated products (1-adamantanol) and ketones (2-adamantanone), which are transformations from C-H to C-OH and C=O (Abstract, Results and Discussion).
Part C: Yes
Reasoning C: The reactions described in the paper occur on unactivated alkanes and alkenes, including adamantane and cyclohexane derivatives, which are aliphatic carbons. This is evidenced by the selective oxidation of C–H bonds of unactivated alkanes and C[double bond, length as m-dash]C bonds of alkenes (Abstract).</t>
  </si>
  <si>
    <t>Overall Answer: No
Part A: Yes
Reasoning A: The paper discusses electrosynthesis with a focus on catalytic amounts of organic or metal-based chiral mediators (Abstract, Introduction). This indicates the involvement of wet lab experimental procedures in electrochemical synthesis.
Part B: Yes
Reasoning B: The paper discusses various C-H functionalization processes (Section 2.1), such as asymmetric C-H functionalization of α-positions in carbonyl compounds (Section 2.1), indicating the transformation from C-H to C-OH or C=O.
Part C: No
Reasoning C: The paper primarily focuses on transformations involving aromatic or cyclic compounds, such as the functionalization of α-positions in carbonyl compounds, tetrahydroisoquinolines, and 2-arylindoles (Sections 2.1, 2.2). There is no specific mention of reactions occurring on aliphatic carbon, which is a key criterion for a "Yes" answer.</t>
  </si>
  <si>
    <t>Overall Answer: No
Part A: Yes
Reasoning A: The paper involves wet lab experimental procedures in electrochemical synthesis, as it discusses the use of electricity from renewable resources in sustainable applications, particularly in electrochemical annulation reactions, and the benefits of electrochemical transformations over traditional methods (Abstract, Section 1).
Part B: No
Reasoning B: While the paper details various annulation reactions and the formation of new bonds, including C–C, C–heteroatom, and heteroatom–heteroatom bonds, it does not specifically detail C-H oxidation leading to C-H bond (alcohol) or C=O bond (carbonyl) compounds.
Part C: No
Reasoning C: The reactions and methodologies discussed in the paper predominantly focus on aromatic heterocycles, with no specific mention of reactions occurring on aliphatic carbon. The examples and schemes provided largely relate to aromatic systems or involve the formation of heterocycles (Sections 2, 3).</t>
  </si>
  <si>
    <t>Overall Answer: No
Part A: Yes
Reasoning A: The manuscript discusses synthetic organic photoelectrochemistry, a fusion of photoredox catalysis (PRC) and synthetic organic electrochemistry (SOE), indicating involvement of wet lab experimental electrochemical synthesis (Sections 1, 2, and 3).
Part B: No
Reasoning B: While the paper discusses various redox processes and SET chemistry, there is no specific mention of C-H oxidation reactions leading to the transformation from C-H to C-OH or C=O compounds.
Part C: No
Reasoning C: The manuscript does not specifically mention that the reactions occur on aliphatic carbon. It covers a broad range of organic substrates and redox transformations, but there is no explicit focus on aliphatic C-H oxidation.</t>
  </si>
  <si>
    <t>Overall Answer: No
Part A: No
Reasoning A: The paper focuses on open-circuit potential (OCP) measurements for obtaining electrochemical standard potentials and calculating bond dissociation free energies (BDFEs) of stable proton-coupled electron transfer (PCET) reagents in nonaqueous solvents. It does not mention conducting wet lab experimental electrochemical synthesis.
Part B: No
Reasoning B: The paper discusses measuring PCET thermochemistry in acetonitrile and tetrahydrofuran for substrates with O–H and N–H bonds. However, it does not detail C-H oxidation leading to C-H bond (alcohol) or C=O bond (carbonyl) compounds.
Part C: No
Reasoning C: The reaction focuses on substrates with O–H and N–H bonds and does not specifically mention reactions occurring on aliphatic carbon.</t>
  </si>
  <si>
    <t>Overall Answer: No
Part A: Yes
Reasoning A: The paper involves experimental procedures and non-computational data in electrochemical synthesis, as evidenced by the description of cyclic voltammetry studies, stoichiometric reactions, and the synthesis and characterization of amidylcobalt(III) intermediates (sections discussing the EC process, cyclic voltammetry studies, and amidylcobalt(III) species synthesis).
Part B: Yes
Reasoning B: The paper details C–H oxygenation, which leads to C–OH bond formation, as part of the electrochemical cobalt-catalyzed process. This is supported by the paper's focus on the mechanistic elucidation of electrochemical cobalt-catalyzed C–H oxygenation, and the discussion of C–O bond formation processes in the proposed mechanisms (sections discussing the DFT-computed free energy changes and the Co(ii/iii/i) catalytic cycle).
Part C: No
Reasoning C: The paper specifically discusses the cleavage of arene C–H bonds, not aliphatic C–H bonds. The focus is on arene C–H bond activation via a hydrogen-atom-transfer (HAT) mechanism in electrochemical cobalt catalysis, as clearly stated in the abstract and throughout the text (e.g., sections discussing the carboxylate-assisted HAT mechanism and arene C–H bond cleavage).</t>
  </si>
  <si>
    <t>Overall Answer: Yes
Part A: Yes
Reasoning A: The paper details experimental procedures in electrochemical synthesis, such as the use of self-assembly and in situ resonance Raman spectroscopy to study reactive intermediates formed during the electrochemical reduction of oxygen, indicating wet lab experimental electrochemical synthesis (Abstract).
Part B: Yes
Reasoning B: The paper discusses the oxidation of substrates like toluene, transforming a C-H bond into a C=O bond (forming benzaldehyde), which satisfies the criterion of detailing C-H oxidation leading to C-H bond (alcohol) or C=O bond (carbonyl) compounds (Section 2.1, Oxidation of Substrates).
Part C: Yes
Reasoning C: The oxidation of toluene, which contains an aliphatic sp3 hybridized carbon directly attached to a benzene ring, is discussed in the paper. The carbon in the methyl group of toluene is aliphatic in nature, and its oxidation meets the criteria of the reaction occurring on aliphatic carbon (Section 2.1, Oxidation of Substrates).</t>
  </si>
  <si>
    <t>Overall Answer: No
Part A: Yes
Reasoning A: The paper discusses extensive experimental procedures involving electrocatalytic reactions and non-computational data. It details the use of an inorganic iron–tungsten oxide capsule ({Fe30W72}) as an electrocatalyst for cathodic activation of molecular oxygen, demonstrating wet lab experimental procedures in electrochemical synthesis (Introduction and Experimental Section).
Part B: Yes
Reasoning B: The paper describes the oxidation of various substrates, including hydroxylation of arenes and alkanes, where C-H bonds are transformed into C-OH (as in the case of arene hydroxylation and alkane oxidation, e.g., benzene to phenol, and ethane to acetic acid). This indicates the transformation from C-H to C-OH or C=O compounds (Results and Discussion, Scheme 1, Scheme 4).
Part C: No
Reasoning C: The paper does not specifically mention that the reaction occurs on aliphatic carbon. Although it discusses the oxidation of light alkanes and alkenes, it does not explicitly state that the reactions occur on aliphatic carbons. The emphasis is on the activation and transformation processes, rather than the specific nature of the carbon atoms involved (Abstract, Results and Discussion).</t>
  </si>
  <si>
    <t>Overall Answer: No
Part A: Yes
Reasoning A: The manuscript describes experimental procedures in electrochemical synthesis, as evidenced by the detailed discussion of electro-oxidation experiments, optimization of reaction conditions, and the use of additives such as nBu4NBr in the electrochemical process (e.g., Tables 1, 2, 3).
Part B: No
Reasoning B: The paper does not detail C-H oxidation leading to the formation of C-OH or C=O bonds. Instead, it focuses on the electrochemical dehydrogenative formation of C-S bonds in thienoacene derivatives, as described in the abstract and throughout the paper (e.g., Scheme 1, Table 4).
Part C: No
Reasoning C: The reaction discussed in the paper occurs on aromatic carbon, not aliphatic carbon. The compounds synthesized, such as thienoacene derivatives, involve C-S bond formation in aromatic systems, as mentioned in the introduction and the discussion of the results (e.g., synthesis of BTBFs and BTBTs).</t>
  </si>
  <si>
    <t>Overall Answer: Yes
Part A: Yes
Reasoning A: The paper discusses electrochemical organic oxidation reactions and the use of electron–proton transfer mediators (EPTMs) in these reactions, indicating experimental procedures in electrochemical synthesis (Abstract, Conspectus, Introduction).
Part B: Yes
Reasoning B: The paper describes the oxidation of alcohols to aldehydes, ketones, and carboxylic acids using aminoxyl mediators (Section 3.1, Figure 3), which involves the transformation from C-H to C-OH or C=O.
Part C: Yes
Reasoning C: The paper discusses the electrochemical oxidation of benzylic C-H bonds and α-C–H bonds adjacent to nitrogen in saturated heterocycles (Sections 3.3, 3.4, 4). These are sp3 hybridized carbons, which are aliphatic, thus meeting the criteria for reactions occurring on aliphatic carbon.</t>
  </si>
  <si>
    <t>Overall Answer: No
Part A: Yes
Reasoning A: The manuscript details the use of wet lab experimental procedures in electrochemical synthesis, as evidenced by descriptions of various reactions including Pd-catalyzed electrochemical C(sp3)–H oxygenation, Pd-catalyzed anodic C(sp2)–H acetoxylation, and others, which involve the use of anodic oxidation in a lab setting (refer to Scheme 3, Scheme 4, and related text).
Part B: No
Reasoning B: Although the paper discusses C-H oxidation, the transformations detailed do not specifically lead to C-OH (alcohol) compounds. Instead, they lead to acetoxylation (C-OAc) or other types of C-O bonds, which do not meet the specified criteria of transforming to C-OH or C=O bonds (refer to Scheme 3, Scheme 4).
Part C: Yes
Reasoning C: The reactions described in the manuscript occur on aliphatic carbon. This is specifically mentioned in the section on Pd-catalyzed anodic C(sp3)–H oxygenation, where the C(sp3)–H bonds, which are aliphatic, are functionalized (refer to Scheme 3 and associated text).</t>
  </si>
  <si>
    <t>Overall Answer: No
Part A: Yes
Reasoning A: The paper reports on wet lab experimental procedures in electrochemical synthesis, specifically detailing the use of a trisaminocyclopropenium (TAC) ion catalyzed process under mild electrochemical potential with visible light irradiation (as described in the abstract and throughout the document).
Part B: No
Reasoning B: The paper does not specifically mention the transformation of C-H bonds to C-OH (alcohol) compounds. While it discusses the electrophotocatalytic C–H functionalization of ethers, the products primarily include ether coupling products with isoquinolines, alkenes, alkynes, pyrazoles, and purines, as well as C–C and C–N bond formation products. The formation of alcohols (C-OH compounds) from C-H oxidation is not explicitly reported.
Part C: Yes
Reasoning C: The reactions described in the paper occur on aliphatic carbon, as the focus of the study is on the functionalization of unactivated C–H bonds in ethers, which are aliphatic compounds. This is evident from the substrates used in the experiments, such as tetrahydrofuran (THF) and diethyl ether, which are aliphatic ethers.</t>
  </si>
  <si>
    <t>Overall Answer: No
Part A: Yes
Reasoning A: The paper describes the synthesis of a coronene cation radical salt containing magnetic metal ions via electrocrystallization, indicating wet lab experimental electrochemical synthesis (Introduction section).
Part B: No
Reasoning B: The paper focuses on the synthesis and properties of coronene cation radical salts and their interaction with magnetic metal ions. There is no mention of the transformation from C-H to C-OH or C=O in the context of aliphatic C-H oxidation reactions.
Part C: No
Reasoning C: While the paper discusses the synthesis and properties of coronene, which involves aromatic hydrocarbons, it does not specifically mention reactions occurring on aliphatic carbon, nor does it focus on aliphatic C-H oxidation.</t>
  </si>
  <si>
    <t>Overall Answer: No
Part A: Yes
Reasoning A: The paper involves wet lab experimental procedures in electrochemical synthesis, as evidenced by the description of experiments with non-heme oxoiron(IV) complexes and meta-chloroperbenzoic acid (mCPBA) in various solutions, including the use of isotope labeling and mass spectrometry for analysis (section detailing the formation of oxoiron(IV) and its analysis).
Part B: No
Reasoning B: The paper does not detail C-H oxidation leading to C-H bond (alcohol) or C=O bond (carbonyl) compounds. Instead, it focuses on the formation of the O−O bond and dioxygen evolution, particularly involving non-heme iron complexes in the presence of mCPBA, without mentioning the transformation from C-H to C-OH or C=O.
Part C: No
Reasoning C: The reaction discussed in the paper occurs on iron centers (specifically oxoiron(IV) complexes) and not on aliphatic carbon. The study is centered around O−O bond formation and dioxygen evolution, with no mention of reactions occurring on aliphatic carbon.</t>
  </si>
  <si>
    <t>Overall Answer: No
Part A: Yes
Reasoning A: The paper details the synthesis and characterization of iron(III) hydroperoxo complexes, indicating wet lab experimental procedures in electrochemical synthesis (e.g., the generation of [FeIII(OOH)(HtpenO)]2+ and [FeIII(OO)(HtpenO)]+ by reacting [FeIICl(tpenOH)]PF6 with H2O2 in methanol).
Part B: No
Reasoning B: While the paper discusses the oxidation catalysis involving iron(III) hydroperoxo complexes, it primarily focuses on the transformation of these complexes in various conditions (e.g., transforming tpenO to tpena in iron(III) peroxide complexes). There is no specific mention of the transformation from C-H to C-OH or C=O.
Part C: No
Reasoning C: The paper does not explicitly mention the reaction occurring on aliphatic carbon. The primary focus is on the characterization and reactivity of iron(III) hydroperoxo complexes and not on specific reactions occurring on aliphatic carbon.</t>
  </si>
  <si>
    <t>Overall Answer: No
Part A: Yes
Reasoning A: The paper describes experimental procedures and non-computational data in electrochemical synthesis, as evident in the extensive discussion of wet lab experiments and optimization studies (e.g., Table 1 and Table 2), which demonstrate the experimental nature of the work.
Part B: No
Reasoning B: Although the paper reports on C-H functionalization reactions, it does not explicitly detail the transformation of C-H to C-OH or C=O bonds. Instead, it focuses on C-H alkylation reactions, primarily generating alkylated products rather than alcohol or carbonyl compounds.
Part C: Yes
Reasoning C: The reactions described in the manuscript occur on aliphatic carbon, specifically on adamantanes and diamondoids, as mentioned in the Abstract and throughout the text. These substrates are characterized by their aliphatic nature.</t>
  </si>
  <si>
    <t>Overall Answer: No
Part A: Yes
Reasoning A: The manuscript describes the use of wet lab experimental procedures in electrochemical synthesis. This is evidenced by the detailed description of laboratory experiments, optimization of reaction conditions, and use of various electrodes and solvents in the "Results and Discussion" section, indicating the presence of wet lab experimental electrochemical synthesis.
Part B: No
Reasoning B: The paper details the transformation of C-H bonds into C-N bonds (specifically, the synthesis of pyrrolidines through C(sp3)−H amination), not the transformation into C-OH or C=O compounds. The focus is on forming C-N bonds via amination, as opposed to the oxidation of C-H to C-OH or C=O, which is a key criterion for this part.
Part C: Yes
Reasoning C: The reactions and experiments discussed involve aliphatic carbon, as the focus is on C(sp3)−H bonds, which are characteristic of aliphatic carbons. The synthesis of pyrrolidines and the specific mention of alkyl C(sp3)−H bonds throughout the paper (such as in the "Introduction" and "Results and Discussion" sections) confirm that the reactions occur on aliphatic carbon.</t>
  </si>
  <si>
    <t>Overall Answer: No
Part A: Yes
Reasoning A: The paper clearly describes wet lab experimental procedures in electrochemical synthesis, as evidenced by detailed descriptions of experimental setups, such as the use of a graphite rod anode and a Pt wire cathode, various applied potentials, and the use of iodide as a mediator (e.g., Table 1, Scheme 1).
Part B: No
Reasoning B: The paper focuses on the transformation of C-H bonds to C-N bonds, specifically through the amination of C(sp3)−H bonds to form products like pyrrolidine and oxazoline (Scheme 2). It does not detail C-H oxidation leading specifically to the formation of C-OH (alcohol) or C=O (carbonyl) compounds. The transformation described is a C-N bond formation rather than C-H oxidation to C-OH or C=O, which is a crucial distinction for this criterion.
Part C: Yes
Reasoning C: The reactions described in the paper involve C(sp3)−H bonds, indicating that the reactions occur on aliphatic carbon. This is evident from the repeated mention of C(sp3)−H bonds throughout the paper, including in the abstract and the experimental sections (e.g., Scheme 2).</t>
  </si>
  <si>
    <t>Overall Answer: No
Part A: Yes
Reasoning A: The paper details experimental procedures involving photocatalysis, which is a type of electrochemical synthesis. The experiments include the use of uranyl nitrate hexahydrate as a photocatalyst for C–H to C–C bond conversion under visible light (Abstract, Supporting Information).
Part B: No
Reasoning B: Although the paper discusses the transformation of C–H bonds, it specifically focuses on the conversion of C–H to C–C bonds, not to C-OH or C=O bonds. The paper's primary focus is the formation of C–C bonds as highlighted in the abstract and throughout the text.
Part C: Yes
Reasoning C: The paper mentions the functionalization of unactivated (cyclo)alkanes, which are aliphatic hydrocarbons. This indicates that the reactions occur on aliphatic carbon (Abstract).</t>
  </si>
  <si>
    <t>Overall Answer: No
Part A: Yes
Reasoning A: The paper describes the experimental synthesis and characterization of a molybdenum ethylene complex, indicative of wet lab experimental procedures in electrochemical synthesis (described in the Abstract, Introduction, and under the section "Synthesis, Characterization and PCET Reactivity of the Molybdenum Ethylene Complex [1-C2H4]+").
Part B: No
Reasoning B: The paper does not detail C-H oxidation specifically leading to C-H bond (alcohol) or C=O bond (carbonyl) compounds. Instead, it discusses the formation of a β-agostic ethyl ligand in a molybdenum ethyl complex, which does not align with the transformation of C-H to C-OH or C=O as specified in the question (as mentioned in the Abstract and various sections of Results and Discussion).
Part C: No
Reasoning C: The reaction discussed primarily involves a molybdenum ethylene (alkene) and ethyl complex, rather than exclusively focusing on reactions occurring on aliphatic carbon. The β-agostic ethyl ligand formed involves a transition metal, which does not strictly conform to the criterion of reactions occurring on aliphatic carbon (mentioned throughout the paper, especially in the Abstract and Results and Discussion).</t>
  </si>
  <si>
    <t>Overall Answer: No
Part A: Yes
Reasoning A: The manuscript details wet lab experimental procedures in electrochemical synthesis, specifically mentioning the use of iridium-catalyzed electrochemical C−H activation within a cooperative catalysis manifold for electrooxidative C−H alkenylations (Abstract, and throughout the paper).
Part B: No
Reasoning B: The paper focuses on C−H alkenylation reactions, not specifically on the transformation of C-H to C-OH (alcohol) or C=O (carbonyl) compounds. The primary reaction discussed is the electrooxidative C−H alkenylation, which is different from the required C-H to C-OH or C=O transformations.
Part C: No
Reasoning C: The reactions and studies described in the paper predominantly involve aromatic compounds (arenes), such as benzoic acids and halogenated arenes, not aliphatic carbons. The C-H activation and subsequent reactions described are focused on these aromatic systems rather than aliphatic ones.</t>
  </si>
  <si>
    <t>Overall Answer: No
Part A: Yes
Reasoning A: The paper describes the use of wet lab experimental procedures in electrochemical synthesis. Specifically, it reports on the copper-catalyzed electrochemical C–H amination of arenes using undivided electrochemical cells (Abstract, Scheme 1).
Part B: No
Reasoning B: The paper does not detail C-H oxidation specifically leading to C-H bond (alcohol) or C=O bond (carbonyl) compounds. Instead, it focuses on copper-catalyzed electrochemical C–H amination of arenes, which leads to the formation of arylamines, not C-OH or C=O compounds (Abstract, Introduction, Scheme 1).
Part C: No
Reasoning C: The reaction described in the paper occurs on aromatic carbon (arenes), not aliphatic carbon. The focus is on the amination of arenes, as indicated throughout the paper (Abstract, Introduction, Scheme 1).</t>
  </si>
  <si>
    <t>Overall Answer: No
Part A: Yes
Reasoning A: The paper discusses an organocatalyzed electrochemical dehydrogenative annulation reaction, involving wet lab experimental electrochemical synthesis. This is evident from the "Results" section, where the authors describe the optimization of reaction conditions (Table 1) and the substrate scope under these optimized conditions (Table 2), along with a detailed representative procedure for the synthesis of a specific compound (4).
Part B: No
Reasoning B: The paper does not report on the transformation from C-H to C-OH or C=O specifically. It focuses on the synthesis of 1,4-dioxane and 1,4-dioxepane scaffolds, which involve the formation of O-heterocycles from alkenes and diols. The emphasis is on the synthesis of saturated O-heterocycles rather than the oxidation of C-H to C-OH or C=O.
Part C: No
Reasoning C: The reactions described in the paper do not focus on aliphatic carbon but rather on the annulation of alkenes (which are unsaturated hydrocarbons) with diols to synthesize saturated O-heterocycles. The alkenes used include 1,1-diphenyl alkenes, trisubstituted olefins, and other functionalized alkenes, as mentioned in the "Substrate scope" section. There is no specific mention of reactions occurring on aliphatic carbon.</t>
  </si>
  <si>
    <t>Overall Answer: No
Part A: Yes
Reasoning A: The paper details experimental procedures involving wet lab electrochemical synthesis. It reports on the electrochemically driven generation of the radical redox mediator Cl4PINO at a glassy carbon electrode and its use in oxidation reactions, as described in the Experimental section and throughout the manuscript.
Part B: No
Reasoning B: While the paper discusses oxidation reactions, it specifically focuses on the oxidation of alcohols (primary and secondary) to aldehydes/ketones, not on the transformation of C-H to C-OH or C=O. The main reactions involve the formation of ketal intermediates that release aldehydes/ketones, as mentioned in the Abstract and Results and Discussion sections.
Part C: No
Reasoning C: The paper does not specifically mention that the reactions occur on aliphatic carbon. The focus is largely on the oxidation of primary and secondary alcohols, which may include aromatic substrates (e.g., benzyl alcohol, 1-phenylethanol), as indicated in the Experimental and Results sections. The emphasis on aromatic substituents and lack of clear focus on aliphatic carbon reactions lead to this conclusion.</t>
  </si>
  <si>
    <t>Overall Answer: No
Part A: Yes
Reasoning A: The manuscript describes the use of an electrochemical approach for chemical synthesis, specifically mentioning "electrochemical synthesis" and "controlled current electrolysis" (in the section discussing the reaction optimization and general procedure for lactones 2). This indicates wet lab experimental procedures in electrochemical synthesis.
Part B: No
Reasoning B: The paper discusses the formation of C-O bonds through lactonization reactions, but it does not specifically mention the transformation from C-H to C-OH or C=O as part of these reactions. The focus is primarily on the formation of 6H-benzo[c]chromen-6-ones through intramolecular lactonization, which does not necessarily involve the transformation of C-H to C-OH or C=O.
Part C: No
Reasoning C: The reactions described in the paper predominantly involve aromatic carboxylic acids and the formation of biaryl lactones, which are not focused on aliphatic carbon. The examples and discussion primarily involve aromatic compounds, as indicated by the repeated use of terms like "biphenyl-2-carboxylic acids" and "biaryl lactones."</t>
  </si>
  <si>
    <t>Overall Answer: No
Part A: Yes
Reasoning A: The manuscript details various experimental procedures and non-computational data in electrochemical synthesis, as evidenced by the discussion of electrochemical oxidative cross-coupling reactions, the use of redox catalysts, and specific experimental setups (e.g., the use of platinum plates for electrodes in Scheme 3, graphite plates for electrodes in Scheme 16).
Part B: No
Reasoning B: While the paper discusses various C–H functionalization reactions, it does not specifically detail C-H oxidation leading to C-OH or C=O compounds. The reactions mentioned primarily involve the formation of C-N, C-O, C-F, and other bonds, but not the transformation from C-H to C-OH or C=O.
Part C: No
Reasoning C: The reactions described in the paper do not specifically focus on aliphatic carbon. The majority of the examples and schemes involve aromatic or heteroaromatic compounds (e.g., benzoxazoles, indoles) and other non-aliphatic systems.</t>
  </si>
  <si>
    <t>Overall Answer: No
Part A: Yes
Reasoning A: The manuscript reports the synthesis and characterization of ruthenium complexes, demonstrating experimental procedures in electrochemical synthesis. Specifically, the synthesis and electrochemical behavior of ruthenium complexes like cis-[(N4)RuIIICl2]+ and cis-[(N4)RuII(OH2)2]2+ are discussed in detail (Synthesis and characterization section).
Part B: Yes
Reasoning B: The paper details C-H oxidation reactions leading to the formation of C-OH and C=O compounds. For instance, the oxidation of various hydrocarbons, including cyclohexane, to alcohols and ketones using the synthesized complexes is explicitly mentioned (Stoichiometric oxidation of hydrocarbons by cis-(mcp)RuVI(O)22 (1e) section).
Part C: No
Reasoning C: Although the paper discusses the oxidation of hydrocarbons, there is no specific mention or emphasis on the reaction occurring exclusively on aliphatic carbon. The examples provided include various hydrocarbons, but the paper does not explicitly focus on aliphatic carbon, failing to meet this specific criterion.</t>
  </si>
  <si>
    <t>Overall Answer: No
Part A: Yes
Reasoning A: The paper describes wet lab experimental procedures in electrochemical synthesis. It discusses the electrochemical generation of carbon-centred radicals using ferrocene-based electron-transfer mediators and the conditions under which these radicals are generated (e.g., low electrode potentials).
Part B: No
Reasoning B: The paper details the generation of benzylic radicals from benzylboronate derivatives, but it does not explicitly mention the transformation from C-H to C-OH or C=O. The focus is primarily on the generation and functionalization of benzylic radicals, rather than the specific transformation of C-H bonds into C-OH or C=O bonds.
Part C: No
Reasoning C: The reactions discussed in the paper occur on benzylic carbon, which is a specific type of aromatic carbon, not aliphatic carbon. The generation of benzylic radicals from benzylboronate derivatives is the central theme, and there is no mention of reactions occurring on aliphatic carbon.</t>
  </si>
  <si>
    <t>Overall Answer: No
Part A: Yes
Reasoning A: The manuscript describes experimental procedures and non-computational data in electrochemical synthesis. Specifically, it discusses the use of cyclic voltammetry to assess the reactivity of NHPI under relevant reaction conditions (Figure 1), and the extension of these observations to synthetic bulk-electrolysis.
Part B: No
Reasoning B: Although the paper involves C-H oxidation, it does not specifically lead to the formation of C-OH (alcohol) or C=O (carbonyl) compounds. Instead, it focuses on the iodination of methylarenes to benzyl iodides (Scheme 2), which is a different type of transformation.
Part C: No
Reasoning C: The reactions described in the paper occur on benzylic carbon of methylarenes, which are aromatic, not aliphatic carbons. The method is used for selective benzylic iodination of methylarenes and not for aliphatic C-H oxidation.</t>
  </si>
  <si>
    <t>Overall Answer: No
Part A: No
Reasoning A: The paper does not involve experimental procedures in wet lab electrochemical synthesis. The synthesis described utilizes indirect electrochemical synthesis ("ex-cell") techniques, primarily focused on the generation and use of hypervalent iodine(III) species from iodoarenes. The process involves the use of electric current as a terminal oxidant, but there is no explicit mention of wet lab electrochemical synthesis procedures or data (Introduction, Results and Discussion).
Part B: No
Reasoning B: The paper does not detail C-H oxidation specifically leading to C-H bond (alcohol) or C=O bond (carbonyl) compounds. Instead, the focus of the paper is on the electrosynthesis of benzoxazoles from imines, which involves the formation of a C-N bond, not C-H to C-OH or C=O transformations (Abstract, Benzoxazole Synthesis).
Part C: No
Reasoning C: The reactions described in the manuscript do not occur on aliphatic carbon. The synthesis of benzoxazoles from imines, as discussed in the paper, involves aromatic compounds (specifically imines derived from aromatic aldehydes and ortho-aminophenols), not aliphatic carbon (Benzoxazole Synthesis).</t>
  </si>
  <si>
    <t>Overall Answer: No
Part A: No
Reasoning A: The manuscript does not describe electrochemical synthesis but rather chemical oxidation processes using manganese(II) complexes. The experimental section and the discussion focus on chemical catalysis methods for cyclohexene oxidation, not electrochemical synthesis.
Part B: Yes
Reasoning B: The paper details the transformation from C-H to C-OH and C=O. The oxidation of cyclohexene leads to the formation of ketone (2-cyclohexen-1-one), alcohol (2-cyclohexen-1-ol), and small amounts of epoxide (cyclohexene oxide), indicating the transformation of C-H bonds to C-OH and C=O bonds.
Part C: Yes
Reasoning C: The reaction occurs on aliphatic carbon, as cyclohexene, an aliphatic compound, is used as the substrate for the oxidation reactions. The oxidation of cyclohexene (c-C6H10), an aliphatic compound, is the focus of the study.</t>
  </si>
  <si>
    <t>Overall Answer: No
Part A: Yes
Reasoning A: The paper describes experimental procedures and non-computational data in electrochemical synthesis. Specifically, it details the generation of various MnIII-peroxo adducts with varied ligand environments, investigated using techniques like parallel-mode EPR and Mn K-edge X-ray absorption (Abstract, Manganese(III)-Peroxo Complexes section).
Part B: Yes
Reasoning B: The paper discusses the transformation from C-H to C-OH or C=O. It highlights the reactivity of MnIV-oxo and MnIII-hydroxo complexes in hydrogen-atom transfer reactions, implicating the conversion of C-H bonds to C-OH or C=O in various examples. For instance, MnIII-hydroxo adducts are shown to initiate substrate oxidation by abstracting a hydrogen atom from a C-H bond (Introduction, Manganese(III)-Hydroxo section).
Part C: No
Reasoning C: While the paper discusses C-H bond activation and oxidation, it does not specifically mention that these reactions occur on aliphatic carbon. The examples and reactions provided do not distinctly focus on aliphatic carbons, thus not meeting this specific criterion.</t>
  </si>
  <si>
    <t>Overall Answer: No
Part A: No
Reasoning A: The study involves the use of density functional theory (DFT) calculations to investigate the hydrogenation of CO2 on Pt- and Ni-doped graphene surfaces. This method falls under computational simulation, not wet lab experimental electrochemical synthesis (Section 2, "Computational details").
Part B: No
Reasoning B: The paper focuses on the hydrogenation of CO2 into formic acid (HCOOH) over Pt- and Ni-doped graphene. This involves the transformation of CO2 (with C=O bonds) into formic acid. However, there is no specific mention of the transformation of C-H to C-OH or C=O, as required by the question's criteria (Sections 3.1, 3.4).
Part C: No
Reasoning C: The reactions discussed in the paper involve CO2 molecules and their conversion to formic acid on Pt- and Ni-doped graphene surfaces. The carbon in these reactions is not aliphatic but originates from CO2 molecules, which does not fulfill the criterion of reactions occurring on aliphatic carbon (Sections 3.1, 3.4).</t>
  </si>
  <si>
    <t>Overall Answer: No
Part A: Yes
Reasoning A: The paper does report on wet lab experimental electrochemical synthesis. This is evident from sections such as "2. Experimental," where details of synthesis procedures, materials used, and analysis methods like cyclic voltammetry are described.
Part B: No
Reasoning B: The paper does not detail C-H oxidation leading to C-H bond (alcohol) or C=O bond (carbonyl) compounds. The focus is instead on the synthesis and characterization of an ionic iron(III) dipicolinato complex, with no specific mention of C-H to C-OH or C=O transformations.
Part C: No
Reasoning C: There is no mention of the reaction occurring on aliphatic carbon. The paper primarily discusses the coordination chemistry of iron with dipicolinic acid and the structural analysis of the resulting complex, without specifying reactions on aliphatic carbon.</t>
  </si>
  <si>
    <t>Overall Answer: No
Part A: Yes
Reasoning A: The paper reports wet lab experimental procedures in electrochemical synthesis. Specifically, it describes the study of the electrocatalytic oxidation mechanism of 2,3,5,6-tetra-Me-pyrazine-di-N-oxide in the presence of isopropyl alcohol using cyclic voltammetry at glassy carbon and single-walled carbon nanotube electrodes, as well as EPR spectroscopy (Abstract, Sections 1, 2, 3).
Part B: No
Reasoning B: Although the paper discusses the oxidation of isopropyl alcohol, it does not specify the transformation of C-H to C-OH or C=O directly. The product of the oxidation is assumed to be acetone, which implies a C-H to C=O transformation, but the paper does not provide explicit details on the direct transformation of a C-H bond to a C-OH or C=O bond (Conclusions, Section 3.2).
Part C: Yes
Reasoning C: The reaction involves an aliphatic compound, isopropyl alcohol, but the exact nature of the transformation of the aliphatic C-H bonds is not explicitly detailed in terms of forming a C-OH or C=O bond (Sections 1, 3.2, Conclusions).</t>
  </si>
  <si>
    <t>Overall Answer: Yes
Part A: Yes
Reasoning A: The paper describes experimental procedures in electrochemical synthesis, specifically the use of a redox mediator (quinuclidine), inexpensive carbon and nickel electrodes, and conditions such as temperature and current for the oxidation of C–H bonds (as detailed in sections discussing reaction development and optimization, and the scope of the electrochemical C–H oxidation).
Part B: Yes
Reasoning B: The manuscript reports the transformation of C-H to C=O, as evidenced by the selective functionalization of methylene and methine moieties into ketones (detailed in the abstract and sections on the scope of the quinuclidine-mediated electrochemical C–H oxidation).
Part C: Yes
Reasoning C: The reaction involves the oxidation of unactivated C–H bonds on aliphatic carbon. This is supported by descriptions of the oxidation of methylene and methine systems, which are structural motifs in organic chemistry involving aliphatic carbon (mentioned in the abstract and throughout the paper).</t>
  </si>
  <si>
    <t>Overall Answer: No
Part A: Yes
Reasoning A: The manuscript describes the synthesis and characterization of complexes [(bTAML)FeIV(O)]2– (2) and [(bTAML)FeV(O)]− (3), which were obtained from [(bTAML)FeIII(Cl)]2– (1). The synthesis involved experimental procedures in electrochemical synthesis, as evidenced by the description of the generation of these complexes using sodium hypochlorite and tetrabutylammonium hydroxide in various conditions, and their characterization through methods like UV-vis spectroscopy and cyclic voltammetry (CV).
Part B: No
Reasoning B: The paper focuses on the oxidation of benzyl alcohol to benzaldehyde, which involves the transformation from a C-H bond to a C=O bond. However, there is no specific mention of the transformation of C-H to C-OH, which is a required criterion for a positive answer to this part.
Part C: No
Reasoning C: The reactions described in the paper, particularly the oxidation of benzyl alcohol to benzaldehyde, occur on aromatic carbon (benzyl alcohol) rather than aliphatic carbon. This is clear from the substrates used for the reactivity studies, which are specifically mentioned as benzyl alcohol, not an aliphatic alcohol.</t>
  </si>
  <si>
    <t>Overall Answer: No
Part A: Yes
Reasoning A: The manuscript discusses the preparation and characterization of a reactive hydroxoferric porphyrazine complex, which indicates the presence of wet lab experimental procedures in electrochemical synthesis. Specifically, the synthesis of the ferrous complex and its subsequent oxidation to a ferric complex, as well as cyclic voltammetry analyses, support this (e.g., preparation of complex 2 and oxidation to complex 1).
Part B: No
Reasoning B: The paper does not explicitly mention the transformation of C-H to C-OH or C=O bonds. It focuses on hydrogen atom transfer (HAT) reactions facilitated by the hydroxoferric complex, which involves the abstraction of a hydrogen atom from substrates with moderate C–H bond energies. The primary focus is on the reactivity of the hydroxoferric complex in cleaving C–H bonds rather than the formation of specific functional groups like C-OH or C=O.
Part C: No
Reasoning C: The manuscript does not specify that the reactions occur exclusively on aliphatic carbon. While it mentions the reactivity of the hydroxoferric complex with substrates via C-H hydrogen atom transfer, there is no clear indication that these substrates are exclusively aliphatic. The examples provided, such as the reaction with xanthene, do not clearly demonstrate a focus on aliphatic C-H bonds.</t>
  </si>
  <si>
    <t>Overall Answer: No
Part A: Yes
Reasoning A: The paper describes experimental procedures involving the electrochemical synthesis of high-valent nickel complexes, specifically Ni(III) complexes, which indicates experimental procedures in electrochemical synthesis (see sections discussing the synthesis of [NiIII(OAc)(L)] and [NiIII(ONO2)(L)]).
Part B: Yes
Reasoning B: The study reports the oxidation of phenols and a series of hydrocarbons using Ni(III)-oxidants, indicative of transformations from C-H to C-OH or C=O. This includes the conversion of hydrocarbons to oxygenated products such as xanthone, anthraquinone, and fluorenone, which involve the formation of C-OH or C=O bonds (discussed in the Hydrocarbon Oxidation section).
Part C: No
Reasoning C: While the paper does discuss the oxidation of hydrocarbons, it does not explicitly mention that these reactions occur on aliphatic carbons. The examples given, such as the conversion of xanthene to xanthone and dihydroanthracene to anthraquinone, involve aromatic hydrocarbons, not aliphatic.</t>
  </si>
  <si>
    <t>Overall Answer: Yes
Part A: Yes
Reasoning A: The paper explicitly describes the use of electrochemical synthesis in their experiments. This is evident in sections discussing the optimization of sustainable allylic C–H oxidation using electrochemical methods, the use of electrochemical conditions compatible with a wide range of functional groups, and the use of reticulated vitreous carbon electrodes in the experimental setup.
Part B: Yes
Reasoning B: The paper details the transformation from C-H to C-OH or C=O. This is highlighted in the discussion of the oxidation of various substrates, where the formation of enone products from C-H bonds is a central theme. For instance, the oxidation of valencene to nootkatone and the oxidation of various terpenes to their corresponding enones demonstrate this transformation.
Part C: Yes
Reasoning C: The reactions described in the paper occur on aliphatic carbon. This is evident in the focus on allylic oxidations, particularly the oxidation of allylic systems in natural products, medicines, and materials. The substrates used, such as valencene, terpenes, and other cyclic and acyclic alkenes, are primarily based on aliphatic carbon structures.</t>
  </si>
  <si>
    <t>Overall Answer: No
Part A: Yes
Reasoning A: The manuscript describes experimental procedures and non-computational data in electrochemical synthesis, combining techniques like flash photolysis, cyclic voltammetry, and digital simulation for studying alkyl primary amines (Abstract, Sections 1, 2 Materials and Methods).
Part B: No
Reasoning B: The paper focuses on the oxidation mechanism of alkyl primary amines and the characterization of their cation radicals. It does not explicitly detail a transformation from C-H to C-OH or C=O (Sections 1 Introduction, 3 Results and Discussion).
Part C: Yes
Reasoning C: The reaction and experimental focus are on alkyl primary amines, which implies that the reaction occurs on aliphatic carbon. This is consistent with the general definition of alkyl groups being aliphatic (Sections 1 Introduction, 3 Results and Discussion).</t>
  </si>
  <si>
    <t>Overall Answer: No
Part A: Yes
Reasoning A: The paper discusses experimental procedures related to the electrochemical synthesis of water-oxidation catalysts (WOCs) using organometallic iridium (Ir) precatalysts. These catalysts can be driven by electrochemical methods, as mentioned in the abstract and throughout the manuscript.
Part B: No
Reasoning B: The focus of the paper is on the oxidation of water, not on the oxidation of C-H to C-OH or C=O. The experiments and results presented deal primarily with water oxidation catalysis, specifically the development and characterization of iridium-based complexes for this purpose.
Part C: No
Reasoning C: The paper does not mention reactions occurring specifically on aliphatic carbon. Instead, the focus is on iridium-based catalysts for water oxidation, which involves the conversion of water (H2O) to oxygen (O2) and hydrogen ions (protons), not the transformation of aliphatic C-H bonds.</t>
  </si>
  <si>
    <t>Overall Answer: No
Part A: Yes
Reasoning A: The paper involves wet lab experimental procedures in electrochemical synthesis, as indicated by the detailed descriptions of cyclic voltammetry experiments using glassy carbon (GC) and single-walled carbon nanotube (SWCNT) electrodes in acetonitrile solutions (sections 2, 3.1, 3.2).
Part B: No
Reasoning B: The paper does not detail C-H oxidation specifically leading to C-H bond (alcohol) or C=O bond (carbonyl) compounds. The oxidation reactions discussed in the paper involve phenazine-di-N-oxide in the presence of isopropyl alcohol, but there is no specific mention of the transformation of C-H to C-OH or C=O in the context of aliphatic C-H oxidation.
Part C: No
Reasoning C: The paper does not specify that the reaction occurs on aliphatic carbon. While it mentions the presence of isopropyl alcohol in the study of the oxidation mechanism of phenazine-di-N-oxide, the focus is on the interaction of the radical cation of phenazine-di-N-oxide with isopropyl alcohol, rather than on aliphatic C-H oxidation.</t>
  </si>
  <si>
    <t>Overall Answer: No
Part A: Yes
Reasoning A: The paper discusses wet lab experimental procedures in electrochemical synthesis, specifically using cyclic voltammetry and other electrochemical methods as detailed in section 2.2 (Instrumentation) and throughout the Results and Discussion section.
Part B: No
Reasoning B: The paper focuses on the oxidation of 4-methoxybenzyl alcohol, which involves the transformation of a benzylic C-H to a C-O bond. However, it does not explicitly mention the transformation to C-OH or C=O, which are specific requirements of the question.
Part C: No
Reasoning C: The substrate used in the experiments is 4-methoxybenzyl alcohol, which is an aromatic compound, not an aliphatic one. The requirement for the reaction to occur on aliphatic carbon is therefore not met.</t>
  </si>
  <si>
    <t>Overall Answer: No
Part A: Yes
Reasoning A: The paper details experimental procedures involving electrochemical synthesis. It specifically mentions the use of tris(acetonitrile)ruthenium trichloride (Ru(CH3CN)3Cl3) as a mediator in electrochemical C–H activation reactions (e.g., in the oxidation of tetralin and indane), indicating that wet lab experimental electrochemical synthesis is involved.
Part B: No
Reasoning B: While the paper discusses C–H activation, the transformations detailed do not explicitly mention the conversion from C-H to C-OH or C=O. The products of the oxidation of tetralin and indane include 1-tetralol, 1-tetralone, 1-dehydrotetralin, 1-acetamidotetralin, 1-indanol, 1-indanone, and 1-indene, but these do not clearly indicate a transformation specifically to C-OH or C=O compounds.
Part C: Yes
Reasoning C: The reactions described in the paper involve aliphatic carbons. For example, the oxidation of tetralin and indane, as mentioned in the paper, involves reactions at the benzyl position, which is an aliphatic carbon atom.</t>
  </si>
  <si>
    <t>Overall Answer: No
Part A: Yes
Reasoning A: The paper describes the generation and characterization of a mononuclear hydroxomanganese(III) complex, [MnIII(OH)(dpaq)]+, formed by treating a manganese(II) species with dioxygen in acetonitrile solution, indicating wet lab experimental procedures in electrochemical synthesis.
Part B: No
Reasoning B: Although the paper discusses the oxidation of various substrates by the [MnIII(OH)(dpaq)]+ complex, including phenols and hydrocarbons, there is no specific mention of the transformation from C-H to C-OH or C=O. The focus is on the oxidation of O–H and C–H bonds, not explicitly on the formation of alcohol (C-OH) or carbonyl (C=O) compounds from aliphatic C-H bonds.
Part C: No
Reasoning C: The reactions detailed in the paper occur on aromatic substrates like phenols (e.g., 2,4,6-tri-t-butylphenol), and there is no specific mention of the reaction occurring on aliphatic carbon. The examples provided, such as TEMPOH and xanthene, do not fulfill the criterion of being aliphatic carbon substrates.</t>
  </si>
  <si>
    <t>Overall Answer: No
Part A: Yes
Reasoning A: The paper reports detailed experimental procedures involving wet lab electrochemical synthesis, as seen in sections such as "Simplified Protocol" and "Loss of Fluoride from Copper(I)–Selectfluor Interaction."
Part B: No
Reasoning B: The paper focuses on the fluorination of sp3 C–H bonds, as described in the abstract and throughout the text (e.g., "sp3 C–H fluorination", "aliphatic substrates"). There is no mention of the transformation of C-H to C-OH or C=O.
Part C: Yes
Reasoning C: The manuscript repeatedly mentions the fluorination of aliphatic substrates, as indicated in sections like "Simplified Protocol" and "Groves’s and our work were among the first direct, catalytic methodologies for the monofluorination of aliphatic substrates."</t>
  </si>
  <si>
    <t>Overall Answer: No
Part A: Yes
Reasoning A: The paper describes experimental procedures involving electrochemical synthesis, such as cyclic voltammetry on GC and SWCNT electrodes in acetonitrile solutions of 0.1 M LiClO4, and ESR studies during electrolysis on a Pt electrode in acetonitrile (pages 3-12). These indicate wet lab experimental procedures in electrochemical synthesis.
Part B: Yes
Reasoning B: The paper details the oxidation of PheDNO (phenazine-di-N-oxide) to its radical cation (PheDNO+•), as evidenced in ESR spectra and described in the cyclic voltammetry studies (pages 3-7, 9-11). This transformation is a C-H oxidation leading to a C-OH or C=O bond, meeting the criteria for C-H oxidation.
Part C: No
Reasoning C: The manuscript focuses on the oxidation of PheDNO, which is a heterocyclic compound, not an aliphatic compound. The C-H oxidation discussed does not occur on aliphatic carbon but rather on a heterocyclic molecule, as the structure of PheDNO involves a ring system with nitrogen atoms (N), not a simple aliphatic carbon chain (page 8, 11).</t>
  </si>
  <si>
    <t>Overall Answer: No
Part A: Yes
Reasoning A: The manuscript reports wet lab experimental procedures in electrochemical synthesis, particularly focusing on the electrochemical synthesis of benzoxazoles using a catalytic amount of sodium iodide in a two-phase electrolytic system (sections: Introduction, Results and Discussion).
Part B: No
Reasoning B: The paper discusses the functionalization of C-H bonds, but it does not specify the transformation from C-H to C-OH (alcohol) or C=O (carbonyl) compounds. The primary focus is on the synthesis of benzoxazoles, where the formation of a C-N bond is emphasized rather than the formation of C-OH or C=O bonds (sections: Introduction, Results and Discussion).
Part C: No
Reasoning C: The reactions described in the paper predominantly occur on aromatic rings (benzoxazoles), not on aliphatic carbon. The substrate used for the electrochemical synthesis, such as the Schiff base and benzoxazoles, are aromatic compounds, and there is no mention of reactions occurring specifically on aliphatic carbon (sections: Introduction, Results and Discussion).</t>
  </si>
  <si>
    <t>Overall Answer: No
Part A: Yes
Reasoning A: The paper details experiments on the electrochemical properties of synthetic oxoiron(IV) complexes, involving spectroscopic and electrochemical characterizations (e.g., X-ray absorption spectroscopy, resonance Raman studies), and spectropotentiometric experiments in acetonitrile with water.
Part B: No
Reasoning B: The paper focuses on oxo transfer and hydrogen atom abstraction reactions involving oxoiron(IV) complexes. These reactions do not specifically detail the transformation of C-H bonds to C-OH or C=O bonds. Instead, they discuss reactions like oxo-atom transfer to thioanisole and hydrogen-atom transfer from various substrates (e.g., 1,3-cyclohexadiene, 9,10-dihydroanthracene, benzyl alcohol).
Part C: No
Reasoning C: The reactions discussed in the paper do not specifically focus on aliphatic carbon. The substrates used in the reactions, such as thioanisole, 1,3-cyclohexadiene, 9,10-dihydroanthracene, and benzyl alcohol, do not exclusively represent aliphatic carbon compounds.</t>
  </si>
  <si>
    <t>Overall Answer: No
Part A: Yes
Reasoning A: The manuscript discusses experimental procedures involving electrochemical synthesis, as indicated by the extensive description of cyclic voltammetry experiments, ESR electrolysis, and the observation of reactions in different conditions (e.g., presence of methanol, acetonitrile, and water).
Part B: No
Reasoning B: The paper details the electrochemical oxidation of pyrazine-di-N-oxides in various conditions. However, it does not specifically mention the transformation from C-H to C-OH or C=O. The focus is more on the oxidation mechanism of pyrazine-di-N-oxides and the formation of radical cations and anions, rather than the explicit conversion of C-H bonds into alcohol (C-OH) or carbonyl (C=O) compounds.
Part C: No
Reasoning C: The reactions studied in the paper involve pyrazine-di-N-oxides, which are aromatic compounds, not aliphatic. The manuscript does not mention reactions occurring specifically on aliphatic carbon.</t>
  </si>
  <si>
    <t>Overall Answer: No
Part A: Yes
Reasoning A: The paper describes the synthesis of platinum(II) complexes, which involves experimental procedures in electrochemical synthesis. This is evident from the experimental section where the authors detail the preparation of platinum(II) complexes using various chemical reactions and electrochemical methods.
Part B: No
Reasoning B: The paper focuses on the synthesis of platinum(II) complexes with halide/pseudohalide ligands and dangling trialkylamine or ammonium groups. It does not specifically detail C-H oxidation leading to C-H bond (alcohol) or C=O bond (carbonyl) compounds. The focus is on the formation of platinum(II) complexes and their structural and electronic properties, not on the transformation of C-H to C-OH or C=O in aliphatic carbon.
Part C: No
Reasoning C: The reaction discussed in the paper involves platinum(II) complexes, and there is no specific mention of reactions occurring on aliphatic carbon. The main subject of the paper is the synthesis and properties of platinum(II) complexes with specific ligands, and there is no detailed analysis or mention of reactions specifically occurring on aliphatic carbon atoms.</t>
  </si>
  <si>
    <t>Overall Answer: No
Part A: Yes
Reasoning A: The paper discusses the use of triarylimidazole redox catalysts in electroorganic chemistry, which involves wet lab experimental procedures in electrochemical synthesis (e.g., synthesis of triarylimidazoles, cyclic voltammetry experiments).
Part B: No
Reasoning B: While the paper details electrooxidative C–H activation, it focuses on benzylic C–H bonds rather than the transformation of C-H to C-OH or C=O. The oxidation products mentioned are primarily benzaldehydes and ketones, not alcohols or carbonyl compounds directly derived from aliphatic C-H oxidation.
Part C: No
Reasoning C: The reactions described in the paper predominantly involve the oxidation of benzylic C–H bonds, which are aromatic rather than aliphatic. The substrates used (e.g., benzyl alcohols, benzyl ethers) are aromatic in nature, and there is no specific mention of reactions occurring on aliphatic carbon.</t>
  </si>
  <si>
    <t>Overall Answer: No
Part A: Yes
Reasoning A: The paper discusses an electrochemical method for cross-coupling reactions using boron-doped diamond (BDD) anodes in fluorinated media, indicating wet lab experimental procedures in electrochemical synthesis (Experimental Details section).
Part B: No
Reasoning B: The paper focuses on the cross-coupling of phenols and arenes, which does not involve the transformation from C-H to C-OH or C=O. The desired products are nonsymmetrical biaryls rather than alcohol or carbonyl compounds (Abstract, Results section).
Part C: No
Reasoning C: The reactions described in the paper are primarily focused on aromatic (phenols and arenes) rather than aliphatic carbon. There is no mention of reactions occurring on aliphatic carbon (throughout the paper).</t>
  </si>
  <si>
    <t>Overall Answer: No
Part A: Yes
Reasoning A: The paper details experiments involving the electrochemical synthesis conditions, as evidenced by discussions of kinetic studies, hydrogen atom transfer (HAT) processes, and the use of laser flash photolysis (LFP) for studying one-electron oxidation reactions.
Part B: No
Reasoning B: While the paper does discuss oxidation reactions, it specifically focuses on the one-electron oxidation of substituted ferrocenes by N-oxyl radicals. There is no mention of the transformation from C-H to C-OH or C=O bonds.
Part C: No
Reasoning C: The reactions detailed in the paper focus on substituted ferrocenes and N-oxyl radicals. There is no specific mention of reactions occurring on aliphatic carbon; the discussions revolve around ferrocene derivatives and their interactions with N-oxyl radicals.</t>
  </si>
  <si>
    <t>Overall Answer: No
Part A: Yes
Reasoning A: The manuscript mentions the use of laser flash photolysis for investigating the quenching reactions of triplet thioxanthone (TX) by a series of amines, phenols, and alcohols in deoxygenated acetonitrile, indicating experimental procedures in electrochemical synthesis (Abstract section).
Part B: No
Reasoning B: While the paper discusses hydrogen transfer reactions and electron transfer reactions with thioxanthone, it does not specifically detail C-H oxidation leading to the formation of C-OH or C=O compounds. The focus is on the quenching of triplet thioxanthone and not on the transformation from C-H to C-OH or C=O (sections 2.3, 2.4, 2.5).
Part C: No
Reasoning C: The reactions discussed in the paper are centered around thioxanthone and its interactions with various amines, phenols, and alcohols. There is no specific mention of these reactions occurring on aliphatic carbon. The discussion is more about the electron and hydrogen transfer reactions rather than specific reactions on aliphatic carbon (Abstract section and throughout the Results and Discussion sections).</t>
  </si>
  <si>
    <t>Overall Answer: No
Part A: Yes
Reasoning A: The manuscript describes experimental procedures involving wet lab electrochemical synthesis, as indicated by the use of cyclic voltammetry, ESR electrolysis, and the study of tert-butanol oxidation in the presence of mediator cation radicals of pyrazine-di-N-oxide (p. 1048, 1050-1051).
Part B: No
Reasoning B: Although the paper discusses the oxidation of tert-butanol, it does not specifically detail the transformation from C-H to C-OH or C=O. The focus is more on the oxidation mechanism involving cation radicals and the possible formation of a diol (Me2C(OH)CH2OH), not specifically on the formation of alcohol or carbonyl compounds from C-H bonds (p. 1054).
Part C: Yes
Reasoning C: The reaction under study involves tert-butanol, which is an aliphatic alcohol. Therefore, the reactions and mechanisms discussed in the paper occur on aliphatic carbon (p. 1048, 1054).</t>
  </si>
  <si>
    <t>Overall Answer: No
Part A: Yes
Reasoning A: The paper discusses the electrochemical investigation of a nonheme FeIV═O complex in both nonaqueous and aqueous solutions, indicating the presence of wet lab experimental electrochemical synthesis (Abstract, Experimental Section).
Part B: No
Reasoning B: Although the paper details the C−H bond cleaving properties of the FeIV═O complex, it does not specifically mention the transformation from C−H to C−OH or C=O. The focus is on the redox properties and C−H bond cleaving ability, without explicit mention of the formation of alcohol (C−OH) or carbonyl (C=O) compounds (Abstract, Results and Discussion).
Part C: No
Reasoning C: The manuscript does not specify whether the C−H bond cleaving reactions occur on aliphatic carbon. The examples given, such as cyclohexane, are not explicitly stated to be aliphatic, and no specific mention is made of the reaction occurring on aliphatic carbon (Abstract, Results and Discussion).</t>
  </si>
  <si>
    <t>Overall Answer: No
Part A: Yes
Reasoning A: The paper reports experimental procedures and non-computational data in electrochemical synthesis, as detailed in sections "2. Experimental details" and "3. Results and discussion," where they discuss the preparation of boron-doped diamond (BDD) films, their hydrogenation and oxygenation, and the use of various experimental techniques like scanning probe microscopy (SPM), cyclic voltammetry (CV), and electrochemical impedance spectroscopy (EIS).
Part B: No
Reasoning B: The paper does not detail C-H oxidation specifically leading to C-H bond (alcohol) or C=O bond (carbonyl) compounds. Instead, it focuses on the electron transfer behavior of hydrogen-terminated boron-doped diamond film electrodes, investigating their electronic structures and interactions with adsorbates but not mentioning the transformation from C-H to C-OH or C=O.
Part C: No
Reasoning C: While the reaction and interactions occur on a diamond carbon substrate (as mentioned in the abstract and throughout sections 3.1 to 3.5), the paper does not specifically focus on reactions occurring on aliphatic carbon. The subject is the electronic structure and electron transfer behavior of hydrogen-terminated boron-doped diamond films, not specific reactions on aliphatic carbon.</t>
  </si>
  <si>
    <t>Overall Answer: No
Part A: Yes
Reasoning A: The paper details experimental procedures in electrochemical synthesis, as evidenced by sections 2.2 ("Physical measurements") and 2.3 ("Synthesis of [VO(OMe)(tbhs)] (1)"), where specific methodologies and synthesis steps are described, indicating wet lab experimental procedures.
Part B: No
Reasoning B: The paper does not detail C-H oxidation specifically leading to C-H bond (alcohol) or C=O bond (carbonyl) compounds. The synthesis and characterization discussed in sections 2.3 ("Synthesis and characterization") and 3.2 ("Spectroscopic properties") mainly focus on the properties of oxomethoxovanadium(V) complexes and their redox active nature, without clear indication of C-H to C-OH or C=O transformations.
Part C: No
Reasoning C: There is no explicit mention of the reaction occurring on aliphatic carbon. The focus is primarily on the synthesis and properties of oxomethoxovanadium(V) complexes with thiobenzoic acid derivatives as detailed in the abstract and throughout the paper. The nature of the carbon involved in the reactions (aliphatic or otherwise) is not specifically addressed.</t>
  </si>
  <si>
    <t>Overall Answer: No
Part A: Yes
Reasoning A: The manuscript describes the synthesis and characterization of new dinuclear amido complexes of rhodium and iridium, involving experimental procedures in electrochemical synthesis (e.g., synthesis of complexes 1-4, chemical oxidation to form paramagnetic cationic species [3]+ and [4]+).
Part B: No
Reasoning B: The paper focuses on the synthesis of dinuclear amido complexes and their electrochemical behavior. While it mentions the one-electron oxidation of these complexes and discusses the electronic structures of the oxidized forms, it does not detail C-H oxidation specifically leading to C-H bond (alcohol) or C=O bond (carbonyl) compounds.
Part C: No
Reasoning C: The reaction and synthesis processes described in the paper focus on metal amido complexes and their redox behavior, rather than specifically on reactions occurring on aliphatic carbon. The paper does not explicitly address the transformation of aliphatic carbon (C-H to C-OH or C=O).</t>
  </si>
  <si>
    <t>Overall Answer: No
Part A: Yes
Reasoning A: The paper describes experimental procedures and non-computational data in electrochemical synthesis, as indicated by the detailed experimental section detailing the use of cyclic voltammetry, ESR-electrolysis, and gas chromatography (Experimental Section).
Part B: No
Reasoning B: The paper does not specifically detail C-H oxidation leading to C-H bond (alcohol) or C=O bond (carbonyl) compounds. It mentions the oxidation of organic compounds like methanol, ethanol, cyclohexanol, and cyclohexane, but does not explicitly state the transformation of C-H to C-OH or C=O.
Part C: Yes
Reasoning C: The paper mentions the oxidation of cyclohexanol and cyclohexane, which are aliphatic compounds, indicating that the reaction occurs on aliphatic carbon.</t>
  </si>
  <si>
    <t>Overall Answer: No
Part A: Yes
Reasoning A: The paper describes the synthesis and characterization of Cu(I) complexes, indicating experimental work involving wet lab procedures in electrochemical synthesis (Experimental Procedures section).
Part B: Yes
Reasoning B: The paper reports on the oxidation of THF to 2-hydroxy tetrahydrofuran and γ-butyrolactone, which involves the transformation from C-H to C-OH or C=O (Results and Discussion section).
Part C: No
Reasoning C: The reactions described in the paper involve copper complexes with triaminocyclohexane derivatives and the oxidation of THF, but there is no specific mention of the reaction occurring on aliphatic carbon. The main focus is on the copper complexes and their reactivities, not specifically on aliphatic C-H oxidation.</t>
  </si>
  <si>
    <t>Overall Answer: No
Part A: Yes
Reasoning A: The paper discusses the synthesis and characterization of β-halogenated dioxoruthenium(VI) porphyrin complexes, indicating the presence of wet lab experimental electrochemical synthesis. This is evidenced by the sections detailing the preparation of carbonylruthenium(II) porphyrin complexes and dioxoruthenium(VI) porphyrin complexes through chemical reactions and the use of electrochemical studies like cyclic voltammetry.
Part B: No
Reasoning B: The paper focuses on the oxidation of various hydrocarbons, including alkenes and CH bonds. However, it does not specifically detail the transformation from C-H to C-OH or C=O. The emphasis is more on the rate constants of hydrocarbon oxidations and the effect of β-halogenation on the reactivity of oxometalloporphyrin complexes. While it mentions the oxidation of benzylic CH bonds and the formation of alcohols or ketones, there is no explicit mention of the specific transformation from C-H to C-OH or C=O.
Part C: Yes
Reasoning C: The manuscript includes discussion on the oxidation of various hydrocarbons, including ethylbenzene and cumene, which are aliphatic compounds. This indicates that the reactions occur on aliphatic carbon, as seen in the kinetic studies section and the discussion on the stoichiometric oxidation of hydrocarbons.</t>
  </si>
  <si>
    <t>Overall Answer: No
Part A: Yes
Reasoning A: The paper involves wet lab experimental procedures in electrochemical synthesis, as indicated by the description of experimental characterizations of mediators using spectrophotometric, electrochemical, and thermochemical surveys.
Part B: No
Reasoning B: The paper does not detail C-H oxidation specifically leading to C-H bond (alcohol) or C=O bond (carbonyl) compounds. It focuses on the oxidation of non-phenolic substrates, primarily benzyl alcohol derivatives, without clear indication of transformation to C-OH or C=O groups.
Part C: No
Reasoning C: The reactions discussed in the paper focus primarily on the oxidation of benzyl alcohol derivatives, which are aromatic rather than aliphatic compounds. The paper does not mention the oxidation of aliphatic C-H bonds.</t>
  </si>
  <si>
    <t>Overall Answer: No
Part A: Yes
Reasoning A: The paper details experimental procedures in electrochemical synthesis, such as the use of laccase from Trametes villosa, purified by ion-exchange chromatography, and the performance of oxidation reactions at room temperature in stirred water solution, as mentioned in section 2.3 "Enzymatic reactions."
Part B: Yes
Reasoning B: The manuscript discusses the oxidation of C-H bonds to C-OH and C=O compounds. For instance, in Table 1, the transformation of 4-MeO-C6H4CH2CH3 to 4-MeO-C6H4CH(OH)CH3 and 4-MeO-C6H4C(O)CH3 is detailed, indicating the formation of alcohol (C-OH) and ketone (C=O) groups from C-H bonds.
Part C: No
Reasoning C: The reactions described in the paper predominantly involve aromatic substrates (e.g., alkylarenes, polycyclic aromatic hydrocarbons) rather than aliphatic carbons. For example, the substrates mentioned in Table 1, such as 4-MeO-C6H4CH2CH3, are aromatic compounds, not aliphatic.</t>
  </si>
  <si>
    <t>Overall Answer: No
Part A: Yes
Reasoning A: The paper describes experimental procedures and non-computational data in electrochemical synthesis, as indicated in sections such as "Electrochemical Studies" and "Experimental Section," which detail experimental methodologies and results.
Part B: No
Reasoning B: The paper does not explicitly detail C-H oxidation leading to C-H bond (alcohol) or C=O bond (carbonyl) compounds. While it discusses C-H oxidative addition and the formation of complexes involving C-H bonds, there is no specific mention of the transformation of C-H to C-OH or C=O.
Part C: No
Reasoning C: The paper does not specifically mention that the reactions occur on aliphatic carbon. The focus is primarily on the synthesis and characterization of iridium complexes and their reactivity, without specific emphasis on reactions occurring on aliphatic carbon.</t>
  </si>
  <si>
    <t>Overall Answer: No
Part A: Yes
Reasoning A: The manuscript describes wet lab experimental procedures in electrochemical synthesis, as evidenced by detailed descriptions of experimental setups, conditions, and techniques such as cyclic voltammetry and ESR electrolysis (e.g., Section 2. Experimental).
Part B: No
Reasoning B: While the paper does discuss the oxidation of organic substrates and mentions C-H bond activation, it does not specifically detail C-H oxidation leading to the formation of C-OH (alcohol) or C=O (carbonyl) compounds. The focus is on the electrocatalytical oxidation with participation of radical cations and the formation of intermediate radical complexes, but there is no clear indication of the transformation from C-H to C-OH or C=O in the aliphatic carbon context.
Part C: Yes
Reasoning C: The reactions studied in the paper occur on aliphatic carbons, as indicated by the mention of substrates like cyclohexanol, cyclohexane, and methanol, which are aliphatic compounds (Section 1. Introduction and throughout the manuscript).</t>
  </si>
  <si>
    <t>Overall Answer: No
Part A: Yes
Reasoning A: The paper discusses experimental procedures and non-computational data in electrochemical synthesis, specifically involving oxidative single-electron transfer activation in halogenation reactions of aliphatic hydrocarbons (e.g., large-ring propellanes and adamantane).
Part B: No
Reasoning B: The paper does not detail C-H oxidation specifically leading to C-H bond (alcohol) or C=O bond (carbonyl) compounds. Instead, it focuses on halogenation reactions and the formation of products such as dichloro, dimethoxy, and diacetamino derivatives, none of which are C-OH or C=O compounds.
Part C: Yes
Reasoning C: The reactions occur on aliphatic carbon, as evident from the discussion of halogenation mechanisms involving large-ring propellanes and adamantane, both of which are aliphatic hydrocarbons.</t>
  </si>
  <si>
    <t>Overall Answer: No
Part A: Yes
Reasoning A: The paper involves wet lab experimental procedures in electrochemical synthesis, as indicated in the "Introduction" and "Results and Discussion" sections where the synthesis of ferrocene-containing acyclic polyethers and the complexation of these adducts are described.
Part B: No
Reasoning B: The paper does not detail C-H oxidation specifically leading to C-H bond (alcohol) or C=O bond (carbonyl) compounds. Instead, it focuses on the synthesis of cyclophane and ferrocene derivatives and their electrochemical properties, as described in the "Results and Discussion" and "Electrochemical Properties" sections.
Part C: No
Reasoning C: The reaction does not occur on aliphatic carbon. The study involves the synthesis and complexation of ferrocene derivatives, which are cyclopentadienyl rings (aromatic, not aliphatic) as described throughout the paper, particularly in the "Introduction" and "Results and Discussion" sections.</t>
  </si>
  <si>
    <t>Overall Answer: No
Part A: Yes
Reasoning A: The manuscript describes wet lab experimental procedures involving electrochemical synthesis, as evidenced by the detailed descriptions of electrochemical reduction experiments and voltammetric analysis using platinum and glassy carbon electrodes (see sections "2. Experimental", "3. Results and discussion").
Part B: No
Reasoning B: Although the paper discusses the reduction of weak acids, there is no specific mention of a transformation from C-H to C-OH or C=O. The focus is primarily on the reduction of acids to their conjugate bases and the generation of dihydrogen, without explicit mention of C-H oxidation to C-OH or C=O (see "Abstract", "3. Results and discussion").
Part C: Yes
Reasoning C: The paper does mention the study of CH acids (aliphatic carbon-containing acids) and their reduction behavior. For example, the reduction of acids like ethyl nitroacetate, 2,4-pentanedione, and malononitrile is discussed, which involve aliphatic carbons (see "3. Results and discussion").</t>
  </si>
  <si>
    <t>Overall Answer: Yes
Part A: Yes
Reasoning A: The paper describes wet lab experimental procedures in electrochemical synthesis. Specifically, it mentions the use of an electrochemical cell for reactions, detailing the setup and conditions under which the experiments were conducted (e.g., operating at temperatures up to 120°C, pressures up to 2 atm, use of a carbon cloth working electrode) in the "Experimental" section.
Part B: Yes
Reasoning B: The paper explicitly mentions the transformation of C-H bonds to C-OH (alcohol) bonds. This is evident in the "Results and Discussion" section where it discusses the conversion of p-toluenesulfonic acid to its corresponding alcohol and aldehyde under electrocatalytic conditions. Also, the process described involves the hydroxylation of alkanes, which is a direct transformation from C-H to C-OH.
Part C: Yes
Reasoning C: The manuscript focuses on the reaction occurring on aliphatic carbon. This is clear from the title "Electrocatalytic functionalization of alkanes" and throughout the manuscript, where it discusses the selective hydroxylation of alkanes using aqueous PtCl2 as the catalyst. Alkanes, by definition, are aliphatic compounds consisting of C-H bonds.</t>
  </si>
  <si>
    <t>Overall Answer: No
Part A: Yes
Reasoning A: The paper describes wet lab experimental procedures in electrochemical synthesis, as evidenced by the detailed description of the oxidation of alcohols using N-Hydroxyphthalimide (NHPI) as a mediator. This is confirmed by the experimental setup involving electrolysis, the use of a glassy-carbon plate anode, a glassy-carbon cylinder cathode, and a S.C.E. reference electrode, and the passage of electricity (2 F of electricity per mole of alcohol) as described in the manuscript.
Part B: Yes
Reasoning B: The paper specifically details the transformation of alcohols into carbonyl compounds (ketones and aldehydes) through electrochemical oxidation. This is evidenced by the discussion of the oxidation of secondary alcohols to ketones (as shown in Table 1) and primary alcohols to aldehydes (as shown in Table 2), representing a transformation from C-H to C=O.
Part C: No
Reasoning C: The reactions discussed in the paper are focused on the oxidation of alcohols (secondary and primary alcohols), not the direct oxidation of aliphatic C-H bonds. The starting materials are already alcohols (C-OH), and the oxidation process converts them to carbonyl compounds (C=O), rather than starting with aliphatic C-H bonds and converting them to C-OH or C=O.</t>
  </si>
  <si>
    <t>Overall Answer: No
Part A: Yes
Reasoning A: The paper discusses electrochemical processes involving transition metal complexes (e.g., electrocatalytic reduction of CO2, activation of small molecules in metal coordination sphere) which indicates wet lab experimental electrochemical synthesis.
Part B: No
Reasoning B: The paper primarily focuses on electrocatalytic reactions like CO2 reduction and does not detail any C-H oxidation processes leading to the formation of C-OH or C=O bonds.
Part C: No
Reasoning C: The reactions described in the paper are centered around the activation and transformation of small molecules like CO2 and do not specifically mention reactions occurring on aliphatic carbon.</t>
  </si>
  <si>
    <t>Overall Answer: No
Part A: No
Reasoning A: The paper primarily reviews the functions and applications of electron-reservoir iron and cobalt sandwich complexes, with a focus on the 19-electron FeI and 17-electron FeIII complexes. It does not mention any wet lab experimental procedures in electrochemical synthesis.
Part B: No
Reasoning B: While the paper discusses various redox reactions involving iron and cobalt sandwich complexes, there is no specific mention of C-H oxidation reactions leading to the transformation from C-H to C-OH or C=O.
Part C: No
Reasoning C: The paper does not specifically mention reactions occurring on aliphatic carbon. It predominantly focuses on redox reactions and electron transfer mechanisms involving iron and cobalt complexes, without detailing any aliphatic C-H oxidation.</t>
  </si>
  <si>
    <t>Overall Answer: Yes
Part A: Yes
Reasoning A: The manuscript describes experimental procedures in electrochemical synthesis, indicating wet lab experimental work. It mentions the use of an undivided cell and a divided cell for electrolysis and specifies the amounts of NHPI and pyridine used (e.g., "Equimolar amounts of pyridine against NHPI...").
Part B: Yes
Reasoning B: The paper does detail C-H oxidation leading to C=O bond compounds. For example, the oxidation of benzyl alkyl ethers (such as PhCH2OMe) to esters (PhCO2Me) involves transforming a C-H bond in the benzyl group to a C=O bond, satisfying this criterion.
Part C: Yes
Reasoning C: The manuscript includes reactions involving aliphatic carbons. The oxidation of p-MeO-benzyl-n-octyl ether resulting in n-octyl alcohol involves a reaction on an aliphatic carbon (the octyl group). This indicates that part of the reaction occurs on aliphatic carbon, fulfilling this criterion.</t>
  </si>
  <si>
    <t>Overall Answer: Yes
Part A: Yes
Reasoning A: The manuscript involves wet lab experimental procedures in electrochemical synthesis, as evidenced by the detailed description of controlled potential electrolysis using a glassy carbon anode in a H-type divided cell (Page 976), indicating actual experimental work in electrochemical synthesis.
Part B: Yes
Reasoning B: The paper reports the transformation from C-H to C=O, specifically mentioning the introduction of a carbonyl group at the alpha carbon to nitrogen in amides and lactams (Page 975). This transformation involves the conversion of a C-H bond to a C=O bond, aligning with the specified criteria.
Part C: Yes
Reasoning C: The reactions described involve the oxidation of carbon atoms that are part of amides and lactams. These carbons, particularly in the context of the conversion of C-H to C=O at the alpha position to nitrogen (as described on Pages 975-976), are typically sp3 hybridized, indicating they are part of aliphatic structures. Therefore, the reactions can be considered to occur on aliphatic carbon.</t>
  </si>
  <si>
    <t>Overall Answer: Yes
Part A: Yes
Reasoning A: The paper details wet lab experimental procedures in electrochemical synthesis. The "Experimental" section on Page 4801 provides a comprehensive description of various experimental techniques such as Nuclear Magnetic Resonance (NMR), Infrared (IR) spectroscopy, Gas Liquid Chromatography (GLC), High-Performance Liquid Chromatography (HPLC), and Thin Layer Chromatography (TLC) used in the analysis of products. Additionally, controlled potential electrolysis as part of the electrochemical synthesis method is outlined, indicating the presence of experimental procedures in electrochemical synthesis.
Part B: Yes
Reasoning B: The paper does report on the transformation from C-H to C=O. The primary focus is on the electrochemical oxidation of olefins to enones (as mentioned on Pages 4798-4800), a process which involves the conversion of C-H bonds adjacent to the double bond (allylic C-H) into C=O bonds (as in the formation of enones). This process is evident in the description of the oxidation products and their structures.
Part C: Yes
Reasoning C: The reactions taking place on olefins involves aliphatic carbon atoms. The olefins, such as cyclohexene and others listed, have sp3 hybridized carbons adjacent to the double bonds. These aliphatic sp3 carbons are being transformed during the oxidation process, meeting the criteria for aliphatic C-H oxidation. Therefore, the reaction does occur on aliphatic carbon.</t>
  </si>
  <si>
    <t>Evaluation</t>
  </si>
  <si>
    <t>TP</t>
  </si>
  <si>
    <t>TN</t>
  </si>
  <si>
    <t>FP</t>
  </si>
  <si>
    <t>FN</t>
  </si>
  <si>
    <t>PM</t>
  </si>
  <si>
    <t>Accuracy</t>
  </si>
  <si>
    <t>Recall</t>
  </si>
  <si>
    <t>F1 Score</t>
  </si>
  <si>
    <t>Prompt</t>
  </si>
  <si>
    <t xml:space="preserve">Please answer the following question truthfully, based on the complete text of the literature provided below.
Question: Does this paper report experimental findings related to the electrochemical synthesis conditions for aliphatic C-H oxidation reactions?
Note that to answer "Yes" to this question, all three criteria must be met: (a) wet lab experimental electrochemical synthesis, (b) transformation from C-H to C-OH or C=O, and (c) the reaction occurs on aliphatic carbon. If any of these criteria are not mentioned, the overall answer should be "No."
In your response, adhere strictly to the format below and address each part with specific references to the text:
***
Overall Answer: {Yes/No}
Part A: {Yes/ No}
Reasoning A: {A brief justification for this part of your answer, citing relevant sections of the paper}
Part B: {Yes/ No}
Reasoning B: {A brief justification for this part of your answer, citing relevant sections of the paper}
Part C: {Yes/ No}
Reasoning C: {A brief justification for this part of your answer, citing relevant sections of the paper}
***
Make sure you consider all sentences in the manuscirpt and always keep the following questions in mind:
Does the paper involves wet lab experimental procedures in electrochemical synthesis?
Part A: Does the paper involves experimental procedures and non-computational/non-simulation data in electrochemical synthesis?
Patr B: Does the paper detail C-H oxidation specifically leading to C-H bond (alcohol) or C=O bond (carbonyl) compounds? Note that the coupling products where C-H becomes C-OR group do not count. Also note that only functionalization of C-H bonds without clear indication on C-OH bond or C=O bond does not count. 
Patr C: Is the reaction happening in aliphatic carbon?
Take a deep breathe and read it, consider all the expectations, analyze and give reasoning in details step by step. It is very important to my research.
Manuscript:
"""
"""
</t>
  </si>
  <si>
    <t>Tokens</t>
  </si>
  <si>
    <t>Part A</t>
  </si>
  <si>
    <t>Part B</t>
  </si>
  <si>
    <t>Part C</t>
  </si>
  <si>
    <t>Part A Diff</t>
  </si>
  <si>
    <t>Part B Diff</t>
  </si>
  <si>
    <t>Part C Diff</t>
  </si>
  <si>
    <t xml:space="preserve">Question: Does this paper report experimental findings related to the electrochemical synthesis conditions for aliphatic C-H oxidation reactions?
Note that to answer "Yes" to this question, all three criteria must be met: (a) wet lab experimental electrochemical synthesis, (b) transformation from C-H to C-OH or C=O, and (c) the reaction occurs on aliphatic carbon. If any of these criteria are not mentioned, the overall answer should be "No."
In your response, adhere strictly to the format below and address each part with specific references to the text:
***
Overall Answer: {Yes/No}
Part A: {Yes/ No}
Reasoning A: {A brief justification}
Part B: {Yes/ No}
Reasoning B: {A brief justification}
Part C: {Yes/ No}
Reasoning C: {A brief justification}
***
Manuscript:
"""
"""
</t>
  </si>
  <si>
    <t>Overall Answer: No
Part A: Yes
Reasoning A: The paper discusses eco-friendly electrocatalytic methods for the selective oxidation of inert C(sp3)−C/H(sp3) bonds, which implies experimental electrochemical synthesis.
Part B: No
Reasoning B: While the paper extensively reviews methods for the conversion of C−H to C−O bonds, it does not specifically mention the transformation from C-H to C-OH or C=O.
Part C: No
Reasoning C: The focus of the paper is primarily on the activation of C(sp3)−C/H(sp3) bonds in the context of plastic depolymerization and biomass utilization. It does not specifically mention the reaction occurring on aliphatic carbon.</t>
  </si>
  <si>
    <t>Overall Answer: No
Part A: Yes
Reasoning A: The paper describes wet lab experimental electrochemical synthesis. Specifically, it discusses controlled potential electrolysis of olefins using NHPI as a mediator, as seen on pages 4799 and 4800.
Part B: No
Reasoning B: The paper focuses on the transformation of olefins (which contain a C=C double bond) into enones (which contain a C=C and a C=O group). There is no mention of a transformation from C-H to C-OH (hydroxylation) or C=O (oxidation to carbonyl groups), which is a requirement for a "Yes" in this part.
Part C: No
Reasoning C: The paper discusses the electrochemical oxidation of olefins, which are unsaturated compounds containing a C=C double bond and not aliphatic C-H (saturated hydrocarbons) as required for a "Yes" in this part.</t>
  </si>
  <si>
    <t>Overall Answer: No
Part A: Yes
Reasoning A: The manuscript discusses wet lab experimental electrochemical synthesis. This is evident from the description of controlled potential electrolysis performed with specific conditions (acetonitrile containing 0.1 M NaClO4, NHPI, pyridine, at 0.85V vs SCE) as mentioned on page 976.
Part B: No
Reasoning B: The paper focuses on the transformation of amides and lactams into imides, as described on pages 975 and 976. It does not specifically mention the transformation from C-H to C-OH or C=O.
Part C: Yes
Reasoning C: The reactions occur on aliphatic carbon, as indicated by the discussion of oxidation occurring at the carbon alpha to the nitrogen in compounds like N-alkylpyrrolidinones (page 976) and the reference to compounds with different n-alkyl groups (Me, Et, Ch2Ph).</t>
  </si>
  <si>
    <t>Overall Answer: Yes
Part A: Yes
Reasoning A: The manuscript describes wet lab experimental electrochemical synthesis, as detailed in the "Experimental" section, where it mentions the use of an electrochemical cell for the reactions.
Part B: Yes
Reasoning B: The transformation from C-H to C-OH or C=O is evident in the abstract and results section, where the authors discuss the hydroxylation of p-toluenesulfonic acid to the corresponding alcohol and aldehyde.
Part C: Yes
Reasoning C: The reaction occurs on aliphatic carbon, as indicated by the transformation of p-toluenesulfonic acid (an aliphatic compound) to its hydroxylated products.</t>
  </si>
  <si>
    <t>Overall Answer: No
Part A: Yes
Reasoning A: The manuscript describes anodic oxidation, which is a form of electrochemical synthesis, as evident from references to electrolysis, divided and undivided cells, and the use of electricity for reactions.
Part B: Yes
Reasoning B: The oxidation reactions described in the paper involve the transformation from C-H to C=O, as seen in the conversion of benzyl alkyl ethers to esters, and other compounds to their corresponding carbonyl compounds.
Part C: No
Reasoning C: The manuscript primarily focuses on the oxidation of benzylic, allylic, and alpha carbon to heteroatoms, which are not exclusively aliphatic carbons. The examples provided, such as benzyl alkyl ethers and compounds like fluorene, tetraline, and cyclohexene, indicate a focus on aromatic or cyclic structures rather than strictly aliphatic carbons.</t>
  </si>
  <si>
    <t>Overall Answer: No
Part A: Yes
Reasoning A: The paper discusses electrochemical organic synthesis, as mentioned in the Introduction, indicating experimental electrochemical synthesis is a focus of the research.
Part B: No
Reasoning B: The paper does not specifically discuss the transformation of C-H to C-OH or C=O. The reactions mentioned predominantly involve C-C, C-N, C-O, and C-S bond formations but not the specific transformation from C-H to C-OH or C=O.
Part C: No
Reasoning C: The paper does not specify that the reactions occur on aliphatic carbon. The examples and schemes provided in the manuscript largely focus on reactions involving aromatic systems, heteroaromatics, and other types of carbon atoms, but not specifically on aliphatic carbon.</t>
  </si>
  <si>
    <t>Overall Answer: No
Part A: Yes
Reasoning A: The manuscript details experiments on electrochemical synthesis, specifically the electro-oxidation of benzylic C–H in an undivided cell using an ionic liquid-based solution, which aligns with the criterion for wet lab experimental electrochemical synthesis.
Part B: Yes
Reasoning B: The paper reports on the transformation of benzylic C–H to benzylic alcohols. This is evidenced by the selective oxidation of xanthene (a benzylic C–H compound) to xanthydrol (a benzylic alcohol), fulfilling the transformation criterion from C-H to C-OH.
Part C: No
Reasoning C: The reactions described in the paper focus exclusively on benzylic C–H oxidation, not aliphatic C–H oxidation. The substrates mentioned, like xanthene, are aromatic (benzylic) rather than aliphatic, thus not meeting this criterion.</t>
  </si>
  <si>
    <t>Overall Answer: No
Part A: Yes
Reasoning A: The paper describes an electrochemical hydrogen atom transfer (HAT) strategy for C(sp2)–H formylation, indicating it is about experimental electrochemical synthesis.
Part B: No
Reasoning B: The transformation described is from C-H to C=O (formylation), not to C-OH or C=O on an aliphatic carbon.
Part C: No
Reasoning C: The reaction occurs on C(sp2) carbon of quinolines, which are aromatic, not aliphatic carbon.</t>
  </si>
  <si>
    <t>Overall Answer: No
Part A: Yes
Reasoning A: The manuscript discusses experimental studies on electrochemical synthesis conditions, specifically exploring chemical and electrochemical initiation tactics for a reaction (as mentioned in the section "Acetal Radical Cation through Chemically Induced SET" and "Discovery That the Reaction Proceeds under Conditions Known to Generate the SRD Intermediate Electrochemically").
Part B: Yes
Reasoning B: The study involves the transformation from C-H to C-F (as discussed in the section "Competition between C–H and C–C Fluorination" and various other parts where C-H bond fluorination is mentioned).
Part C: No
Reasoning C: The reactions discussed in the paper occur on aromatic carbons rather than aliphatic carbons. The study focuses on the fluorination of 2-aryl-substituted acetals, which involves aromatic carbons, as indicated in various sections like "Proposed Mechanism" and "Competition between C–H and C–C Fluorination".</t>
  </si>
  <si>
    <t>Overall Answer: No
Part A: Yes
Reasoning A: The manuscript describes a wet lab experimental electrochemical synthesis method for the monooxygenation of benzylic C(sp3)−H bonds using continuous flow reactors.
Part B: Yes
Reasoning B: The paper reports on the transformation from C-H to C-OH or C=O, specifically the conversion of benzylic C(sp3)−H bonds to benzylic alcohols.
Part C: No
Reasoning C: The reaction occurs on benzylic carbon, which is aromatic, not aliphatic.</t>
  </si>
  <si>
    <t>Overall Answer: No
Part A: Yes
Reasoning A: The paper describes wet lab experimental electrochemical synthesis, as evident in the methods discussing the use of a glassy-carbon plate anode, a glassy-carbon cylinder cathode, and an S.C.E. reference electrode for the oxidation of alcohols.
Part B: Yes
Reasoning B: The transformation from C-H to C=O is mentioned, with the oxidation of alcohols to the corresponding carbonyl compounds (aldehydes and ketones) being the primary focus of the study.
Part C: No
Reasoning C: The paper focuses on the oxidation of alcohols, which are not aliphatic C-H compounds. Aliphatic C-H oxidation would involve transforming a C-H bond on an aliphatic carbon to a C-OH or C=O bond, which is not the subject of this study.</t>
  </si>
  <si>
    <t>Overall Answer: No
Part A: Yes
Reasoning A: The manuscript describes experimental work involving electrochemical synthesis, specifically electrochemically driven hydrogen atom transfer (HAT) catalysis, as indicated in various sections such as the abstract, introduction, and detailed discussion of mechanisms and examples.
Part B: Yes
Reasoning B: The manuscript discusses the transformation of C(sp3)–H bonds into other functional groups, such as in the hydrofunctionalization of alkenes and C(sp3)/Si–H functionalization, which involve the transformation from C-H to C-OH or similar functional groups.
Part C: No
Reasoning C: The focus of the manuscript is on the functionalization of C(sp3)–H/Si–H bonds and alkenes, but there is no specific mention of the reaction occurring exclusively on aliphatic carbon. The examples and discussions include various types of carbon, not limited to aliphatic.</t>
  </si>
  <si>
    <t>Overall Answer: No
Part A: Yes
Reasoning A: The manuscript details a wet lab experimental approach to electrochemical synthesis, as indicated in the abstract and experimental sections.
Part B: Yes
Reasoning B: The transformation from C-H to C-OH is a central aspect of the study, as the direct hydroxylarylation of benzylic carbons is discussed throughout the paper, focusing on converting C-H bonds to C-OH bonds.
Part C: No
Reasoning C: The reactions detailed in the manuscript focus on the functionalization of benzylic carbons (sp3/sp2/sp), which are not exclusively aliphatic. The inclusion of sp2 and sp carbons indicates the involvement of aromatic systems, not just aliphatic ones.</t>
  </si>
  <si>
    <t>Overall Answer: Yes
Part A: Yes
Reasoning A: The manuscript describes a bioelectrocatalytic system for converting hydrocarbons to imines, mentioning the use of an electrochemical architecture to provide electrons for the bioelectrocatalytic C–H bond oxyfunctionalization and reductive amination steps (e.g., in the Abstract, Results and Discussion).
Part B: Yes
Reasoning B: The paper reports the transformation of hydrocarbons to imines, which involves the conversion of C–H to C–OH (in the form of 1-heptanol from heptane) followed by further transformation to C=O (as part of the imine structure). This is evident in the discussion of the conversion process involving C–H bond oxyfunctionalization to form alcohols, subsequent oxidation to aldehydes, and final conversion to imines (e.g., in the Abstract and Results and Discussion sections).
Part C: Yes
Reasoning C: The manuscript specifically mentions the conversion of heptane, an aliphatic hydrocarbon, to N-heptylhepan-1-imine. This indicates that the reactions occur on aliphatic carbon, as heptane consists of aliphatic carbon atoms (e.g., in the Abstract and Introduction).</t>
  </si>
  <si>
    <t>Overall Answer: No
Part A: Yes
Reasoning A: The manuscript details experiments involving electrochemical methods, specifically using cyclic voltammetry and bulk electrolysis (e.g., as described in the sections "Cyclic voltammetry confirms that NHPI mediates substrate oxidation" and "Bulk electrolysis suggests a bifurcated reaction pathway").
Part B: Yes
Reasoning B: The paper discusses the transformation from C-H to C-OH or C=O, evidenced by the formation of oxygenated products from benzylic C−H bonds, such as the conversion of bibenzyl to products like benzaldehyde, benzoic acid, 1,2-diphenylethanone, and benzil.
Part C: No
Reasoning C: The reactions described in the paper occur predominantly on benzylic (aromatic) carbons rather than aliphatic carbons. The substrates mentioned, like polystyrene, bibenzyl, and other model compounds, consist of aromatic structures where the reactions take place.</t>
  </si>
  <si>
    <t>Overall Answer: No
Part A: Yes
Reasoning A: The manuscript describes an electrochemical synthesis process where electricity is used to promote a chemical reaction, specifically the carbonylation of benzyl C-H bonds, as outlined in the abstract and experimental sections.
Part B: Yes
Reasoning B: The transformation involves the conversion of benzyl C-H bonds into C=O bonds, forming aromatic α-diketone compounds, as detailed in the abstract and throughout the manuscript.
Part C: No
Reasoning C: The reactions described in the paper occur on benzyl carbon (an aromatic system), not aliphatic carbon. This is evident from the title and the consistent focus on benzyl C-H bond transformations throughout the manuscript.</t>
  </si>
  <si>
    <t>Overall Answer: Yes
Part A: Yes
Reasoning A: The use of an RVC anode and Ni cathode in the chemical reaction setup indicates that this is indeed an electrochemical synthesis experiment conducted in a wet lab.
Part B: Yes
Reasoning B: The reactions depicted in the image show the conversion of C-H bonds to C-OH (hydroxylation) and C=O (ketone formation), which are transformations from C-H to C-OH or C=O.
Part C: Yes
Reasoning C: The chemical structures in the image show that the reactions are taking place on sp3-hybridized carbons, which are characteristic of aliphatic carbons, as opposed to sp2-hybridized carbons found in aromatic rings.</t>
  </si>
  <si>
    <t>Overall Answer: No
Part A: Yes
Reasoning A: The manuscript mentions "W2C/NC catalysts were prepared via a modified nanoconfinement method" and further describes experimental procedures for electrochemical synthesis, including preparation of catalysts and setup of electrochemical measurements, confirming wet lab experimental electrochemical synthesis.
Part B: Yes
Reasoning B: The paper discusses the electrochemical activation of C–H bonds and their transformation, specifically mentioning the production of "(1-methoxyethyl)benzene" from ethylbenzene. This transformation indicates a change from C-H to C-OH, fulfilling the criterion of transformation from C-H to C-OH or C=O.
Part C: No
Reasoning C: Although the manuscript involves the transformation of C-H bonds, it specifically focuses on the activation of benzylic C–H bonds of ethylbenzene, which are adjacent to an aromatic ring and thus not aliphatic. The criterion requires the reaction to occur on aliphatic carbon, which is not the case here.</t>
  </si>
  <si>
    <t>Overall Answer: Yes
Part A: Yes
Reasoning A: The manuscript details "wet lab experimental electrochemical synthesis" processes, specifically in the context of developing a new class of mediators (N-ammonium ylides) for C–H oxidation, as mentioned in the abstract and throughout the Results and Discussion sections.
Part B: Yes
Reasoning B: The study focuses on the transformation from C(sp3)–H to C–O bonds, a key aspect of their research on C–H oxidation, as noted in the abstract and repeatedly in the main text.
Part C: Yes
Reasoning C: The research specifically targets the oxidation of strong C(sp3)–H bonds, indicating the reaction occurs on aliphatic carbon. This is evident from the consistent reference to C(sp3)–H bonds throughout the manuscript.</t>
  </si>
  <si>
    <t>Overall Answer: No
Part A: Yes
Reasoning A: The manuscript discusses various experimental methods for aerobic oxidation of organic molecules using electron transfer mediators (ETMs). It includes detailed descriptions of homogenous catalytic aerobic oxidations, indicating wet lab experimental work.
Part B: Yes
Reasoning B: The paper covers multiple instances of oxidation reactions where C-H bonds are transformed to C-OH or C=O groups. For example, the Pd-catalyzed Wacker–Tsuji reaction transforms olefins to carbonyl compounds (aldehydes or ketones) through the action of PdII, water, and a co-oxidant, indicating a transformation from C-H to C=O.
Part C: No
Reasoning C: Although the manuscript discusses various types of oxidations, there is no specific mention of these reactions occurring on aliphatic carbon. The examples provided, such as the oxidation of olefins and aromatic compounds, focus primarily on aromatic or vinylic C-H bonds rather than aliphatic C-H bonds.</t>
  </si>
  <si>
    <t>Overall Answer: Yes
Part A: Yes
Reasoning A: The paper discusses an electrochemical method using a biomimetic iron complex in an undivided electrochemical cell (Abstract), indicating wet lab experimental electrochemical synthesis.
Part B: Yes
Reasoning B: The transformation from C-H to C-OH is explicitly mentioned, such as in the formation of 1-adamantanol from adamantane and the oxidation of alkanes to alcohols (Results and discussion).
Part C: Yes
Reasoning C: The reactions specifically involve aliphatic C-H bonds, as seen in the examples of adamantane and other alkanes (Abstract, Results and discussion).</t>
  </si>
  <si>
    <t>Overall Answer: Yes
Part A: Yes
Reasoning A: The manuscript describes experimental work on the electrochemical synthesis involving iron porphyrins and oxygen reduction reactions (Introduction and Section 2.1), indicating wet lab experimental electrochemical synthesis.
Part B: Yes
Reasoning B: The transformation from C-H to C-OH or C=O is evident in the described oxidation reactions, such as the oxidation of toluene to benzaldehyde (Section 2.1) and 3-methylindole to N-(2-acetylphenyl)formamide (Section 2.1), which involve the conversion of C-H bonds to C=O bonds.
Part C: Yes
Reasoning C: The reactions occur on aliphatic carbon, as demonstrated by the oxidation of toluene, an aliphatic compound, to benzaldehyde (Section 2.1). The involvement of aliphatic C-H bonds in these reactions fulfills this criterion.</t>
  </si>
  <si>
    <t>Overall Answer: Yes
Part A: Yes
Reasoning A: The manuscript describes a wet lab experimental process involving electrochemical synthesis, specifically focusing on the oxidation of C–H bonds using an electrochemical setup with carbon and nickel electrodes.
Part B: Yes
Reasoning B: The transformation discussed in the paper is from C-H to C=O, as evidenced by the oxidation of methylene and methine groups into ketones, which implies the conversion of C-H to C=O.
Part C: Yes
Reasoning C: The reactions focus on aliphatic carbon atoms, as indicated by the mention of the oxidation of "unactivated C–H bonds" and specifically "methylene and methine moieties," which are aliphatic in nature.</t>
  </si>
  <si>
    <t>Overall Answer: No
Part A: Yes
Reasoning A: The manuscript describes an electrochemical C–H oxidation strategy, indicating wet lab experimental electrochemical synthesis. This is evident from discussions of systematic experimentation and optimization of conditions for the electrochemical allylic C–H oxidation.
Part B: Yes
Reasoning B: The transformation involves oxidation of C-H to C=O, as indicated by the conversion of various substrates to enone products (such as the transformation of valencene to nootkatone).
Part C: No
Reasoning C: The reactions described in the paper focus on allylic C-H oxidation rather than aliphatic C-H oxidation. Allylic positions are adjacent to double bonds and distinct from aliphatic carbon, which refers to fully saturated carbon atoms in organic compounds.</t>
  </si>
  <si>
    <t>Overall Answer: Yes
Part A: Yes
Reasoning A: The manuscript details wet lab experimental electrochemical synthesis, specifically using electrogenerated ruthenium mediators in homogeneous catalysis (discussed in 'Selective Electrochemical Oxidation with a Ru(III)/Ru(IV) Catalyst' section).
Part B: Yes
Reasoning B: The transformation from C-H to C-OH or C=O is evident. The manuscript mentions the selective oxidation of hydrocarbons like tetralin and indane, leading to products such as 1-tetralol (C-OH) and 1-tetralone (C=O).
Part C: Yes
Reasoning C: The reactions occur on aliphatic carbon. This is indicated by the conversion of tetralin and indane, which involves oxidation at the benzyl position (an aliphatic carbon position).</t>
  </si>
  <si>
    <t>Overall Answer: No
Part A: Yes
Reasoning A: The manuscript describes an electrochemical reductive coupling process, indicating wet lab experimental electrochemical synthesis.
Part B: No
Reasoning B: The transformation discussed in the paper is from alkyl halides to C(sp2)–C(sp3) products, not C-H to C-OH or C=O.
Part C: Yes
Reasoning C: The reactions involve alkyl halides, which implies that the reaction occurs on aliphatic carbon.</t>
  </si>
  <si>
    <t>Overall Answer: No
Part A: Yes
Reasoning A: The manuscript describes the use of wet lab experimental electrochemical synthesis, as evidenced by the detailed description of reaction conditions, optimization studies, and the use of an undivided cell with graphite electrodes for the electrochemical process.
Part B: No
Reasoning B: The transformation discussed in the paper is from C-H to C-SCN (thiocyanation), not to C-OH or C=O. The paper focuses on the electrochemical synthesis of 7-thiocyanatoquinoxalin-2(1H)-ones, which involves the introduction of a thiocyanate group, not a hydroxyl or carbonyl group.
Part C: No
Reasoning C: The reactions described in the paper occur on the aromatic ring of quinoxalin-2(1H)-ones, not on aliphatic carbon. The focus is on C7-thiocyanation of the aromatic ring, indicating that the reactions are aromatic rather than aliphatic.</t>
  </si>
  <si>
    <t>Overall Answer: No
Part A: Yes
Reasoning A: The manuscript describes wet lab experimental electrochemical synthesis, as evidenced by the detailed description of reaction conditions, such as using an undivided cell with graphite felt and platinum plate electrodes, nBu4NPF6 as the electrolyte, and various solvents (CH3CN/acetone).
Part B: No
Reasoning B: The paper focuses on the formation of C(sp3)−C(sp2) bonds rather than the transformation from C-H to C-OH or C=O. The reactions described involve the coupling of quinoxalin-2(1H)-ones with ethers, leading to alkylated quinoxalin-2(1H)-ones, not the introduction or alteration of hydroxyl (OH) or carbonyl (C=O) groups.
Part C: Yes
Reasoning C: The reactions described involve aliphatic carbons, as indicated by the use of ethers and the formation of C(sp3)−C(sp2) bonds, where C(sp3) represents aliphatic carbon.</t>
  </si>
  <si>
    <t>Overall Answer: No
Part A: Yes
Reasoning A: The manuscript describes a photoelectrochemical approach for C—H silylation of heteroarenes, which is a type of wet lab experimental electrochemical synthesis (details in the Comprehensive Summary and Experimental sections).
Part B: No
Reasoning B: The transformation described is from C—H to C—Si, not to C—OH or C=O. The paper focuses on the silylation (formation of C—Si bonds) of heteroarenes.
Part C: No
Reasoning C: The reactions described in the paper occur on heteroarenes, not on aliphatic carbon. The substrates mentioned include isoquinoline, pyridine, quinazoline, etc., which are aromatic heterocyclic compounds.</t>
  </si>
  <si>
    <t>Overall Answer: No
Part A: Yes
Reasoning A: The manuscript discusses the electrochemical synthesis of hypervalent iodine reagents, which falls under wet lab experimental electrochemical synthesis. This is evident from various sections, particularly in the introduction and subsequent detailed descriptions of electrochemical methods and reactions.
Part B: No
Reasoning B: The manuscript does not specifically mention the transformation from C-H to C-OH or C=O. While it discusses various reactions involving hypervalent iodine, including oxidative transformations, the specific conversion of aliphatic C-H to C-OH or C=O is not clearly stated.
Part C: No
Reasoning C: There is no explicit mention of the reactions occurring specifically on aliphatic carbon. The text primarily focuses on the synthesis and applications of hypervalent iodine reagents in various reactions, but it does not specify that these reactions are occurring on aliphatic carbons.</t>
  </si>
  <si>
    <t>Overall Answer: No
Part A: Yes
Reasoning A: The manuscript describes electrochemical experiments involving atrazine (ATZ) degradation using boron-doped diamond (BDD) electrodes at different current densities, as detailed in sections 2.2, 3.1, and throughout the text.
Part B: No
Reasoning B: Although the study involves electrochemical oxidation, the focus is on the degradation of atrazine, primarily involving the cleavage of C-N and C-Cl bonds (as detailed in section 3.3 and the conclusion). There is no mention of the transformation from C-H to C-OH or C=O.
Part C: No
Reasoning C: The carbon atoms discussed in the degradation of atrazine are part of an aromatic triazine ring and side chains involving nitrogen and chlorine atoms. The study does not focus on reactions occurring on aliphatic carbon, but rather on a heterocyclic compound and its associated functional groups.</t>
  </si>
  <si>
    <t>Overall Answer: No
Part A: Yes
Reasoning A: The paper describes experiments involving "photoredox catalysis" (wet lab experimental electrochemical synthesis), as mentioned in several sections, such as the general procedure for acyloxylation of sulfides.
Part B: No
Reasoning B: The paper reports the transformation from C-H to C-O (acyloxylation), but the specific transformation is to an acyloxy group (C-OAc), not to C-OH (hydroxylation) or C=O (oxidation to a ketone or aldehyde).
Part C: Yes
Reasoning C: The reactions occur on aliphatic carbon, as indicated by the successful acyloxylation of various alkyl sulfides, including methionine peptide derivatives and other alkyl group-containing sulfides.</t>
  </si>
  <si>
    <t>Overall Answer: No
Part A: No
Reasoning A: The manuscript discusses a N-heterocyclic carbene-catalyzed reaction, not a wet lab experimental electrochemical synthesis. Electrochemistry is mentioned in the context of the redox properties of intermediates, but there is no indication of an experimental electrochemical synthesis process being used.
Part B: Yes
Reasoning B: The paper reports on the transformation from C-H to C=O. It describes a process for benzylic C–H acylation, which involves transforming a C-H bond into a C=O bond as part of the formation of dihydroisoquinolinones.
Part C: Yes
Reasoning C: The reaction occurs on aliphatic carbon, as indicated by the use of C(sp3)–H bonds in the process. The manuscript specifically mentions the functionalization of inert C(sp3)–H bonds, which are aliphatic.</t>
  </si>
  <si>
    <t>Overall Answer: No
Part A: Yes
Reasoning A: The manuscript describes wet lab experimental electrochemical synthesis, as evidenced by the detailed experimental procedures and the discussion of using electrochemical methods to generate nitrogen-centered radicals for C(sp3)–H amination.
Part B: No
Reasoning B: The focus of the paper is on C(sp3)–H amination, a transformation from C-H to C-N, rather than to C-OH or C=O as required by the question.
Part C: Yes
Reasoning C: The reactions described in the paper occur on aliphatic carbon, specifically benzylic C(sp3)–H bonds, as mentioned throughout the manuscript, such as in the section discussing the electrochemical amination of various benzylic substrates.</t>
  </si>
  <si>
    <t>Overall Answer: No
Part A: Yes
Reasoning A: The paper discusses the electrochemical synthesis of metal sulfides for NAD+ reduction to NADH (Results and Discussion section), indicating that wet lab experimental electrochemical synthesis was indeed conducted.
Part B: No
Reasoning B: The transformation discussed is the reduction of NAD+ to NADH, which involves the formation of C-N bonds, not the transformation from C-H to C-OH or C=O as required.
Part C: No
Reasoning C: The reaction discussed in the paper focuses on the reduction of NAD+ to NADH. This reaction does not occur on aliphatic carbon but rather on the nicotinamide ring, which is part of the NAD+ molecule.</t>
  </si>
  <si>
    <t>Overall Answer: No
Part A: Yes
Reasoning A: The manuscript details the synthesis of Cu(II) and Cu(III) complexes in a laboratory setting, indicative of wet lab experimental electrochemical synthesis.
Part B: No
Reasoning B: Although the study involves Cu(II) and Cu(III) complexes and discusses their spectroscopic characterization and reactivity, it does not explicitly mention the transformation from C-H to C-OH or C=O in the context of aliphatic C-H oxidation reactions.
Part C: No
Reasoning C: The manuscript focuses on the structural and spectroscopic characterization of copper complexes and their reactivity. It does not specifically mention the reaction occurring on aliphatic carbon.</t>
  </si>
  <si>
    <t>Overall Answer: No
Part A: Yes
Reasoning A: The paper describes a wet lab experimental study on electrochemical synthesis, as evident from the detailed experimental procedures and optimization of reaction conditions (e.g., electrode types, solvents, HAT reagents) for the electrochemical amination reaction.
Part B: No
Reasoning B: The paper focuses on the electrochemical amination reaction of quinoxalin-2(1H)-ones, transforming C(sp2)−H/N−H bonds into C−N bonds. There is no mention of oxidation reactions transforming C-H into C-OH or C=O.
Part C: No
Reasoning C: The research focuses on the electrochemical amination of C(sp2)−H bonds, specifically in quinoxalin-2(1H)-ones. There is no mention of reactions occurring on aliphatic carbon (C(sp3)).</t>
  </si>
  <si>
    <t>Overall Answer: No
Part A: Yes
Reasoning A: The manuscript discusses electrochemical synthesis, specifically using a KI mediated electrochemical annulation (Section 2.3, "General Procedure for Synthesis of Compounds 3").
Part B: No
Reasoning B: The manuscript does not mention the transformation of C-H bonds to C-OH or C=O groups. The focus is on the synthesis of imidazo[1,2-a]pyridines, which involves cyclization reactions but does not explicitly detail the transformation of C-H to C-OH or C=O.
Part C: No
Reasoning C: The substrate for the reaction primarily involves acetophenones and 2-aminopyridines. There is no specific mention of reactions occurring on aliphatic carbon; instead, the reactions seem to occur on aromatic substrates (as evident in the synthesis of imidazo[1,2-a]pyridines).</t>
  </si>
  <si>
    <t>Overall Answer: No
Part A: Yes
Reasoning A: The manuscript describes an electrooxidative methodology for C–H fluorination, indicating wet lab experimental electrochemical synthesis.
Part B: No
Reasoning B: The study focuses on transforming C-H bonds into C-F bonds through fluorination, not C-OH or C=O as specified in the question.
Part C: No
Reasoning C: The reaction discussed in the paper is primarily focused on the fluorination of aliphatic C-H bonds, not oxidation to C-OH or C=O.</t>
  </si>
  <si>
    <t>Overall Answer: No
Part A: Yes
Reasoning A: The paper describes the development of an electrochemical strategy for the carboxylation of pyridines using CO2, which is a wet lab experimental electrochemical synthesis (as seen in the abstract and throughout the manuscript).
Part B: No
Reasoning B: The paper focuses on the carboxylation of pyridines and related N-heteroarenes, which involves the transformation of C–H to C–COOH, not C–OH or C=O.
Part C: No
Reasoning C: The reactions discussed in the paper occur on N-heteroarenes like pyridines, pyrimidines, and quinolines, which are not aliphatic carbons.</t>
  </si>
  <si>
    <t>Overall Answer: No
Part A: Yes
Reasoning A: The paper discusses experimental electrochemical synthesis, as indicated by descriptions of reaction conditions, electrode materials, electrolytes, solvents, and yields (e.g., Table 1 and subsequent experimental sections).
Part B: No
Reasoning B: The paper focuses on the transformation of benzylic C-H (C(sp3)–H) to C-N bonds, not to C-OH or C=O groups. The aim is amidation (attachment of an amide group), not oxidation to alcohols or ketones.
Part C: No
Reasoning C: The reactions occur on benzylic carbon, which is part of an aryl alkane structure, not on aliphatic carbon. This is evident from the repeated reference to "benzylic C(sp3)–H amidation" and the examples of reactants and products provided in the manuscript.</t>
  </si>
  <si>
    <t>Overall Answer: No
Part A: No
Reasoning A: The manuscript is a computational study using density functional theory (DFT) and does not involve wet lab experimental electrochemical synthesis.
Part B: Yes
Reasoning B: The study investigates the transformation from C-H to C-OH in methane oxidation to methanol, which involves changing a C-H bond to a C-OH bond.
Part C: Yes
Reasoning C: The reaction studied is the oxidation of methane, which is an aliphatic hydrocarbon, indicating that the reaction occurs on aliphatic carbon.</t>
  </si>
  <si>
    <t>Overall Answer: No
Part A: Yes
Reasoning A: The manuscript describes a wet lab experimental electrochemical synthesis method, as evidenced by the detailed reaction conditions and optimization studies presented.
Part B: No
Reasoning B: The transformation described in the paper is an electrochemical C-H alkylation of indoles, resulting in the formation of di(indolyl)methanes (DIMs). This process does not involve the transformation from C-H to C-OH or C=O.
Part C: No
Reasoning C: The reactions focus on the modification of indole rings, which are aromatic rather than aliphatic. Therefore, the reaction does not occur on aliphatic carbon.</t>
  </si>
  <si>
    <t>Overall Answer: No
Part A: Yes
Reasoning A: The manuscript involves ab initio molecular dynamics simulations of 2-propanol oxidation on Co3O4, which can be considered a form of experimental electrochemical synthesis.
Part B: Yes
Reasoning B: The paper reports the oxidation of 2-propanol to acetone, which involves the transformation from C-H (in 2-propanol) to C=O (in acetone).
Part C: No
Reasoning C: The reactions described in the paper occur on a secondary alcohol (2-propanol), which involves a secondary carbon, not an aliphatic carbon as specified in the question.</t>
  </si>
  <si>
    <t>Overall Answer: No
Part A: Yes
Reasoning A: The manuscript discusses an electrochemical synthesis method involving in-situ generation of hydrogen peroxide and its role in the oxidation process (Abstract), indicating that it is indeed a wet lab experimental study focused on electrochemical synthesis.
Part B: Yes
Reasoning B: The paper describes the functionalization of C–H bonds into carbon-oxygen bonds, specifically mentioning the transformation of valerophenone (a substrate with C–H bonds) into 1-phenylpentane-1,4-dione (a compound with C=O bonds) (Section 2, "Model reaction").
Part C: No
Reasoning C: While the paper details the oxidation of C–H bonds to C=O bonds, it specifically mentions the oxidation of C(sp3)-H bonds next to a phenone moiety in valerophenone. This indicates that the reaction does not occur on aliphatic carbon but rather on carbon atoms adjacent to aromatic groups, which does not fulfill the criterion of the reaction occurring on aliphatic carbon.</t>
  </si>
  <si>
    <t>Overall Answer: No
Part A: Yes
Reasoning A: The manuscript discusses using horseradish peroxidase (HRP) as a catalyst in conjunction with H2O2 and NHPI for the functionalization of C(sp3)–H bonds in alkylbenzenes, which is an example of wet lab experimental electrochemical synthesis.
Part B: Yes
Reasoning B: The paper describes the transformation from C-H to C-OH or C=O through the oxidation of alkylbenzenes to ketones and aldehydes, which aligns with criterion (b).
Part C: No
Reasoning C: Although the paper discusses the activation of C-H bonds, it specifically focuses on benzylic C-H activation, which is a subset of aromatic carbons, not aliphatic carbons. Therefore, it does not meet the criterion of the reaction occurring on aliphatic carbon.</t>
  </si>
  <si>
    <t>Overall Answer: No
Part A: Yes
Reasoning A: The paper discusses the electroreductive carboxylation of organic halides, which is a wet lab experimental electrochemical synthesis process. This is evidenced by the detailed experimental procedures and conditions described, such as the use of an undivided cell, graphite felt and Pt plate as electrodes, and constant current settings.
Part B: No
Reasoning B: The transformation being studied is from carbon-halogen bonds (C-X, where X is a halide) to carbon-carboxylic acids (C-COOH), not a transformation from C-H to C-OH or C=O. The focus is on carboxylation reactions, where CO2 is incorporated into organic halides, rather than the oxidation of aliphatic C-H bonds.
Part C: No
Reasoning C: While the reaction includes aliphatic substrates (as mentioned with unactivated C(sp3)−Br bonds), the primary focus of the paper is not exclusively on aliphatic carbon but includes a broad substrate scope, such as aryl bromides and chlorides. There is no specific emphasis on reactions occurring solely on aliphatic carbon.</t>
  </si>
  <si>
    <t>Overall Answer: No
Part A: No
Reasoning A: The paper focuses on harnessing electrochemical mediators for photocatalysis, discussing the properties of phenanthro[9,10-d]-imidazoles as mediators in photoredox catalysis. It does not detail wet lab experimental electrochemical synthesis.
Part B: No
Reasoning B: The transformation from C-H to C-OH or C=O is not explicitly mentioned in the context of aliphatic C-H oxidation reactions. The paper discusses the indirect conversion of benzylic alcohols to aldehydes, but does not specifically focus on the transformation from C-H to C-OH or C=O.
Part C: No
Reasoning C: The reaction of interest involving aliphatic carbon is not explicitly detailed in the manuscript. The discussion primarily revolves around the photoredox catalysis using phenanthro[9,10-d]-imidazole derivatives and their application in various redox reactions.</t>
  </si>
  <si>
    <t>Overall Answer: No
Part A: Yes
Reasoning A: The manuscript describes the electrochemical synthesis of a NiIII bisphenoxyl diradical species, indicating experimental work involving electrochemical methods (refer to the "Results and Discussion" section).
Part B: Yes
Reasoning B: The synthesis and study of the NiIII bisphenoxyl diradical species involve the transformation of C-H bonds. This is evidenced by the reactivity of the synthesized species towards substrates like xanthene, resulting in the formation of xanthone (a process involving C-H to C=O transformation, as mentioned in the "C−H activation" part of the "Results and Discussion" section).
Part C: No
Reasoning C: Although the paper discusses the oxidation of C-H bonds, it does not specify that these reactions occur on aliphatic carbons. The examples given (like xanthene and 2,4,6-TTBP) involve aromatic systems, and there is no mention of reactions specifically occurring on aliphatic carbons.</t>
  </si>
  <si>
    <t>Overall Answer: No
Part A: No
Reasoning A: The paper focuses on energy transfer photocatalysis, not electrochemical synthesis.
Part B: No
Reasoning B: The paper discusses transformations involving N–O bond cleavage to form N- and O-centered radicals, but does not specifically mention the transformation from C-H to C-OH or C=O.
Part C: No
Reasoning C: The paper primarily discusses reactions occurring on nitrogen-containing substrates, not aliphatic carbon.</t>
  </si>
  <si>
    <t>Overall Answer: No
Part A: Yes
Reasoning A: The paper discusses electrochemical synthesis methods, particularly in the context of electrochemical C-H/N-H bond cross-coupling reactions for the formation of C-N bonds (e.g., Scheme 32, Scheme 33, Scheme 42).
Part B: No
Reasoning B: The paper primarily focuses on the formation of C-N bonds through C-H/N-H bond cross-coupling reactions. It does not explicitly mention transformations from C-H to C-OH or C=O groups.
Part C: No
Reasoning C: The reactions discussed in the paper predominantly involve aromatic or unsaturated C-H bonds, rather than reactions occurring on aliphatic carbon. The emphasis is on the construction of C-N bonds in various aromatic and heteroaromatic compounds.</t>
  </si>
  <si>
    <t>Overall Answer: Yes
Part A: Yes
Reasoning A: The manuscript discusses "electrochemical C(sp3)–H Functionalization of γ-Lactams Based on Hydrogen Atom Transfer," indicating that it involves experimental electrochemical synthesis.
Part B: Yes
Reasoning B: The transformation described involves converting C-H bonds to C-C bonds (as seen in the discussion of coupling γ-lactam with alkenes and the formation of quaternary centers), which is a type of transformation from C-H to C-OH or C=O.
Part C: Yes
Reasoning C: The reactions specifically involve the electrochemical functionalization of C(sp3)–H bonds in γ-lactams, which are aliphatic compounds.</t>
  </si>
  <si>
    <t>Overall Answer: No
Part A: Yes
Reasoning A: The paper discusses experimental findings in electrochemical synthesis, as evident from the use of in situ electrochemical mass spectrometry (IEMS) and experiments with Pt/C catalysts and single-atom catalysts (Rh-N-C and Ir-N-C) to study formic acid electro-oxidation reaction (FAOR).
Part B: No
Reasoning B: The paper focuses on the electro-oxidation of formic acid, which involves the transformation of HCOOH to CO2 (and H2 as an intermediate), rather than the transformation from C-H to C-OH or C=O.
Part C: No
Reasoning C: The reaction studied is not on aliphatic carbon but on formic acid (HCOOH), which is a carboxylic acid, not an aliphatic compound.</t>
  </si>
  <si>
    <t>Overall Answer: No
Part A: Yes
Reasoning A: The manuscript describes experiments using mass spectrometry and infrared photodissociation spectroscopy to study the reactivity of various radicals generated from sulfonyl azides (e.g., nonaflyl nitrene radical-anion, imidazole-1-sulfonyl amidyl radical) in the gas phase. These are wet lab experimental techniques used in electrochemical synthesis.
Part B: No
Reasoning B: Although the study involves reactive radicals that activate C−H bonds, there is no specific mention of the transformation from C-H to C-OH or C=O (hydroxylation or oxidation to carbonyl groups). The focus seems to be on hydrogen atom transfer and radical reactivity rather than on forming specific C-OH or C=O bonds.
Part C: Yes
Reasoning C: The study specifically mentions the activation of aliphatic C−H bonds by reactive radicals generated from sulfonyl azides, indicating that the reaction occurs on aliphatic carbon.</t>
  </si>
  <si>
    <t>Overall Answer: No
Part A: Yes
Reasoning A: The manuscript discusses the use of electrochemical methods in the generation of azide radicals (N3˙), as mentioned in the section "Electrochemical methods." It describes the generation of azide radicals via electrochemical oxidation, indicating experimental electrochemical synthesis.
Part B: No
Reasoning B: While the manuscript extensively covers the chemistry of azide radicals and their applications in organic transformations, it does not specifically mention the transformation from C-H to C-OH or C=O. The focus is primarily on the generation and reactivity of N3˙ radicals, rather than on aliphatic C-H oxidation reactions leading to hydroxyl (C-OH) or carbonyl (C=O) groups.
Part C: No
Reasoning C: The paper does not specifically focus on reactions occurring on aliphatic carbon. Instead, it discusses azide radicals and their general applications in various organic transformations, including addition reactions and functionalization processes involving different types of carbon atoms. There is no specific emphasis on aliphatic carbon.</t>
  </si>
  <si>
    <t>Overall Answer: No
Part A: Yes
Reasoning A: The manuscript describes an electrochemical method involving a biomimetic iron complex in an undivided electrochemical cell, indicating wet lab experimental electrochemical synthesis (Abstract, Bulk electrolysis section).
Part B: Yes
Reasoning B: The paper reports the selective oxidation of alcohols to their corresponding aldehydes/ketones, which is a transformation from C-H (in alcohols) to C=O (in aldehydes/ketones) (Abstract, Conclusion).
Part C: No
Reasoning C: The primary focus of the manuscript is on the oxidation of benzylic and secondary alcohols, not specifically on aliphatic carbon. While some aliphatic secondary alcohols are mentioned, the paper does not explicitly state that the reaction occurs on aliphatic carbon as a main focus or provide detailed results specifically for aliphatic C-H oxidation (Results and discussions, Bulk electrolysis of a variety of alcohols).</t>
  </si>
  <si>
    <t>Overall Answer: Yes
Part A: Yes
Reasoning A: The manuscript discusses wet lab experimental electrochemical synthesis, as evident from the detailed description of the reaction conditions and setup, such as the use of a Vapourtec R2C+/R4 system with an Ion® flow electrochemical reactor, and specific experimental parameters like residence time, current, and yield (e.g., "The initial reaction conditions included...").
Part B: Yes
Reasoning B: The paper reports on the transformation from C-H to a C-aryl bond (as in the formation of arylated products from aliphatic amines). This indicates a C-H to C-C transformation, meeting the criteria of transforming a C-H bond, albeit not specifically to C-OH or C=O.
Part C: Yes
Reasoning C: The reactions described in the paper occur on aliphatic carbon, specifically at the γ-C(sp3)–H bond in aliphatic amines. This is clearly stated in multiple sections, such as in the abstract ("γ-C(sp3)–H bond functionalisation") and in the results and discussion ("γ-C(sp3)–H arylation of aliphatic amines").</t>
  </si>
  <si>
    <t>Overall Answer: No
Part A: Yes
Reasoning A: The manuscript mentions electrochemical applications in organic synthesis, specifically involving proton-coupled electron transfer (MS-PCET), which is a type of electrochemical synthesis.
Part B: No
Reasoning B: While the manuscript discusses the generation of free radical intermediates from various organic functional groups, there is no specific mention of the transformation from C-H to C-OH or C=O.
Part C: No
Reasoning C: The manuscript does not specifically mention that the reaction occurs on aliphatic carbon.</t>
  </si>
  <si>
    <t>Overall Answer: No
Part A: Yes
Reasoning A: The paper describes an experimental electrochemical synthesis method, focusing on the desaturative β-C(sp3)−H acylation of cyclic N-aryl amines using an electrochemical approach.
Part B: No
Reasoning B: Although the paper involves electrochemical C-H functionalization, it specifically addresses the transformation of C-H to an enamine structure (C=C-NR2), not to C-OH or C=O as required by the criteria.
Part C: No
Reasoning C: The reaction focuses on cyclic N-aryl amines, not specifically on aliphatic carbon, which does not meet the criteria of the reaction occurring on aliphatic carbon.</t>
  </si>
  <si>
    <t>Overall Answer: No
Part A: Yes
Reasoning A: The manuscript describes the use of photochemical, rather than electrochemical, methods for the synthesis, specifically involving the use of iridium complex-based photocatalysts and photochemically generated radicals.
Part B: Yes
Reasoning B: The paper discusses the transformation from C-H to C-OH or C=O, specifically focusing on the functionalization of sp3 C-H bonds in the context of amide-directed distal sp3 C-H bond functionalization with concomitant C-C coupling.
Part C: No
Reasoning C: Although the paper deals with sp3 C-H bond functionalization, it specifically focuses on amide-directed distal sp3 C-H functionalization, not explicitly mentioning aliphatic carbon, which is a key requirement for a "Yes" in this part.</t>
  </si>
  <si>
    <t>Overall Answer: No
Part A: Yes
Reasoning A: The paper reports wet lab experimental electrochemical synthesis, specifically focusing on the electrochemical C(sp2)−H cyanation of N-heteroarenes.
Part B: No
Reasoning B: The transformation discussed in the paper is from C-H to C-CN (cyanation), not to C-OH or C=O as specified in the criteria.
Part C: No
Reasoning C: The reaction occurs on aromatic N-heterocycles with sp2 hybridized carbon (C(sp2)−H), not on aliphatic carbon.</t>
  </si>
  <si>
    <t>Overall Answer: No
Part A: No
Reasoning A: The paper focuses on the applications of Proton-Coupled Electron Transfer (PCET) in organic synthesis, discussing various types of reactions and synthetic applications. There is no specific mention of wet lab experimental electrochemical synthesis.
Part B: Yes
Reasoning B: The paper describes various PCET reactions, including the activation of X—H bond (such as C—H bond). It discusses the transformation of these bonds through PCET processes, which could potentially include transformations to C-OH or C=O.
Part C: No
Reasoning C: The paper does not specifically mention that the reactions occur on aliphatic carbon. The discussion is more general regarding the activation of various types of X—H bonds (C—H, N—H, S—H, O—H, P—H) and does not focus exclusively on aliphatic carbon.</t>
  </si>
  <si>
    <t>Overall Answer: No
Part A: Yes
Reasoning A: The manuscript describes an electrochemical synthesis method, specifically an electrochemical asymmetric coupling of secondary acyclic amines with ketones via a Shono-type oxidation, indicating wet lab experimental electrochemical synthesis.
Part B: Yes
Reasoning B: The transformation involves the oxidative coupling of secondary acyclic amines with ketones, leading to the formation of amino acid derivatives. This transformation implies a C-H to C-OH or C=O conversion, meeting the criteria for this part.
Part C: No
Reasoning C: The reaction described focuses on the coupling of N-aryl glycine esters with ketones, not specifically on aliphatic carbon. The substrates used (like N-aryl glycine esters and ketones) do not primarily involve aliphatic carbon transformations as required by the question.</t>
  </si>
  <si>
    <t>Overall Answer: No
Part A: Yes
Reasoning A: The paper discusses experimental electrochemical synthesis, specifically the electrochemical borylation of alkyl halides using an electroreduction method.
Part B: No
Reasoning B: The transformation discussed is from alkyl halides to alkyl boronic esters, not from C-H to C-OH or C=O.
Part C: Yes
Reasoning C: The reaction involves aliphatic carbons, as indicated by the transformation of primary, secondary, and tertiary alkyl bromides into alkyl boronic esters.</t>
  </si>
  <si>
    <t>Overall Answer: No
Part A: Yes
Reasoning A: The manuscript discusses a "TEMPO-mediated electrochemical method" for N-demethylation of opiates, indicating that wet lab experimental electrochemical synthesis was conducted.
Part B: No
Reasoning B: The electrochemical synthesis in the study is focused on N-demethylation of opiates, which involves the transformation of N-CH3 to N-H, not the transformation from C-H to C-OH or C=O as specified in the question.
Part C: No
Reasoning C: The reactions discussed in the paper are centered on opiate alkaloids, which are not primarily aliphatic structures. The focus is on the N-demethylation of complex molecules like thebaine, codeine, morphine, and oxycodone, not on aliphatic carbon.</t>
  </si>
  <si>
    <t>Overall Answer: No
Part A: Yes
Reasoning A: The manuscript discusses the experimental synthesis and study of dicopper complexes using wet lab techniques, focusing on the electrochemical properties and reactivity of these complexes.
Part B: Yes
Reasoning B: The study involves the activation of C–H bonds, specifically in aromatic compounds and terminal alkynes, transforming them to different types of bonds (e.g., Cu-C bonds in organocopper complexes).
Part C: No
Reasoning C: While the paper does cover the activation of C–H bonds, the focus is primarily on aromatic and alkynyl C–H bonds, not specifically on aliphatic C-H bonds.</t>
  </si>
  <si>
    <t>Overall Answer: No
Part A: Yes
Reasoning A: The paper describes experimental electrochemical synthesis (mediator-enabled electrocatalysis with ligandless copper) as a key method in the study.
Part B: Yes
Reasoning B: The study involves transformation from C-H to C-N bonds, as indicated in the discussion of Chan-Lam coupling reactions, which is a C-H to C-X (C-N in this case) bond-forming reaction.
Part C: No
Reasoning C: The reactions primarily focus on the transformation involving aromatic and heteroaromatic substrates rather than aliphatic carbon. There is no specific mention of aliphatic C-H oxidation to C-OH or C=O.</t>
  </si>
  <si>
    <t>Overall Answer: No
Part A: Yes
Reasoning A: The manuscript discusses an experimental electrochemical synthesis method. It details using an undivided cell with graphite anode and cathode under constant current conditions for the synthesis of α,β-epoxy ketones.
Part B: Yes
Reasoning B: The transformation in the study involves the synthesis of α,β-epoxy ketones, which indicates a transformation from C-H to C=O (as part of the ketone group).
Part C: No
Reasoning C: The reactions described in the paper primarily involve aryl methyl ketone substrates, not aliphatic carbon substrates. Therefore, the criteria for the reaction occurring on aliphatic carbon is not met.</t>
  </si>
  <si>
    <t>Overall Answer: No
Part A: No
Reasoning A: The manuscript focuses on dirhodium(II,II) paddlewheel complexes, discussing their properties, syntheses, and applications, with an emphasis on their use as catalysts and in various types of chemical research. However, it does not explicitly mention wet lab experimental electrochemical synthesis.
Part B: No
Reasoning B: While the paper discusses oxidation/reduction processes and catalysis involving dirhodium complexes, it does not specifically mention the transformation from C-H to C-OH or C=O.
Part C: No
Reasoning C: The manuscript does not specifically address reactions occurring on aliphatic carbon. The focus is rather on the properties and applications of dirhodium(II,II) paddlewheel complexes in general.</t>
  </si>
  <si>
    <t>Overall Answer: No
Part A: No
Reasoning A: The paper focuses on the electrochemical hydrolysis of hydrosilanes to silanols, not on the electrochemical synthesis of aliphatic C-H oxidation reactions.
Part B: No
Reasoning B: The transformation described in the paper is from Si-H to Si-OH (silanols), not from C-H to C-OH or C=O.
Part C: No
Reasoning C: The reaction discussed in the paper occurs on silicon atoms (Si-H to Si-OH), not on aliphatic carbon.</t>
  </si>
  <si>
    <t>Overall Answer: No
Part A: No
Reasoning A: The paper reviews asymmetric catalytic electrosynthesis, highlighting organic or metal-based chiral mediators in electrosynthesis. However, it does not specifically mention wet lab experimental electrochemical synthesis.
Part B: No
Reasoning B: While the paper discusses C-H functionalization, it does not explicitly mention the transformation from C-H to C-OH or C=O.
Part C: No
Reasoning C: The focus of the paper is on asymmetric catalysis and electrosynthesis, without specific mention of reactions occurring on aliphatic carbon.</t>
  </si>
  <si>
    <t>Overall Answer: No
Part A: Yes
Reasoning A: The paper discusses electrochemical annulation reactions, which are a type of electrochemical synthesis. This is evident from multiple sections, including the introduction and various sections detailing specific electrochemical annulation reactions.
Part B: No
Reasoning B: The paper does not explicitly mention the transformation from C-H to C-OH or C=O. It discusses various bond formations, including C–C, C–heteroatom, and heteroatom–heteroatom bonds, but there is no specific mention of the transformation of C-H to C-OH or C=O.
Part C: No
Reasoning C: The reactions and examples discussed in the paper focus on a wide range of substrates and products, but there is no specific mention of reactions occurring on aliphatic carbon. The examples and reactions described primarily involve aromatic systems and heterocycles.</t>
  </si>
  <si>
    <t>Overall Answer: No
Part A: No
Reasoning A: The paper discusses synthetic organic photoelectrochemistry and its integration with photoredox catalysis and synthetic organic electrochemistry, but it does not specifically mention wet lab experimental electrochemical synthesis.
Part B: No
Reasoning B: While the paper covers various aspects of redox chemistry and the use of photocatalysts in organic synthesis, it does not explicitly detail the transformation from C-H to C-OH or C=O.
Part C: No
Reasoning C: The manuscript focuses on synthetic organic photoelectrochemistry and its applications, but does not specifically mention reactions occurring on aliphatic carbon.</t>
  </si>
  <si>
    <t>Overall Answer: No
Part A: No
Reasoning A: The paper focuses on measuring electrochemical standard potentials and bond dissociation free energies of PCET substrates in nonaqueous solvents using open-circuit potential measurements. It does not explicitly describe wet lab experimental electrochemical synthesis.
Part B: No
Reasoning B: While the study involves electrochemical measurements related to proton-coupled electron transfer (PCET) reactions, it does not specifically detail the transformation from C-H to C-OH or C=O.
Part C: No
Reasoning C: The research addresses substrates with O–H and N–H bonds undergoing redox processes. There is no mention of reactions occurring specifically on aliphatic carbon.</t>
  </si>
  <si>
    <t>Overall Answer: No
Part A: Yes
Reasoning A: The manuscript describes experimental studies involving electrochemical cobalt-catalyzed C–H oxygenation, which includes synthesis, characterization, and cyclic voltammetry studies of amidylcobalt(III) intermediates.
Part B: No
Reasoning B: The manuscript focuses on the transformation from arene C–H to C–O (oxygenation), rather than the specific transformation of aliphatic C–H to C–OH or C=O.
Part C: No
Reasoning C: The research discusses the cleavage and oxygenation of arene C–H bonds, not aliphatic C–H bonds.</t>
  </si>
  <si>
    <t>Overall Answer: No
Part A: Yes
Reasoning A: The manuscript mentions the use of an iron-tungstate oxide capsule, {Fe30W72}, as an electrocatalyst for the cathodic activation of molecular oxygen, indicating wet lab experimental electrochemical synthesis.
Part B: Yes
Reasoning B: The study includes extensive reactivity studies showing various types of oxidation reactions, including arene hydroxylation, alkyl C-H bond activation, and oxidation of alcohols, ketones, and carboxylic acids. These reactions involve the transformation from C-H to C-OH or C=O.
Part C: No
Reasoning C: While the paper discusses extensive reactivity studies on various substrates, including arenes, alkanes, and alcohols, it does not specifically mention that these reactions occur on aliphatic carbon. The focus is more on the reactivity of the iron-tungstate oxide capsule with different substrates rather than on the specificity of the reaction occurring on aliphatic carbon.</t>
  </si>
  <si>
    <t>Overall Answer: No
Part A: Yes
Reasoning A: The manuscript describes the electrochemical synthesis of thienoacene derivatives, indicating that wet lab experimental electrochemical synthesis is involved.
Part B: No
Reasoning B: The reaction discussed involves dehydrogenative C−H/S−H coupling, not transformation from C-H to C-OH or C=O.
Part C: No
Reasoning C: The focus of the study is on the formation of carbon-sulfur (C-S) bonds in thienoacene derivatives, not on reactions occurring on aliphatic carbon.</t>
  </si>
  <si>
    <t>Overall Answer: No
Part A: Yes
Reasoning A: The manuscript discusses electrochemical organic oxidation reactions, specifically mentioning electron–proton transfer mediators (EPTMs) to address challenges in electrochemical synthesis. This includes the use of stable aminoxyl radicals like TEMPO in electrochemical alcohol oxidation, indicating wet lab experimental electrochemical synthesis.
Part B: No
Reasoning B: Although the paper discusses electrochemical oxidation reactions and the use of mediators for such reactions, it does not explicitly mention the transformation of C-H bonds to C-OH or C=O groups. The focus is more on the general mechanisms and applications of electron–proton transfer mediators in various electrochemical oxidations.
Part C: No
Reasoning C: The paper predominantly focuses on the oxidation of organic molecules and does not specify that these reactions occur specifically on aliphatic carbon. The examples and case studies mentioned, such as alcohol oxidation and the oxidation of benzylic and alkyl C-H bonds, do not clearly indicate that the reaction occurs exclusively on aliphatic carbon.</t>
  </si>
  <si>
    <t>Overall Answer: Yes
Part A: Yes
Reasoning A: The manuscript discusses the use of electrochemical synthesis in organic compounds. It specifically mentions the development of electrochemical C–H functionalization using Pd, Cu, and Ir catalysts (Introduction and Section 2).
Part B: Yes
Reasoning B: The paper describes transformations from C-H to C-OH and other types, such as acetoxylation, alkylation, amination, and halogenation. For example, it mentions Pd-catalyzed C(sp3)–H oxygenation (Section 2) and Ir-catalyzed electrochemical vinylic C–H annulation with alkynes (Section 4).
Part C: Yes
Reasoning C: The reactions discussed include transformations occurring on aliphatic carbon. The Pd-catalyzed anodic C(sp3)–H oxygenation specifically targets primary C–H bonds in aliphatic carbons (Section 2).</t>
  </si>
  <si>
    <t>Overall Answer: No
Part A: No
Reasoning A: The manuscript describes an electrophotocatalytic process, not a wet lab experimental electrochemical synthesis.
Part B: No
Reasoning B: The functionalization discussed is the C–H functionalization of ethers, but there is no specific mention of the transformation from C-H to C-OH or C=O.
Part C: No
Reasoning C: The focus is on the functionalization of ethers, which are not specifically aliphatic carbons, as required by the question.</t>
  </si>
  <si>
    <t>Overall Answer: No
Part A: Yes
Reasoning A: The paper reports the synthesis of a coronene cation radical salt containing magnetic metal ions via electrocrystallization, which is a form of wet lab experimental electrochemical synthesis.
Part B: No
Reasoning B: The paper does not mention the transformation of C-H to C-OH or C=O. Instead, it focuses on the properties and interactions of coronene cation radical salts with magnetic counterions.
Part C: No
Reasoning C: The reaction discussed in the paper occurs on polycyclic aromatic hydrocarbons (coronene), not on aliphatic carbon.</t>
  </si>
  <si>
    <t>Overall Answer: No
Part A: No
Reasoning A: The manuscript describes the study of oxoiron(IV) complexes with meta-chloroperbenzoic acid and their ability to form and release dioxygen, rather than focusing on electrochemical synthesis.
Part B: Yes
Reasoning B: The paper discusses the transformation of an oxo ligand in oxoiron(IV) complexes to dioxygen (O2), which implies a transformation from a C-H bond to an O-O bond in the broader context of oxygen evolution, although the specific transformation from C-H to C-OH or C=O is not directly stated.
Part C: No
Reasoning C: The reactions studied involve non-heme iron(IV) complexes and meta-chloroperbenzoic acid, focusing on the formation and liberation of dioxygen. There is no mention of reactions occurring specifically on aliphatic carbon.</t>
  </si>
  <si>
    <t>Overall Answer: No
Part A: No
Reasoning A: The paper discusses the chemistry of iron(III) hydroperoxo complexes and their reactions with H2O2, rather than wet lab experimental electrochemical synthesis.
Part B: No
Reasoning B: The transformation studied in the paper is related to the reactions of iron(III) hydroperoxo complexes with substrates and ligands, not specifically the transformation from C-H to C-OH or C=O.
Part C: No
Reasoning C: The focus of the paper is on the reactivity of iron complexes and the influence of ligands on this reactivity, not specifically on reactions occurring on aliphatic carbon.</t>
  </si>
  <si>
    <t>Overall Answer: Yes
Part A: Yes
Reasoning A: The paper discusses a wet lab experimental electrochemical synthesis, focusing on the photoredox and H atom transfer catalysis for the direct functionalization of diamondoids, including adamantanes.
Part B: Yes
Reasoning B: The research includes transformation from C-H to C-OH or C=O, as indicated by the C-H alkylation reactions and the direct functionalization of aliphatic C-H bonds mentioned in the text.
Part C: Yes
Reasoning C: The reaction specifically occurs on aliphatic carbon, as evidenced by the functionalization of adamantanes, which are a class of aliphatic hydrocarbons.</t>
  </si>
  <si>
    <t>Overall Answer: No
Part A: Yes
Reasoning A: The paper describes the electrochemical synthesis of pyrrolidines via a hydrogen atom transfer-directed intramolecular C−H amination process. The N-radical species for the reaction are generated at the anode, and the base required for the reaction is generated at the cathode, indicating wet lab experimental electrochemical synthesis.
Part B: No
Reasoning B: The transformation described in the paper is a C−H amination process, resulting in the formation of pyrrolidines. This process involves the conversion of C-H to C-NH, not to C-OH or C=O as specified in the criteria.
Part C: Yes
Reasoning C: The reaction described in the manuscript involves the amination of alkyl C(sp3)−H bonds, indicating that the reaction occurs on aliphatic carbon.</t>
  </si>
  <si>
    <t>Overall Answer: No
Part A: Yes
Reasoning A: The paper describes a wet lab experimental electrochemical synthesis process. The method involves the use of iodide as an electrochemical mediator in combination with visible-light illumination, which is a clear indication of experimental electrochemical synthesis being conducted.
Part B: No
Reasoning B: Although the paper discusses electrochemical/photochemical C−H amination, the transformation described is from C−H to C−N, not to C−OH or C=O. The focus is on forming C(sp3)−N bonds by C−H/N−H coupling, which is different from the oxidation of C−H to C−OH or C=O as specified in the criteria.
Part C: Yes
Reasoning C: The manuscript explicitly mentions the functionalization of C(sp3)−H bonds, indicating that the reaction occurs on aliphatic carbon. This is evident in the title itself, "Functional-Group Tolerant Electrochemical Amination of C(sp3)−H Bonds," and is further supported by various sections of the paper where C(sp3)−H bonds are a focal point of the study.</t>
  </si>
  <si>
    <t>Overall Answer: No
Part A: Yes
Reasoning A: The paper mentions conducting "dedicated electrochemical measurements on compounds and intermediates involved in the process" to support the mechanistic proposal, indicating that wet lab experimental electrochemical synthesis was involved.
Part B: No
Reasoning B: The study focuses on the direct C–H to C–C bond conversion, not the transformation from C-H to C-OH or C=O.
Part C: Yes
Reasoning C: The paper discusses the functionalization of unactivated (cyclo)alkanes, indicating that the reaction occurs on aliphatic carbon.</t>
  </si>
  <si>
    <t>Overall Answer: No
Part A: Yes
Reasoning A: The paper describes experiments involving the electrochemical synthesis of molybdenum ethylene and ethyl complexes. This is evident from the detailed discussion on the synthesis, characterization, and PCET reactivity of the molybdenum ethylene complex [1-C2H4]+, indicating wet lab experimental electrochemical synthesis.
Part B: No
Reasoning B: The transformation described in the paper is from C-H to C-H (ethene to ethyl), not from C-H to C-OH or C=O. The paper focuses on the proton-coupled electron transfer reactions involving the interconversion of molybdenum ethylene and ethyl complexes, not on the oxidation of C-H to C-OH or C=O.
Part C: Yes
Reasoning C: The reaction described in the paper occurs on aliphatic carbon. This is clear from the discussion about the transformation of molybdenum ethylene (an aliphatic compound) and ethyl complexes, indicating that the reaction occurs on aliphatic carbon.</t>
  </si>
  <si>
    <t>Overall Answer: No
Part A: Yes
Reasoning A: The paper describes the use of "iridium-catalyzed electrooxidative C−H activation" in a wet lab experimental setting. This is evidenced by the mention of experimental conditions, such as the use of "a solvent mixture of tAmOH and H2O" and "KOAc as the additive in a user-friendly undivided cell setup."
Part B: No
Reasoning B: The paper does not explicitly mention the transformation from C-H to C-OH or C=O. The focus is on "C−H alkenylation" and other related functionalizations, but there is no specific mention of the formation of alcohol (C-OH) or ketone (C=O) groups.
Part C: No
Reasoning C: The reactions described in the paper primarily involve aromatic (benzoic acids) and halogenated arenes, not aliphatic carbons. The examples and schemes provided all highlight reactions with these aromatic compounds, with no mention of aliphatic carbon as the site of the reaction.</t>
  </si>
  <si>
    <t>Overall Answer: No
Part A: Yes
Reasoning A: The paper discusses copper-catalyzed electrochemical C–H amination of arenes, which is a wet lab experimental electrochemical synthesis.
Part B: No
Reasoning B: The transformation discussed is from C-H to C-N (amination) rather than C-H to C-OH or C=O (oxidation).
Part C: No
Reasoning C: The reaction specifically occurs on aromatic (arene) carbon, not aliphatic carbon.</t>
  </si>
  <si>
    <t>Overall Answer: No
Part A: Yes
Reasoning A: The manuscript describes an "organocatalyzed electrochemical dehydrogenative annulation reaction," indicating the use of wet lab experimental electrochemical synthesis.
Part B: No
Reasoning B: The synthesis focuses on the formation of 1,4-dioxane and 1,4-dioxepane scaffolds from alkenes and diols, which involves forming C-O bonds rather than the transformation from C-H to C-OH or C=O.
Part C: No
Reasoning C: The reaction involves the annulation of alkenes and diols to synthesize O-heterocycles, but there is no mention of the reaction occurring specifically on aliphatic carbon.</t>
  </si>
  <si>
    <t>Overall Answer: No
Part A: Yes
Reasoning A: The paper reports experimental findings from a wet lab on electrochemical synthesis, as evidenced by details in the Experimental section, where procedures for electrocatalysis experiments and computer simulation of voltammetric data are described.
Part B: No
Reasoning B: Although the paper discusses the oxidation of alcohols, it primarily focuses on transforming alcohols (C-OH) into aldehydes/ketones (C=O). There is no specific mention of transforming C-H into C-OH or C=O.
Part C: Yes
Reasoning C: The paper explicitly mentions the investigation of the oxidation of primary and secondary alcohols, which indicates that the reaction occurs on aliphatic carbon, as these types of alcohols contain aliphatic carbon atoms.</t>
  </si>
  <si>
    <t>Overall Answer: No
Part A: Yes
Reasoning A: The manuscript describes an electrochemical strategy for synthesizing biaryl lactones via an intramolecular lactonization process, indicating that it involves wet lab experimental electrochemical synthesis.
Part B: No
Reasoning B: The transformation described in the paper is from C-H to C-O in the form of lactonization to produce biaryl lactones, specifically 6H-benzo[c]chromen-6-ones, not a transformation from C-H to C-OH or C=O as specified in the criteria.
Part C: No
Reasoning C: The reactions described in the manuscript occur on aromatic carboxylic acids, specifically biphenyl-2-carboxylic acid derivatives, and not on aliphatic carbons.</t>
  </si>
  <si>
    <t>Overall Answer: No
Part A: Yes
Reasoning A: The paper discusses electrochemical oxidative cross-coupling, specifically focusing on iodine-mediated reactions, as indicated in the abstract and various sections of the manuscript.
Part B: No
Reasoning B: The paper does not specifically mention the transformation from C-H to C-OH or C=O groups. The focus is primarily on different types of bond formation, such as C–N, C–O, and C–I bond formation reactions, but there is no explicit mention of aliphatic C-H oxidation to C-OH or C=O.
Part C: No
Reasoning C: The reactions and methodologies discussed in the paper primarily involve various substrates and functional groups, but there is no specific focus or mention of reactions occurring on aliphatic carbon. The paper instead covers a broader range of reactions without explicitly focusing on aliphatic carbon.</t>
  </si>
  <si>
    <t>Overall Answer: No
Part A: Yes
Reasoning A: The manuscript discusses wet lab experimental electrochemical synthesis involving ruthenium complexes and hydrocarbon oxidations, indicating experimental electrochemical synthesis.
Part B: Yes
Reasoning B: The oxidation of various hydrocarbons, including cyclohexane, to alcohols and/or ketones is mentioned, which is a transformation from C-H to C-OH or C=O.
Part C: No
Reasoning C: While the paper discusses hydrocarbon oxidations, it does not specify that these reactions occur exclusively on aliphatic carbon. The examples given, such as cyclohexane and other hydrocarbons, do not clearly indicate that the reaction is limited to aliphatic carbons.</t>
  </si>
  <si>
    <t>Overall Answer: No
Part A: Yes
Reasoning A: The manuscript discusses electrochemical synthesis involving the generation of benzylic radicals from benzylboronate derivatives using an electrochemical method, meeting the criteria for experimental electrochemical synthesis.
Part B: No
Reasoning B: The transformation discussed in the paper is the generation of benzylic radicals from benzylboronate derivatives, not the transformation from C-H to C-OH or C=O.
Part C: No
Reasoning C: The focus of the study is on benzylic radicals, which are derived from aromatic carbons (benzene ring), not aliphatic carbons.</t>
  </si>
  <si>
    <t>Overall Answer: No
Part A: Yes
Reasoning A: The paper discusses the use of an electrochemical method for benzylic iodination of methylarenes, indicating wet lab experimental electrochemical synthesis.
Part B: No
Reasoning B: The paper focuses on the transformation of C-H to C-I (benzylic iodination), not C-OH or C=O. It highlights the use of N-hydroxyphthalimide for C-H oxidation to nonoxygenated products, specifically benzylic iodination.
Part C: No
Reasoning C: The reactions described in the paper are focused on methylarenes (aromatic compounds), not aliphatic carbon. The term "methylarene" indicates a focus on aromatic structures rather than aliphatic.</t>
  </si>
  <si>
    <t>Overall Answer: No
Part A: No
Reasoning A: The manuscript focuses on the synthesis of benzoxazoles using electrochemically generated hypervalent iodine. It describes the electrochemical synthesis process in detail but does not mention wet lab experimental electrochemical synthesis specifically for aliphatic C-H oxidation.
Part B: No
Reasoning B: The paper discusses the transformation of imines to benzoxazoles, which involves the formation of C-N and C-O bonds. There is no mention of transforming C-H to C-OH or C=O in aliphatic compounds.
Part C: No
Reasoning C: The reactions described in the manuscript are centered on aromatic compounds, specifically the formation of benzoxazoles. There is no mention of reactions occurring on aliphatic carbon.</t>
  </si>
  <si>
    <t>Overall Answer: No
Part A: Yes
Reasoning A: The paper discusses the use of manganese(II) complexes in the catalysis of cyclohexene oxidation, which is an experimental electrochemical synthesis.
Part B: Yes
Reasoning B: The oxidation of cyclohexene involves the transformation from C-H to C-OH (cyclohexene to cyclohexen-1-ol) and C=O (cyclohexene to 2-cyclohexen-1-one), as mentioned in the abstract and results.
Part C: No
Reasoning C: The paper focuses on the oxidation of cyclohexene, a cyclic alkene, not aliphatic carbon. The oxidation of cyclohexene does not meet the criteria of occurring on aliphatic carbon.</t>
  </si>
  <si>
    <t>Overall Answer: No
Part A: Yes
Reasoning A: The paper discusses the synthesis and study of various manganese complexes, including MnIII-peroxo, MnIV-oxo, and MnIII-hydroxo complexes, which are relevant to electrochemical synthesis experiments.
Part B: No
Reasoning B: The paper describes transformations involving Mn-oxygen species, but it does not specifically mention the transformation from C-H to C-OH or C=O. The focus is more on the formation and decay of MnIII-peroxo and MnIV-oxo species and their reactivity, rather than on specific C-H to C-OH or C=O transformations.
Part C: No
Reasoning C: The reactions and studies described in the paper focus on manganese complexes and their interaction with oxygen species. There is no specific mention of reactions occurring on aliphatic carbon.</t>
  </si>
  <si>
    <t>Overall Answer: No
Part A: No
Reasoning A: The manuscript focuses on a computational study of catalytic hydrogenation of CO2 over Pt- and Ni-doped graphene. It utilizes density functional theory (DFT) calculations rather than wet lab experimental electrochemical synthesis.
Part B: No
Reasoning B: The transformation discussed in the paper is the conversion of CO2 to formic acid, which involves C=O and O-H bond formation, not the oxidation of C-H to C-OH or C=O.
Part C: No
Reasoning C: The subject of the manuscript is the hydrogenation of CO2, which does not involve reactions occurring on aliphatic carbon. Instead, it discusses reactions on graphene, a form of carbon with a planar sp2 hybridized structure.</t>
  </si>
  <si>
    <t>Overall Answer: No
Part A: No
Reasoning A: The manuscript focuses on the synthesis and characterization of an iron(III) dipicolinato complex, not on electrochemical synthesis methods for aliphatic C-H oxidation reactions.
Part B: No
Reasoning B: The transformation discussed in the paper is related to iron(III) coordination with dipicolinic acid, not a transformation from C-H to C-OH or C=O.
Part C: No
Reasoning C: The reaction and compounds studied are centered around iron(III) and dipicolinic acid. There is no mention of reactions occurring on aliphatic carbon.</t>
  </si>
  <si>
    <t>Overall Answer: No
Part A: Yes
Reasoning A: The paper involves wet lab experimental electrochemical synthesis, as evidenced by the detailed experimental procedures described, such as cyclic voltammetry, electrode preparation, and EPR spectroscopy.
Part B: Yes
Reasoning B: The paper describes the transformation from C-H to C=O, specifically in the context of isopropyl alcohol (i-PrOH) oxidation. It discusses the electrooxidation of i-PrOH, which involves the transformation of a C-H bond in i-PrOH to a C=O bond, forming acetone.
Part C: No
Reasoning C: The reactions studied focus on isopropyl alcohol, which is not an aliphatic carbon but rather is a secondary alcohol. The main focus is on the oxidation of isopropyl alcohol at the carbon attached to the OH group, which is not an aliphatic carbon structure.</t>
  </si>
  <si>
    <t>Overall Answer: No
Part A: No
Reasoning A: The manuscript focuses on the comparison of spectroscopic and reactivity properties of iron-oxo units in bTAML complexes, specifically [FeV(O)]− and [FeIV(O)]2–. It does not mention any wet lab experimental electrochemical synthesis process.
Part B: No
Reasoning B: While the paper discusses the oxidation reactions of iron-oxo species and their reactivity towards benzyl alcohol, it does not explicitly mention the transformation of C-H to C-OH or C=O.
Part C: No
Reasoning C: The study revolves around iron-oxo species and their interaction with benzyl alcohol, without specific reference to reactions occurring on aliphatic carbon.</t>
  </si>
  <si>
    <t>Overall Answer: No
Part A: Yes
Reasoning A: The paper discusses the generation and reactions of a hydroxoferric complex through wet lab experimental electrochemical synthesis, as indicated by the preparation of [(PyPz)FeIII(OH) (OH2)]4+ via one-electron oxidation of the corresponding ferrous species and the use of cyclic voltammetry.
Part B: No
Reasoning B: While the paper discusses hydrogen atom transfer (HAT) and the reaction of the hydroxoferric complex with substrates, it specifically focuses on hydrogen abstraction and does not explicitly mention the transformation from C-H to C-OH or C=O groups.
Part C: No
Reasoning C: The paper's primary focus is on the hydrogen abstraction from substrates with moderate C–H bond energies using a hydroxoferric complex. However, it does not specify that these reactions occur on aliphatic carbon; instead, it mentions substrates like xanthene and benzylic C-H substrates, which are not exclusively aliphatic.</t>
  </si>
  <si>
    <t>Overall Answer: No
Part A: Yes
Reasoning A: The paper reports experimental electrochemical synthesis of NiIII complexes, as indicated by the synthesis methods described in the manuscript.
Part B: Yes
Reasoning B: The paper mentions the oxidation of hydrocarbon substrates, implying a transformation from C-H to C-OH or C=O, as seen in the discussion of phenol oxidation and hydrocarbon oxidation.
Part C: No
Reasoning C: The reactions described in the paper involve aromatic hydrocarbons (like dihydroanthracene, xanthene, etc.) rather than aliphatic carbon. There is no specific mention of the reaction occurring on aliphatic carbon.</t>
  </si>
  <si>
    <t>Overall Answer: No
Part A: Yes
Reasoning A: The manuscript discusses the combination of photoinduced electron transfer (flash photolysis) and heterogeneous electron transfer (electrochemistry), which are experimental electrochemical synthesis techniques.
Part B: No
Reasoning B: The manuscript focuses on the oxidation mechanisms of alkyl primary amines, particularly concerning their cation radicals and bond dissociation energies (BDEs), but it does not explicitly mention the transformation from C-H to C-OH or C=O.
Part C: No
Reasoning C: Although the manuscript studies alkyl primary amines, it primarily focuses on their cation radicals and the thermodynamic and kinetic properties associated with them, rather than specific reactions occurring on aliphatic carbon.</t>
  </si>
  <si>
    <t>Overall Answer: No
Part A: No
Reasoning A: The paper focuses on iridium-based complexes for water oxidation, not specifically on electrochemical synthesis.
Part B: No
Reasoning B: The transformation discussed in the paper is related to water oxidation (from H2O to O2), not the transformation from C-H to C-OH or C=O.
Part C: No
Reasoning C: The discussion centers on water oxidation catalysis, and there's no mention of reactions occurring specifically on aliphatic carbon.</t>
  </si>
  <si>
    <t>Overall Answer: No
Part A: Yes
Reasoning A: The study involves wet lab experimental electrochemical synthesis, as evidenced by the use of cyclic voltammetry at glassy carbon and single-walled carbon nanotube electrodes in various experimental setups.
Part B: No
Reasoning B: The transformation studied is not the oxidation of C-H to C-OH or C=O. Instead, the paper focuses on the oxidation of phenazine-di-N-oxide in the presence of isopropyl alcohol, which does not directly imply the oxidation of aliphatic C-H to C-OH or C=O.
Part C: No
Reasoning C: The reactions studied do not occur on aliphatic carbon. The main subject of the study is the oxidation of phenazine-di-N-oxide, which is an aromatic compound, not an aliphatic one.</t>
  </si>
  <si>
    <t>Overall Answer: No
Part A: Yes
Reasoning A: The manuscript discusses experimental studies in electroorganic synthesis, specifically focusing on the oxidation of 4-methoxybenzyl alcohol using triarylimidazole (TAI) as an electron transfer redox mediator. This implies wet lab experimental electrochemical synthesis.
Part B: No
Reasoning B: The paper reports on the oxidation of 4-methoxybenzyl alcohol, which involves a transformation from C-H to C-OH. However, the specific transformation detailed in the paper is the oxidation of a benzylic alcohol (4-methoxybenzyl alcohol), not the oxidation of a C-H bond to a C-OH or C=O group.
Part C: No
Reasoning C: The substrate mentioned in the study is 4-methoxybenzyl alcohol, which contains an aromatic (benzylic) carbon, not an aliphatic carbon. The paper does not mention reactions occurring specifically on aliphatic carbon.</t>
  </si>
  <si>
    <t>Overall Answer: No
Part A: No
Reasoning A: The paper focuses on the oxidation of phenolic O-H bonds using a mononuclear Mn(III)-OH complex, not on electrochemical synthesis.
Part B: No
Reasoning B: The oxidation reactions discussed in the paper involve phenolic O-H bonds, not the transformation from C-H to C-OH or C=O.
Part C: No
Reasoning C: The reactions studied in the paper are centered around the oxidation of phenolic compounds, which are aromatic and not aliphatic.</t>
  </si>
  <si>
    <t>Overall Answer: No
Part A: No
Reasoning A: The manuscript discusses a copper-initiated sp3 C–H fluorination methodology, not electrochemical synthesis.
Part B: No
Reasoning B: The transformation described in the paper is from C-H to C-F (fluorination), not to C-OH or C=O (oxidation).
Part C: No
Reasoning C: The reaction focuses on the fluorination of sp3 C-H bonds, not specifically on aliphatic carbon oxidation.</t>
  </si>
  <si>
    <t>Overall Answer: No
Part A: Yes
Reasoning A: The manuscript mentions the use of cyclic voltammetry on Pt, GC, and SWCNT electrodes, indicating that wet lab experimental electrochemical synthesis methods were employed.
Part B: No
Reasoning B: The oxidation processes discussed in the paper involve the transformation of PheDNO to PheDNO+• radical cations and further interactions, but there is no mention of the transformation from C-H to C-OH or C=O specifically.
Part C: No
Reasoning C: The primary focus of the experiments is on the oxidation of PheDNO, which is not an aliphatic carbon compound. Therefore, the criterion of the reaction occurring on aliphatic carbon is not met.</t>
  </si>
  <si>
    <t>Overall Answer: No
Part A: Yes
Reasoning A: The manuscript describes an "electrochemical strategy for the efficient synthesis of 2-substituted benzoxazoles" using indirect anodic oxidation, which is a wet lab experimental electrochemical synthesis method.
Part B: Yes
Reasoning B: The synthesis of benzoxazoles inherently involves the transformation from C-H to C-OH or C=O, as indicated by the formation of benzoxazole rings in the reported experiments.
Part C: No
Reasoning C: The reactions described in the manuscript focus on the synthesis of benzoxazoles, which are aromatic compounds. The reaction does not occur on aliphatic carbon but rather on aromatic (benzene) rings, as evidenced by the formation of 2-substituted benzoxazoles.</t>
  </si>
  <si>
    <t>Overall Answer: No
Part A: Yes
Reasoning A: The manuscript describes the synthesis and characterization of five synthetic S = 1 [FeIV(O)(LN5)]2+ complexes, focusing on their spectroscopic and electrochemical properties. This is indicative of wet lab experimental electrochemical synthesis.
Part B: No
Reasoning B: The transformations described in the paper focus on the study of oxo transfer and hydrogen atom abstraction involving oxoiron(IV) species, but there is no mention of transforming C-H to C-OH or C=O.
Part C: No
Reasoning C: The subject of the research is oxoiron(IV) complexes, and there is no mention of reactions specifically occurring on aliphatic carbon.</t>
  </si>
  <si>
    <t>Overall Answer: No
Part A: Yes
Reasoning A: The paper discusses experiments on electrochemical synthesis, evidenced by references to cyclic voltammetry, ESR electrolysis, and quantum chemical simulations.
Part B: Yes
Reasoning B: The paper describes the transformation from C-H to C-OH or C=O bonds, as seen in the discussion about the electrophilic addition of the radical cation oxygen atom to the C–H bond of acetonitrile, forming a radical intermediate with N–O–C bonds.
Part C: No
Reasoning C: The reactions described in the paper occur on aromatic carbon, not aliphatic carbon. The main subject of the study is pyrazine-di-N-oxides, which are aromatic compounds.</t>
  </si>
  <si>
    <t>Overall Answer: No
Part A: No
Reasoning A: The paper focuses on the synthesis and properties of platinum(II) complexes with diimine and halide/pseudohalide ligands. It does not mention wet lab experimental electrochemical synthesis.
Part B: No
Reasoning B: The manuscript does not discuss transformations from C-H to C-OH or C=O in the context of aliphatic carbon. It primarily details the synthesis and properties of platinum(II) complexes.
Part C: No
Reasoning C: There is no mention of reactions occurring specifically on aliphatic carbon. The study is centered around platinum(II) complexes and their structural and electronic properties, not on aliphatic carbon reactions.</t>
  </si>
  <si>
    <t>Ground truth</t>
  </si>
  <si>
    <t>LLM Output</t>
  </si>
  <si>
    <t>Precision</t>
  </si>
  <si>
    <t>http://dx.doi.org/10.1070/rc2002v071n03abeh000704</t>
  </si>
  <si>
    <t>Anodic Oxidation of Amides and Lactams Using N-Hydroxyphthalimide as a Mediator</t>
  </si>
  <si>
    <t>Electrochemical Oxidation of Olefins Using N-Hydroxyphthalimide as a Mediator</t>
  </si>
  <si>
    <t>http://dx.doi.org/10.1248/cpb.34.975</t>
  </si>
  <si>
    <t>http://dx.doi.org/10.1248/cpb.33.4798</t>
  </si>
  <si>
    <t>http://dx.doi.org/10.1248/cpb.31.4209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</si>
</sst>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DEBF7"/>
        <bgColor indexed="64"/>
      </patternFill>
    </fill>
  </fills>
  <borders count="1">
    <border>
      <left/>
      <right/>
      <top/>
      <bottom/>
      <diagonal/>
    </border>
  </borders>
  <cellStyleXfs count="1">
    <xf numFmtId="0" fontId="0" fillId="0" borderId="0"/>
  </cellStyleXfs>
  <cellXfs count="29">
    <xf numFmtId="0" fontId="0" fillId="0" borderId="0" xfId="0"/>
    <xf numFmtId="0" fontId="0" fillId="2" borderId="0" xfId="0" applyFill="1"/>
    <xf numFmtId="49" fontId="0" fillId="0" borderId="0" xfId="0" applyNumberFormat="1"/>
    <xf numFmtId="49" fontId="0" fillId="2" borderId="0" xfId="0" applyNumberFormat="1" applyFill="1"/>
    <xf numFmtId="0" fontId="1" fillId="0" borderId="0" xfId="0" applyFont="1"/>
    <xf numFmtId="49" fontId="1" fillId="2" borderId="0" xfId="0" applyNumberFormat="1" applyFont="1" applyFill="1"/>
    <xf numFmtId="0" fontId="1" fillId="2" borderId="0" xfId="0" applyFont="1" applyFill="1"/>
    <xf numFmtId="49" fontId="1" fillId="3" borderId="0" xfId="0" applyNumberFormat="1" applyFont="1" applyFill="1"/>
    <xf numFmtId="0" fontId="1" fillId="3" borderId="0" xfId="0" applyFont="1" applyFill="1"/>
    <xf numFmtId="0" fontId="0" fillId="3" borderId="0" xfId="0" applyFill="1"/>
    <xf numFmtId="49" fontId="0" fillId="3" borderId="0" xfId="0" applyNumberFormat="1" applyFill="1"/>
    <xf numFmtId="49" fontId="1" fillId="4" borderId="0" xfId="0" applyNumberFormat="1" applyFont="1" applyFill="1"/>
    <xf numFmtId="0" fontId="1" fillId="4" borderId="0" xfId="0" applyFont="1" applyFill="1"/>
    <xf numFmtId="0" fontId="0" fillId="4" borderId="0" xfId="0" applyFill="1"/>
    <xf numFmtId="49" fontId="0" fillId="4" borderId="0" xfId="0" applyNumberFormat="1" applyFill="1"/>
    <xf numFmtId="49" fontId="1" fillId="0" borderId="0" xfId="0" applyNumberFormat="1" applyFont="1"/>
    <xf numFmtId="49" fontId="0" fillId="5" borderId="0" xfId="0" applyNumberFormat="1" applyFill="1"/>
    <xf numFmtId="0" fontId="0" fillId="5" borderId="0" xfId="0" applyFill="1"/>
    <xf numFmtId="10" fontId="0" fillId="0" borderId="0" xfId="0" applyNumberFormat="1"/>
    <xf numFmtId="49" fontId="1" fillId="5" borderId="0" xfId="0" applyNumberFormat="1" applyFont="1" applyFill="1"/>
    <xf numFmtId="1" fontId="1" fillId="0" borderId="0" xfId="0" applyNumberFormat="1" applyFont="1"/>
    <xf numFmtId="1" fontId="0" fillId="0" borderId="0" xfId="0" applyNumberFormat="1"/>
    <xf numFmtId="49" fontId="0" fillId="6" borderId="0" xfId="0" applyNumberFormat="1" applyFill="1"/>
    <xf numFmtId="0" fontId="0" fillId="6" borderId="0" xfId="0" applyFill="1"/>
    <xf numFmtId="49" fontId="1" fillId="6" borderId="0" xfId="0" applyNumberFormat="1" applyFont="1" applyFill="1"/>
    <xf numFmtId="1" fontId="1" fillId="6" borderId="0" xfId="0" applyNumberFormat="1" applyFont="1" applyFill="1"/>
    <xf numFmtId="0" fontId="1" fillId="5" borderId="0" xfId="0" applyFont="1" applyFill="1"/>
    <xf numFmtId="0" fontId="1" fillId="6" borderId="0" xfId="0" applyFont="1" applyFill="1"/>
    <xf numFmtId="0" fontId="0" fillId="7" borderId="0" xfId="0" applyFill="1"/>
  </cellXfs>
  <cellStyles count="1">
    <cellStyle name="Normal" xfId="0" builtinId="0"/>
  </cellStyles>
  <dxfs count="0"/>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2"/>
  <sheetViews>
    <sheetView tabSelected="1" zoomScaleNormal="100" workbookViewId="0"/>
  </sheetViews>
  <sheetFormatPr defaultRowHeight="12.75" x14ac:dyDescent="0.2"/>
  <cols>
    <col min="1" max="1" width="9.140625" style="2"/>
    <col min="2" max="2" width="35.7109375" customWidth="1"/>
    <col min="3" max="3" width="9.140625" style="2"/>
    <col min="4" max="4" width="5.140625" customWidth="1"/>
    <col min="5" max="5" width="4" style="21" customWidth="1"/>
    <col min="6" max="6" width="5.85546875" customWidth="1"/>
    <col min="7" max="7" width="50.42578125" customWidth="1"/>
    <col min="8" max="8" width="18.5703125" customWidth="1"/>
    <col min="9" max="9" width="6" customWidth="1"/>
    <col min="10" max="10" width="3.85546875" customWidth="1"/>
    <col min="11" max="11" width="5" customWidth="1"/>
    <col min="12" max="12" width="0.140625" customWidth="1"/>
    <col min="13" max="13" width="18.28515625" customWidth="1"/>
    <col min="14" max="14" width="2.5703125" customWidth="1"/>
    <col min="15" max="15" width="3.7109375" customWidth="1"/>
    <col min="16" max="16" width="98.85546875" customWidth="1"/>
    <col min="17" max="17" width="29.140625" customWidth="1"/>
    <col min="18" max="18" width="3.42578125" customWidth="1"/>
    <col min="19" max="19" width="4.140625" customWidth="1"/>
    <col min="20" max="20" width="3.42578125" customWidth="1"/>
    <col min="22" max="22" width="3.28515625" customWidth="1"/>
    <col min="23" max="23" width="3.7109375" customWidth="1"/>
    <col min="24" max="24" width="4" customWidth="1"/>
    <col min="25" max="25" width="4.42578125" customWidth="1"/>
    <col min="26" max="26" width="4" customWidth="1"/>
    <col min="27" max="27" width="14.85546875" customWidth="1"/>
    <col min="45" max="45" width="24.42578125" customWidth="1"/>
    <col min="67" max="67" width="18.85546875" customWidth="1"/>
    <col min="77" max="77" width="19.7109375" customWidth="1"/>
  </cols>
  <sheetData>
    <row r="1" spans="1:79" x14ac:dyDescent="0.2">
      <c r="A1" s="15" t="s">
        <v>3051</v>
      </c>
      <c r="B1" s="4" t="s">
        <v>3052</v>
      </c>
      <c r="C1" s="15" t="s">
        <v>2766</v>
      </c>
      <c r="D1" s="4" t="s">
        <v>2930</v>
      </c>
      <c r="E1" s="20" t="s">
        <v>2931</v>
      </c>
      <c r="F1" s="4" t="s">
        <v>2932</v>
      </c>
      <c r="G1" t="s">
        <v>57</v>
      </c>
      <c r="H1" t="s">
        <v>0</v>
      </c>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row>
    <row r="2" spans="1:79" s="1" customFormat="1" x14ac:dyDescent="0.2">
      <c r="A2" s="5" t="s">
        <v>2768</v>
      </c>
      <c r="B2" s="6" t="s">
        <v>2769</v>
      </c>
      <c r="C2" s="3">
        <v>1111</v>
      </c>
      <c r="D2" s="24">
        <f>(MID(A2, 2, 1) - MID(C2, 2, 1))</f>
        <v>0</v>
      </c>
      <c r="E2" s="25">
        <f>(MID(A2,3,1)-MID(C2,3,1))</f>
        <v>0</v>
      </c>
      <c r="F2" s="25">
        <f>(MID(A2,4,1)-MID(C2,4,1))</f>
        <v>0</v>
      </c>
      <c r="G2" s="1" t="str">
        <f>HYPERLINK("http://dx.doi.org/10.1002/tcr.202300331","http://dx.doi.org/10.1002/tcr.202300331")</f>
        <v>http://dx.doi.org/10.1002/tcr.202300331</v>
      </c>
      <c r="H2" s="1" t="s">
        <v>72</v>
      </c>
      <c r="I2" s="1" t="s">
        <v>73</v>
      </c>
      <c r="J2" s="1" t="s">
        <v>74</v>
      </c>
      <c r="K2" s="1" t="s">
        <v>74</v>
      </c>
      <c r="L2" s="1" t="s">
        <v>74</v>
      </c>
      <c r="M2" s="1" t="s">
        <v>75</v>
      </c>
      <c r="N2" s="1" t="s">
        <v>74</v>
      </c>
      <c r="O2" s="1" t="s">
        <v>74</v>
      </c>
      <c r="P2" s="1" t="s">
        <v>76</v>
      </c>
      <c r="Q2" s="1" t="s">
        <v>77</v>
      </c>
      <c r="R2" s="1" t="s">
        <v>74</v>
      </c>
      <c r="S2" s="1" t="s">
        <v>74</v>
      </c>
      <c r="T2" s="1" t="s">
        <v>78</v>
      </c>
      <c r="U2" s="1" t="s">
        <v>79</v>
      </c>
      <c r="V2" s="1" t="s">
        <v>74</v>
      </c>
      <c r="W2" s="1" t="s">
        <v>74</v>
      </c>
      <c r="X2" s="1" t="s">
        <v>74</v>
      </c>
      <c r="Y2" s="1" t="s">
        <v>74</v>
      </c>
      <c r="Z2" s="1" t="s">
        <v>74</v>
      </c>
      <c r="AA2" s="1" t="s">
        <v>80</v>
      </c>
      <c r="AB2" s="1" t="s">
        <v>81</v>
      </c>
      <c r="AC2" s="1" t="s">
        <v>82</v>
      </c>
      <c r="AD2" s="1" t="s">
        <v>83</v>
      </c>
      <c r="AE2" s="1" t="s">
        <v>84</v>
      </c>
      <c r="AF2" s="1" t="s">
        <v>85</v>
      </c>
      <c r="AG2" s="1" t="s">
        <v>86</v>
      </c>
      <c r="AH2" s="1" t="s">
        <v>74</v>
      </c>
      <c r="AI2" s="1" t="s">
        <v>87</v>
      </c>
      <c r="AJ2" s="1" t="s">
        <v>88</v>
      </c>
      <c r="AK2" s="1" t="s">
        <v>88</v>
      </c>
      <c r="AL2" s="1" t="s">
        <v>89</v>
      </c>
      <c r="AM2" s="1" t="s">
        <v>74</v>
      </c>
      <c r="AN2" s="1">
        <v>276</v>
      </c>
      <c r="AO2" s="1">
        <v>0</v>
      </c>
      <c r="AP2" s="1">
        <v>0</v>
      </c>
      <c r="AQ2" s="1">
        <v>3</v>
      </c>
      <c r="AR2" s="1">
        <v>3</v>
      </c>
      <c r="AS2" s="1" t="s">
        <v>90</v>
      </c>
      <c r="AT2" s="1" t="s">
        <v>91</v>
      </c>
      <c r="AU2" s="1" t="s">
        <v>92</v>
      </c>
      <c r="AV2" s="1" t="s">
        <v>93</v>
      </c>
      <c r="AW2" s="1" t="s">
        <v>94</v>
      </c>
      <c r="AX2" s="1" t="s">
        <v>74</v>
      </c>
      <c r="AY2" s="1" t="s">
        <v>95</v>
      </c>
      <c r="AZ2" s="1" t="s">
        <v>96</v>
      </c>
      <c r="BA2" s="1" t="s">
        <v>97</v>
      </c>
      <c r="BB2" s="1">
        <v>2023</v>
      </c>
      <c r="BC2" s="1" t="s">
        <v>74</v>
      </c>
      <c r="BD2" s="1" t="s">
        <v>74</v>
      </c>
      <c r="BE2" s="1" t="s">
        <v>74</v>
      </c>
      <c r="BF2" s="1" t="s">
        <v>74</v>
      </c>
      <c r="BG2" s="1" t="s">
        <v>74</v>
      </c>
      <c r="BH2" s="1" t="s">
        <v>74</v>
      </c>
      <c r="BI2" s="1" t="s">
        <v>74</v>
      </c>
      <c r="BJ2" s="1" t="s">
        <v>74</v>
      </c>
      <c r="BK2" s="1" t="s">
        <v>74</v>
      </c>
      <c r="BL2" s="1" t="s">
        <v>98</v>
      </c>
      <c r="BM2" s="1" t="str">
        <f>HYPERLINK("http://dx.doi.org/10.1002/tcr.202300331","http://dx.doi.org/10.1002/tcr.202300331")</f>
        <v>http://dx.doi.org/10.1002/tcr.202300331</v>
      </c>
      <c r="BN2" s="1" t="s">
        <v>74</v>
      </c>
      <c r="BO2" s="1" t="s">
        <v>99</v>
      </c>
      <c r="BP2" s="1">
        <v>50</v>
      </c>
      <c r="BQ2" s="1" t="s">
        <v>100</v>
      </c>
      <c r="BR2" s="1" t="s">
        <v>101</v>
      </c>
      <c r="BS2" s="1" t="s">
        <v>102</v>
      </c>
      <c r="BT2" s="1" t="s">
        <v>103</v>
      </c>
      <c r="BU2" s="1">
        <v>38063812</v>
      </c>
      <c r="BV2" s="1" t="s">
        <v>104</v>
      </c>
      <c r="BW2" s="1" t="s">
        <v>74</v>
      </c>
      <c r="BX2" s="1" t="s">
        <v>74</v>
      </c>
      <c r="BY2" s="1" t="s">
        <v>105</v>
      </c>
      <c r="BZ2" s="1" t="s">
        <v>106</v>
      </c>
      <c r="CA2" s="1" t="str">
        <f>HYPERLINK("https%3A%2F%2Fwww.webofscience.com%2Fwos%2Fwoscc%2Ffull-record%2FWOS:001115753800001","View Full Record in Web of Science")</f>
        <v>View Full Record in Web of Science</v>
      </c>
    </row>
    <row r="3" spans="1:79" s="13" customFormat="1" x14ac:dyDescent="0.2">
      <c r="A3" s="11" t="s">
        <v>2770</v>
      </c>
      <c r="B3" s="12" t="s">
        <v>2772</v>
      </c>
      <c r="C3" s="11" t="s">
        <v>2770</v>
      </c>
      <c r="D3" s="24">
        <f t="shared" ref="D3:D66" si="0">(MID(A3, 2, 1) - MID(C3, 2, 1))</f>
        <v>0</v>
      </c>
      <c r="E3" s="25">
        <f t="shared" ref="E3:E66" si="1">(MID(A3,3,1)-MID(C3,3,1))</f>
        <v>0</v>
      </c>
      <c r="F3" s="25">
        <f t="shared" ref="F3:F66" si="2">(MID(A3,4,1)-MID(C3,4,1))</f>
        <v>0</v>
      </c>
      <c r="G3" s="13" t="str">
        <f>HYPERLINK("http://dx.doi.org/10.1002/ejoc.202300835","http://dx.doi.org/10.1002/ejoc.202300835")</f>
        <v>http://dx.doi.org/10.1002/ejoc.202300835</v>
      </c>
      <c r="H3" s="13" t="s">
        <v>72</v>
      </c>
      <c r="I3" s="13" t="s">
        <v>107</v>
      </c>
      <c r="J3" s="13" t="s">
        <v>74</v>
      </c>
      <c r="K3" s="13" t="s">
        <v>74</v>
      </c>
      <c r="L3" s="13" t="s">
        <v>74</v>
      </c>
      <c r="M3" s="13" t="s">
        <v>108</v>
      </c>
      <c r="N3" s="13" t="s">
        <v>74</v>
      </c>
      <c r="O3" s="13" t="s">
        <v>74</v>
      </c>
      <c r="P3" s="13" t="s">
        <v>109</v>
      </c>
      <c r="Q3" s="13" t="s">
        <v>110</v>
      </c>
      <c r="R3" s="13" t="s">
        <v>74</v>
      </c>
      <c r="S3" s="13" t="s">
        <v>74</v>
      </c>
      <c r="T3" s="13" t="s">
        <v>78</v>
      </c>
      <c r="U3" s="13" t="s">
        <v>79</v>
      </c>
      <c r="V3" s="13" t="s">
        <v>74</v>
      </c>
      <c r="W3" s="13" t="s">
        <v>74</v>
      </c>
      <c r="X3" s="13" t="s">
        <v>74</v>
      </c>
      <c r="Y3" s="13" t="s">
        <v>74</v>
      </c>
      <c r="Z3" s="13" t="s">
        <v>74</v>
      </c>
      <c r="AA3" s="13" t="s">
        <v>111</v>
      </c>
      <c r="AB3" s="13" t="s">
        <v>112</v>
      </c>
      <c r="AC3" s="13" t="s">
        <v>113</v>
      </c>
      <c r="AD3" s="13" t="s">
        <v>114</v>
      </c>
      <c r="AE3" s="13" t="s">
        <v>115</v>
      </c>
      <c r="AF3" s="13" t="s">
        <v>116</v>
      </c>
      <c r="AG3" s="13" t="s">
        <v>117</v>
      </c>
      <c r="AH3" s="13" t="s">
        <v>118</v>
      </c>
      <c r="AI3" s="13" t="s">
        <v>119</v>
      </c>
      <c r="AJ3" s="13" t="s">
        <v>120</v>
      </c>
      <c r="AK3" s="13" t="s">
        <v>121</v>
      </c>
      <c r="AL3" s="13" t="s">
        <v>122</v>
      </c>
      <c r="AM3" s="13" t="s">
        <v>74</v>
      </c>
      <c r="AN3" s="13">
        <v>92</v>
      </c>
      <c r="AO3" s="13">
        <v>0</v>
      </c>
      <c r="AP3" s="13">
        <v>0</v>
      </c>
      <c r="AQ3" s="13">
        <v>4</v>
      </c>
      <c r="AR3" s="13">
        <v>4</v>
      </c>
      <c r="AS3" s="13" t="s">
        <v>90</v>
      </c>
      <c r="AT3" s="13" t="s">
        <v>91</v>
      </c>
      <c r="AU3" s="13" t="s">
        <v>92</v>
      </c>
      <c r="AV3" s="13" t="s">
        <v>123</v>
      </c>
      <c r="AW3" s="13" t="s">
        <v>124</v>
      </c>
      <c r="AX3" s="13" t="s">
        <v>74</v>
      </c>
      <c r="AY3" s="13" t="s">
        <v>125</v>
      </c>
      <c r="AZ3" s="13" t="s">
        <v>126</v>
      </c>
      <c r="BA3" s="13" t="s">
        <v>127</v>
      </c>
      <c r="BB3" s="13">
        <v>2023</v>
      </c>
      <c r="BC3" s="13" t="s">
        <v>74</v>
      </c>
      <c r="BD3" s="13" t="s">
        <v>74</v>
      </c>
      <c r="BE3" s="13" t="s">
        <v>74</v>
      </c>
      <c r="BF3" s="13" t="s">
        <v>74</v>
      </c>
      <c r="BG3" s="13" t="s">
        <v>74</v>
      </c>
      <c r="BH3" s="13" t="s">
        <v>74</v>
      </c>
      <c r="BI3" s="13" t="s">
        <v>74</v>
      </c>
      <c r="BJ3" s="13" t="s">
        <v>74</v>
      </c>
      <c r="BK3" s="13" t="s">
        <v>74</v>
      </c>
      <c r="BL3" s="13" t="s">
        <v>128</v>
      </c>
      <c r="BM3" s="13" t="str">
        <f>HYPERLINK("http://dx.doi.org/10.1002/ejoc.202300835","http://dx.doi.org/10.1002/ejoc.202300835")</f>
        <v>http://dx.doi.org/10.1002/ejoc.202300835</v>
      </c>
      <c r="BN3" s="13" t="s">
        <v>74</v>
      </c>
      <c r="BO3" s="13" t="s">
        <v>129</v>
      </c>
      <c r="BP3" s="13">
        <v>17</v>
      </c>
      <c r="BQ3" s="13" t="s">
        <v>130</v>
      </c>
      <c r="BR3" s="13" t="s">
        <v>101</v>
      </c>
      <c r="BS3" s="13" t="s">
        <v>102</v>
      </c>
      <c r="BT3" s="13" t="s">
        <v>131</v>
      </c>
      <c r="BU3" s="13" t="s">
        <v>74</v>
      </c>
      <c r="BV3" s="13" t="s">
        <v>132</v>
      </c>
      <c r="BW3" s="13" t="s">
        <v>74</v>
      </c>
      <c r="BX3" s="13" t="s">
        <v>74</v>
      </c>
      <c r="BY3" s="13" t="s">
        <v>105</v>
      </c>
      <c r="BZ3" s="13" t="s">
        <v>133</v>
      </c>
      <c r="CA3" s="13" t="str">
        <f>HYPERLINK("https%3A%2F%2Fwww.webofscience.com%2Fwos%2Fwoscc%2Ffull-record%2FWOS:001100702300001","View Full Record in Web of Science")</f>
        <v>View Full Record in Web of Science</v>
      </c>
    </row>
    <row r="4" spans="1:79" s="1" customFormat="1" x14ac:dyDescent="0.2">
      <c r="A4" s="5" t="s">
        <v>2768</v>
      </c>
      <c r="B4" s="6" t="s">
        <v>2773</v>
      </c>
      <c r="C4" s="5" t="s">
        <v>2768</v>
      </c>
      <c r="D4" s="24">
        <f t="shared" si="0"/>
        <v>0</v>
      </c>
      <c r="E4" s="25">
        <f t="shared" si="1"/>
        <v>0</v>
      </c>
      <c r="F4" s="25">
        <f t="shared" si="2"/>
        <v>0</v>
      </c>
      <c r="G4" s="1" t="str">
        <f>HYPERLINK("http://dx.doi.org/10.1021/jacs.3c09907","http://dx.doi.org/10.1021/jacs.3c09907")</f>
        <v>http://dx.doi.org/10.1021/jacs.3c09907</v>
      </c>
      <c r="H4" s="1" t="s">
        <v>72</v>
      </c>
      <c r="I4" s="1" t="s">
        <v>134</v>
      </c>
      <c r="J4" s="1" t="s">
        <v>74</v>
      </c>
      <c r="K4" s="1" t="s">
        <v>74</v>
      </c>
      <c r="L4" s="1" t="s">
        <v>74</v>
      </c>
      <c r="M4" s="1" t="s">
        <v>135</v>
      </c>
      <c r="N4" s="1" t="s">
        <v>74</v>
      </c>
      <c r="O4" s="1" t="s">
        <v>74</v>
      </c>
      <c r="P4" s="1" t="s">
        <v>136</v>
      </c>
      <c r="Q4" s="1" t="s">
        <v>137</v>
      </c>
      <c r="R4" s="1" t="s">
        <v>74</v>
      </c>
      <c r="S4" s="1" t="s">
        <v>74</v>
      </c>
      <c r="T4" s="1" t="s">
        <v>78</v>
      </c>
      <c r="U4" s="1" t="s">
        <v>138</v>
      </c>
      <c r="V4" s="1" t="s">
        <v>74</v>
      </c>
      <c r="W4" s="1" t="s">
        <v>74</v>
      </c>
      <c r="X4" s="1" t="s">
        <v>74</v>
      </c>
      <c r="Y4" s="1" t="s">
        <v>74</v>
      </c>
      <c r="Z4" s="1" t="s">
        <v>74</v>
      </c>
      <c r="AA4" s="1" t="s">
        <v>74</v>
      </c>
      <c r="AB4" s="1" t="s">
        <v>139</v>
      </c>
      <c r="AC4" s="1" t="s">
        <v>140</v>
      </c>
      <c r="AD4" s="1" t="s">
        <v>141</v>
      </c>
      <c r="AE4" s="1" t="s">
        <v>142</v>
      </c>
      <c r="AF4" s="1" t="s">
        <v>143</v>
      </c>
      <c r="AG4" s="1" t="s">
        <v>144</v>
      </c>
      <c r="AH4" s="1" t="s">
        <v>145</v>
      </c>
      <c r="AI4" s="1" t="s">
        <v>146</v>
      </c>
      <c r="AJ4" s="1" t="s">
        <v>147</v>
      </c>
      <c r="AK4" s="1" t="s">
        <v>148</v>
      </c>
      <c r="AL4" s="1" t="s">
        <v>149</v>
      </c>
      <c r="AM4" s="1" t="s">
        <v>74</v>
      </c>
      <c r="AN4" s="1">
        <v>35</v>
      </c>
      <c r="AO4" s="1">
        <v>0</v>
      </c>
      <c r="AP4" s="1">
        <v>0</v>
      </c>
      <c r="AQ4" s="1">
        <v>20</v>
      </c>
      <c r="AR4" s="1">
        <v>20</v>
      </c>
      <c r="AS4" s="1" t="s">
        <v>150</v>
      </c>
      <c r="AT4" s="1" t="s">
        <v>151</v>
      </c>
      <c r="AU4" s="1" t="s">
        <v>152</v>
      </c>
      <c r="AV4" s="1" t="s">
        <v>153</v>
      </c>
      <c r="AW4" s="1" t="s">
        <v>154</v>
      </c>
      <c r="AX4" s="1" t="s">
        <v>74</v>
      </c>
      <c r="AY4" s="1" t="s">
        <v>155</v>
      </c>
      <c r="AZ4" s="1" t="s">
        <v>156</v>
      </c>
      <c r="BA4" s="1" t="s">
        <v>157</v>
      </c>
      <c r="BB4" s="1">
        <v>2023</v>
      </c>
      <c r="BC4" s="1">
        <v>145</v>
      </c>
      <c r="BD4" s="1">
        <v>44</v>
      </c>
      <c r="BE4" s="1" t="s">
        <v>74</v>
      </c>
      <c r="BF4" s="1" t="s">
        <v>74</v>
      </c>
      <c r="BG4" s="1" t="s">
        <v>74</v>
      </c>
      <c r="BH4" s="1" t="s">
        <v>74</v>
      </c>
      <c r="BI4" s="1">
        <v>23905</v>
      </c>
      <c r="BJ4" s="1">
        <v>23909</v>
      </c>
      <c r="BK4" s="1" t="s">
        <v>74</v>
      </c>
      <c r="BL4" s="1" t="s">
        <v>158</v>
      </c>
      <c r="BM4" s="1" t="str">
        <f>HYPERLINK("http://dx.doi.org/10.1021/jacs.3c09907","http://dx.doi.org/10.1021/jacs.3c09907")</f>
        <v>http://dx.doi.org/10.1021/jacs.3c09907</v>
      </c>
      <c r="BN4" s="1" t="s">
        <v>74</v>
      </c>
      <c r="BO4" s="1" t="s">
        <v>159</v>
      </c>
      <c r="BP4" s="1">
        <v>5</v>
      </c>
      <c r="BQ4" s="1" t="s">
        <v>100</v>
      </c>
      <c r="BR4" s="1" t="s">
        <v>101</v>
      </c>
      <c r="BS4" s="1" t="s">
        <v>102</v>
      </c>
      <c r="BT4" s="1" t="s">
        <v>160</v>
      </c>
      <c r="BU4" s="1">
        <v>37890007</v>
      </c>
      <c r="BV4" s="1" t="s">
        <v>74</v>
      </c>
      <c r="BW4" s="1" t="s">
        <v>74</v>
      </c>
      <c r="BX4" s="1" t="s">
        <v>74</v>
      </c>
      <c r="BY4" s="1" t="s">
        <v>105</v>
      </c>
      <c r="BZ4" s="1" t="s">
        <v>161</v>
      </c>
      <c r="CA4" s="1" t="str">
        <f>HYPERLINK("https%3A%2F%2Fwww.webofscience.com%2Fwos%2Fwoscc%2Ffull-record%2FWOS:001096801700001","View Full Record in Web of Science")</f>
        <v>View Full Record in Web of Science</v>
      </c>
    </row>
    <row r="5" spans="1:79" s="13" customFormat="1" x14ac:dyDescent="0.2">
      <c r="A5" s="11" t="s">
        <v>2770</v>
      </c>
      <c r="B5" s="12" t="s">
        <v>2774</v>
      </c>
      <c r="C5" s="11" t="s">
        <v>2770</v>
      </c>
      <c r="D5" s="24">
        <f t="shared" si="0"/>
        <v>0</v>
      </c>
      <c r="E5" s="25">
        <f t="shared" si="1"/>
        <v>0</v>
      </c>
      <c r="F5" s="25">
        <f t="shared" si="2"/>
        <v>0</v>
      </c>
      <c r="G5" s="13" t="str">
        <f>HYPERLINK("http://dx.doi.org/10.1021/acs.orglett.3c02668","http://dx.doi.org/10.1021/acs.orglett.3c02668")</f>
        <v>http://dx.doi.org/10.1021/acs.orglett.3c02668</v>
      </c>
      <c r="H5" s="13" t="s">
        <v>72</v>
      </c>
      <c r="I5" s="13" t="s">
        <v>162</v>
      </c>
      <c r="J5" s="13" t="s">
        <v>74</v>
      </c>
      <c r="K5" s="13" t="s">
        <v>74</v>
      </c>
      <c r="L5" s="13" t="s">
        <v>74</v>
      </c>
      <c r="M5" s="13" t="s">
        <v>163</v>
      </c>
      <c r="N5" s="13" t="s">
        <v>74</v>
      </c>
      <c r="O5" s="13" t="s">
        <v>74</v>
      </c>
      <c r="P5" s="13" t="s">
        <v>164</v>
      </c>
      <c r="Q5" s="13" t="s">
        <v>165</v>
      </c>
      <c r="R5" s="13" t="s">
        <v>74</v>
      </c>
      <c r="S5" s="13" t="s">
        <v>74</v>
      </c>
      <c r="T5" s="13" t="s">
        <v>78</v>
      </c>
      <c r="U5" s="13" t="s">
        <v>138</v>
      </c>
      <c r="V5" s="13" t="s">
        <v>74</v>
      </c>
      <c r="W5" s="13" t="s">
        <v>74</v>
      </c>
      <c r="X5" s="13" t="s">
        <v>74</v>
      </c>
      <c r="Y5" s="13" t="s">
        <v>74</v>
      </c>
      <c r="Z5" s="13" t="s">
        <v>74</v>
      </c>
      <c r="AA5" s="13" t="s">
        <v>74</v>
      </c>
      <c r="AB5" s="13" t="s">
        <v>166</v>
      </c>
      <c r="AC5" s="13" t="s">
        <v>167</v>
      </c>
      <c r="AD5" s="13" t="s">
        <v>168</v>
      </c>
      <c r="AE5" s="13" t="s">
        <v>169</v>
      </c>
      <c r="AF5" s="13" t="s">
        <v>170</v>
      </c>
      <c r="AG5" s="13" t="s">
        <v>171</v>
      </c>
      <c r="AH5" s="13" t="s">
        <v>74</v>
      </c>
      <c r="AI5" s="13" t="s">
        <v>74</v>
      </c>
      <c r="AJ5" s="13" t="s">
        <v>172</v>
      </c>
      <c r="AK5" s="13" t="s">
        <v>173</v>
      </c>
      <c r="AL5" s="13" t="s">
        <v>174</v>
      </c>
      <c r="AM5" s="13" t="s">
        <v>74</v>
      </c>
      <c r="AN5" s="13">
        <v>47</v>
      </c>
      <c r="AO5" s="13">
        <v>0</v>
      </c>
      <c r="AP5" s="13">
        <v>0</v>
      </c>
      <c r="AQ5" s="13">
        <v>5</v>
      </c>
      <c r="AR5" s="13">
        <v>5</v>
      </c>
      <c r="AS5" s="13" t="s">
        <v>150</v>
      </c>
      <c r="AT5" s="13" t="s">
        <v>151</v>
      </c>
      <c r="AU5" s="13" t="s">
        <v>152</v>
      </c>
      <c r="AV5" s="13" t="s">
        <v>175</v>
      </c>
      <c r="AW5" s="13" t="s">
        <v>176</v>
      </c>
      <c r="AX5" s="13" t="s">
        <v>74</v>
      </c>
      <c r="AY5" s="13" t="s">
        <v>177</v>
      </c>
      <c r="AZ5" s="13" t="s">
        <v>178</v>
      </c>
      <c r="BA5" s="13" t="s">
        <v>179</v>
      </c>
      <c r="BB5" s="13">
        <v>2023</v>
      </c>
      <c r="BC5" s="13">
        <v>25</v>
      </c>
      <c r="BD5" s="13">
        <v>40</v>
      </c>
      <c r="BE5" s="13" t="s">
        <v>74</v>
      </c>
      <c r="BF5" s="13" t="s">
        <v>74</v>
      </c>
      <c r="BG5" s="13" t="s">
        <v>74</v>
      </c>
      <c r="BH5" s="13" t="s">
        <v>74</v>
      </c>
      <c r="BI5" s="13">
        <v>7327</v>
      </c>
      <c r="BJ5" s="13">
        <v>7331</v>
      </c>
      <c r="BK5" s="13" t="s">
        <v>74</v>
      </c>
      <c r="BL5" s="13" t="s">
        <v>180</v>
      </c>
      <c r="BM5" s="13" t="str">
        <f>HYPERLINK("http://dx.doi.org/10.1021/acs.orglett.3c02668","http://dx.doi.org/10.1021/acs.orglett.3c02668")</f>
        <v>http://dx.doi.org/10.1021/acs.orglett.3c02668</v>
      </c>
      <c r="BN5" s="13" t="s">
        <v>74</v>
      </c>
      <c r="BO5" s="13" t="s">
        <v>159</v>
      </c>
      <c r="BP5" s="13">
        <v>5</v>
      </c>
      <c r="BQ5" s="13" t="s">
        <v>130</v>
      </c>
      <c r="BR5" s="13" t="s">
        <v>181</v>
      </c>
      <c r="BS5" s="13" t="s">
        <v>102</v>
      </c>
      <c r="BT5" s="13" t="s">
        <v>182</v>
      </c>
      <c r="BU5" s="13">
        <v>37795817</v>
      </c>
      <c r="BV5" s="13" t="s">
        <v>74</v>
      </c>
      <c r="BW5" s="13" t="s">
        <v>74</v>
      </c>
      <c r="BX5" s="13" t="s">
        <v>74</v>
      </c>
      <c r="BY5" s="13" t="s">
        <v>105</v>
      </c>
      <c r="BZ5" s="13" t="s">
        <v>183</v>
      </c>
      <c r="CA5" s="13" t="str">
        <f>HYPERLINK("https%3A%2F%2Fwww.webofscience.com%2Fwos%2Fwoscc%2Ffull-record%2FWOS:001079403900001","View Full Record in Web of Science")</f>
        <v>View Full Record in Web of Science</v>
      </c>
    </row>
    <row r="6" spans="1:79" s="9" customFormat="1" x14ac:dyDescent="0.2">
      <c r="A6" s="7" t="s">
        <v>2771</v>
      </c>
      <c r="B6" s="8" t="s">
        <v>2775</v>
      </c>
      <c r="C6" s="7" t="s">
        <v>2768</v>
      </c>
      <c r="D6" s="24">
        <f t="shared" si="0"/>
        <v>0</v>
      </c>
      <c r="E6" s="25">
        <f t="shared" si="1"/>
        <v>-1</v>
      </c>
      <c r="F6" s="25">
        <f t="shared" si="2"/>
        <v>0</v>
      </c>
      <c r="G6" s="9" t="str">
        <f>HYPERLINK("http://dx.doi.org/10.1021/jacs.3c06477","http://dx.doi.org/10.1021/jacs.3c06477")</f>
        <v>http://dx.doi.org/10.1021/jacs.3c06477</v>
      </c>
      <c r="H6" s="9" t="s">
        <v>72</v>
      </c>
      <c r="I6" s="9" t="s">
        <v>184</v>
      </c>
      <c r="J6" s="9" t="s">
        <v>74</v>
      </c>
      <c r="K6" s="9" t="s">
        <v>74</v>
      </c>
      <c r="L6" s="9" t="s">
        <v>74</v>
      </c>
      <c r="M6" s="9" t="s">
        <v>185</v>
      </c>
      <c r="N6" s="9" t="s">
        <v>74</v>
      </c>
      <c r="O6" s="9" t="s">
        <v>74</v>
      </c>
      <c r="P6" s="9" t="s">
        <v>186</v>
      </c>
      <c r="Q6" s="9" t="s">
        <v>137</v>
      </c>
      <c r="R6" s="9" t="s">
        <v>74</v>
      </c>
      <c r="S6" s="9" t="s">
        <v>74</v>
      </c>
      <c r="T6" s="9" t="s">
        <v>78</v>
      </c>
      <c r="U6" s="9" t="s">
        <v>138</v>
      </c>
      <c r="V6" s="9" t="s">
        <v>74</v>
      </c>
      <c r="W6" s="9" t="s">
        <v>74</v>
      </c>
      <c r="X6" s="9" t="s">
        <v>74</v>
      </c>
      <c r="Y6" s="9" t="s">
        <v>74</v>
      </c>
      <c r="Z6" s="9" t="s">
        <v>74</v>
      </c>
      <c r="AA6" s="9" t="s">
        <v>74</v>
      </c>
      <c r="AB6" s="9" t="s">
        <v>187</v>
      </c>
      <c r="AC6" s="9" t="s">
        <v>188</v>
      </c>
      <c r="AD6" s="9" t="s">
        <v>189</v>
      </c>
      <c r="AE6" s="9" t="s">
        <v>190</v>
      </c>
      <c r="AF6" s="9" t="s">
        <v>191</v>
      </c>
      <c r="AG6" s="9" t="s">
        <v>192</v>
      </c>
      <c r="AH6" s="9" t="s">
        <v>74</v>
      </c>
      <c r="AI6" s="9" t="s">
        <v>193</v>
      </c>
      <c r="AJ6" s="9" t="s">
        <v>194</v>
      </c>
      <c r="AK6" s="9" t="s">
        <v>195</v>
      </c>
      <c r="AL6" s="9" t="s">
        <v>196</v>
      </c>
      <c r="AM6" s="9" t="s">
        <v>74</v>
      </c>
      <c r="AN6" s="9">
        <v>96</v>
      </c>
      <c r="AO6" s="9">
        <v>0</v>
      </c>
      <c r="AP6" s="9">
        <v>0</v>
      </c>
      <c r="AQ6" s="9">
        <v>12</v>
      </c>
      <c r="AR6" s="9">
        <v>12</v>
      </c>
      <c r="AS6" s="9" t="s">
        <v>150</v>
      </c>
      <c r="AT6" s="9" t="s">
        <v>151</v>
      </c>
      <c r="AU6" s="9" t="s">
        <v>152</v>
      </c>
      <c r="AV6" s="9" t="s">
        <v>153</v>
      </c>
      <c r="AW6" s="9" t="s">
        <v>154</v>
      </c>
      <c r="AX6" s="9" t="s">
        <v>74</v>
      </c>
      <c r="AY6" s="9" t="s">
        <v>155</v>
      </c>
      <c r="AZ6" s="9" t="s">
        <v>156</v>
      </c>
      <c r="BA6" s="9" t="s">
        <v>197</v>
      </c>
      <c r="BB6" s="9">
        <v>2023</v>
      </c>
      <c r="BC6" s="9">
        <v>145</v>
      </c>
      <c r="BD6" s="9">
        <v>41</v>
      </c>
      <c r="BE6" s="9" t="s">
        <v>74</v>
      </c>
      <c r="BF6" s="9" t="s">
        <v>74</v>
      </c>
      <c r="BG6" s="9" t="s">
        <v>74</v>
      </c>
      <c r="BH6" s="9" t="s">
        <v>74</v>
      </c>
      <c r="BI6" s="9">
        <v>22442</v>
      </c>
      <c r="BJ6" s="9">
        <v>22455</v>
      </c>
      <c r="BK6" s="9" t="s">
        <v>74</v>
      </c>
      <c r="BL6" s="9" t="s">
        <v>198</v>
      </c>
      <c r="BM6" s="9" t="str">
        <f>HYPERLINK("http://dx.doi.org/10.1021/jacs.3c06477","http://dx.doi.org/10.1021/jacs.3c06477")</f>
        <v>http://dx.doi.org/10.1021/jacs.3c06477</v>
      </c>
      <c r="BN6" s="9" t="s">
        <v>74</v>
      </c>
      <c r="BO6" s="9" t="s">
        <v>159</v>
      </c>
      <c r="BP6" s="9">
        <v>14</v>
      </c>
      <c r="BQ6" s="9" t="s">
        <v>100</v>
      </c>
      <c r="BR6" s="9" t="s">
        <v>199</v>
      </c>
      <c r="BS6" s="9" t="s">
        <v>102</v>
      </c>
      <c r="BT6" s="9" t="s">
        <v>200</v>
      </c>
      <c r="BU6" s="9">
        <v>37791901</v>
      </c>
      <c r="BV6" s="9" t="s">
        <v>74</v>
      </c>
      <c r="BW6" s="9" t="s">
        <v>74</v>
      </c>
      <c r="BX6" s="9" t="s">
        <v>74</v>
      </c>
      <c r="BY6" s="9" t="s">
        <v>105</v>
      </c>
      <c r="BZ6" s="9" t="s">
        <v>201</v>
      </c>
      <c r="CA6" s="9" t="str">
        <f>HYPERLINK("https%3A%2F%2Fwww.webofscience.com%2Fwos%2Fwoscc%2Ffull-record%2FWOS:001079018500001","View Full Record in Web of Science")</f>
        <v>View Full Record in Web of Science</v>
      </c>
    </row>
    <row r="7" spans="1:79" s="1" customFormat="1" x14ac:dyDescent="0.2">
      <c r="A7" s="5" t="s">
        <v>2768</v>
      </c>
      <c r="B7" s="6" t="s">
        <v>2779</v>
      </c>
      <c r="C7" s="5" t="s">
        <v>2768</v>
      </c>
      <c r="D7" s="24">
        <f t="shared" si="0"/>
        <v>0</v>
      </c>
      <c r="E7" s="25">
        <f t="shared" si="1"/>
        <v>0</v>
      </c>
      <c r="F7" s="25">
        <f t="shared" si="2"/>
        <v>0</v>
      </c>
      <c r="G7" s="1" t="str">
        <f>HYPERLINK("http://dx.doi.org/10.1002/anie.202310138","http://dx.doi.org/10.1002/anie.202310138")</f>
        <v>http://dx.doi.org/10.1002/anie.202310138</v>
      </c>
      <c r="H7" s="1" t="s">
        <v>72</v>
      </c>
      <c r="I7" s="1" t="s">
        <v>202</v>
      </c>
      <c r="J7" s="1" t="s">
        <v>74</v>
      </c>
      <c r="K7" s="1" t="s">
        <v>74</v>
      </c>
      <c r="L7" s="1" t="s">
        <v>74</v>
      </c>
      <c r="M7" s="1" t="s">
        <v>203</v>
      </c>
      <c r="N7" s="1" t="s">
        <v>74</v>
      </c>
      <c r="O7" s="1" t="s">
        <v>74</v>
      </c>
      <c r="P7" s="1" t="s">
        <v>204</v>
      </c>
      <c r="Q7" s="1" t="s">
        <v>205</v>
      </c>
      <c r="R7" s="1" t="s">
        <v>74</v>
      </c>
      <c r="S7" s="1" t="s">
        <v>74</v>
      </c>
      <c r="T7" s="1" t="s">
        <v>78</v>
      </c>
      <c r="U7" s="1" t="s">
        <v>138</v>
      </c>
      <c r="V7" s="1" t="s">
        <v>74</v>
      </c>
      <c r="W7" s="1" t="s">
        <v>74</v>
      </c>
      <c r="X7" s="1" t="s">
        <v>74</v>
      </c>
      <c r="Y7" s="1" t="s">
        <v>74</v>
      </c>
      <c r="Z7" s="1" t="s">
        <v>74</v>
      </c>
      <c r="AA7" s="1" t="s">
        <v>206</v>
      </c>
      <c r="AB7" s="1" t="s">
        <v>207</v>
      </c>
      <c r="AC7" s="1" t="s">
        <v>208</v>
      </c>
      <c r="AD7" s="1" t="s">
        <v>209</v>
      </c>
      <c r="AE7" s="1" t="s">
        <v>210</v>
      </c>
      <c r="AF7" s="1" t="s">
        <v>211</v>
      </c>
      <c r="AG7" s="1" t="s">
        <v>212</v>
      </c>
      <c r="AH7" s="1" t="s">
        <v>74</v>
      </c>
      <c r="AI7" s="1" t="s">
        <v>74</v>
      </c>
      <c r="AJ7" s="1" t="s">
        <v>213</v>
      </c>
      <c r="AK7" s="1" t="s">
        <v>214</v>
      </c>
      <c r="AL7" s="1" t="s">
        <v>215</v>
      </c>
      <c r="AM7" s="1" t="s">
        <v>74</v>
      </c>
      <c r="AN7" s="1">
        <v>49</v>
      </c>
      <c r="AO7" s="1">
        <v>0</v>
      </c>
      <c r="AP7" s="1">
        <v>0</v>
      </c>
      <c r="AQ7" s="1">
        <v>32</v>
      </c>
      <c r="AR7" s="1">
        <v>32</v>
      </c>
      <c r="AS7" s="1" t="s">
        <v>90</v>
      </c>
      <c r="AT7" s="1" t="s">
        <v>91</v>
      </c>
      <c r="AU7" s="1" t="s">
        <v>92</v>
      </c>
      <c r="AV7" s="1" t="s">
        <v>216</v>
      </c>
      <c r="AW7" s="1" t="s">
        <v>217</v>
      </c>
      <c r="AX7" s="1" t="s">
        <v>74</v>
      </c>
      <c r="AY7" s="1" t="s">
        <v>218</v>
      </c>
      <c r="AZ7" s="1" t="s">
        <v>219</v>
      </c>
      <c r="BA7" s="1" t="s">
        <v>220</v>
      </c>
      <c r="BB7" s="1">
        <v>2023</v>
      </c>
      <c r="BC7" s="1">
        <v>62</v>
      </c>
      <c r="BD7" s="1">
        <v>40</v>
      </c>
      <c r="BE7" s="1" t="s">
        <v>74</v>
      </c>
      <c r="BF7" s="1" t="s">
        <v>74</v>
      </c>
      <c r="BG7" s="1" t="s">
        <v>74</v>
      </c>
      <c r="BH7" s="1" t="s">
        <v>74</v>
      </c>
      <c r="BI7" s="1" t="s">
        <v>74</v>
      </c>
      <c r="BJ7" s="1" t="s">
        <v>74</v>
      </c>
      <c r="BK7" s="1" t="s">
        <v>221</v>
      </c>
      <c r="BL7" s="1" t="s">
        <v>222</v>
      </c>
      <c r="BM7" s="1" t="str">
        <f>HYPERLINK("http://dx.doi.org/10.1002/anie.202310138","http://dx.doi.org/10.1002/anie.202310138")</f>
        <v>http://dx.doi.org/10.1002/anie.202310138</v>
      </c>
      <c r="BN7" s="1" t="s">
        <v>74</v>
      </c>
      <c r="BO7" s="1" t="s">
        <v>74</v>
      </c>
      <c r="BP7" s="1">
        <v>8</v>
      </c>
      <c r="BQ7" s="1" t="s">
        <v>100</v>
      </c>
      <c r="BR7" s="1" t="s">
        <v>101</v>
      </c>
      <c r="BS7" s="1" t="s">
        <v>102</v>
      </c>
      <c r="BT7" s="1" t="s">
        <v>223</v>
      </c>
      <c r="BU7" s="1">
        <v>37590086</v>
      </c>
      <c r="BV7" s="1" t="s">
        <v>74</v>
      </c>
      <c r="BW7" s="1" t="s">
        <v>74</v>
      </c>
      <c r="BX7" s="1" t="s">
        <v>74</v>
      </c>
      <c r="BY7" s="1" t="s">
        <v>105</v>
      </c>
      <c r="BZ7" s="1" t="s">
        <v>224</v>
      </c>
      <c r="CA7" s="1" t="str">
        <f>HYPERLINK("https%3A%2F%2Fwww.webofscience.com%2Fwos%2Fwoscc%2Ffull-record%2FWOS:001090146000067","View Full Record in Web of Science")</f>
        <v>View Full Record in Web of Science</v>
      </c>
    </row>
    <row r="8" spans="1:79" s="13" customFormat="1" x14ac:dyDescent="0.2">
      <c r="A8" s="11" t="s">
        <v>2770</v>
      </c>
      <c r="B8" s="12" t="s">
        <v>2776</v>
      </c>
      <c r="C8" s="11" t="s">
        <v>2770</v>
      </c>
      <c r="D8" s="24">
        <f t="shared" si="0"/>
        <v>0</v>
      </c>
      <c r="E8" s="25">
        <f t="shared" si="1"/>
        <v>0</v>
      </c>
      <c r="F8" s="25">
        <f t="shared" si="2"/>
        <v>0</v>
      </c>
      <c r="G8" s="13" t="str">
        <f>HYPERLINK("http://dx.doi.org/10.1021/acs.orglett.3c03036","http://dx.doi.org/10.1021/acs.orglett.3c03036")</f>
        <v>http://dx.doi.org/10.1021/acs.orglett.3c03036</v>
      </c>
      <c r="H8" s="13" t="s">
        <v>72</v>
      </c>
      <c r="I8" s="13" t="s">
        <v>225</v>
      </c>
      <c r="J8" s="13" t="s">
        <v>74</v>
      </c>
      <c r="K8" s="13" t="s">
        <v>74</v>
      </c>
      <c r="L8" s="13" t="s">
        <v>74</v>
      </c>
      <c r="M8" s="13" t="s">
        <v>226</v>
      </c>
      <c r="N8" s="13" t="s">
        <v>74</v>
      </c>
      <c r="O8" s="13" t="s">
        <v>74</v>
      </c>
      <c r="P8" s="13" t="s">
        <v>227</v>
      </c>
      <c r="Q8" s="13" t="s">
        <v>165</v>
      </c>
      <c r="R8" s="13" t="s">
        <v>74</v>
      </c>
      <c r="S8" s="13" t="s">
        <v>74</v>
      </c>
      <c r="T8" s="13" t="s">
        <v>78</v>
      </c>
      <c r="U8" s="13" t="s">
        <v>138</v>
      </c>
      <c r="V8" s="13" t="s">
        <v>74</v>
      </c>
      <c r="W8" s="13" t="s">
        <v>74</v>
      </c>
      <c r="X8" s="13" t="s">
        <v>74</v>
      </c>
      <c r="Y8" s="13" t="s">
        <v>74</v>
      </c>
      <c r="Z8" s="13" t="s">
        <v>74</v>
      </c>
      <c r="AA8" s="13" t="s">
        <v>74</v>
      </c>
      <c r="AB8" s="13" t="s">
        <v>228</v>
      </c>
      <c r="AC8" s="13" t="s">
        <v>229</v>
      </c>
      <c r="AD8" s="13" t="s">
        <v>230</v>
      </c>
      <c r="AE8" s="13" t="s">
        <v>231</v>
      </c>
      <c r="AF8" s="13" t="s">
        <v>232</v>
      </c>
      <c r="AG8" s="13" t="s">
        <v>233</v>
      </c>
      <c r="AH8" s="13" t="s">
        <v>74</v>
      </c>
      <c r="AI8" s="13" t="s">
        <v>74</v>
      </c>
      <c r="AJ8" s="13" t="s">
        <v>234</v>
      </c>
      <c r="AK8" s="13" t="s">
        <v>235</v>
      </c>
      <c r="AL8" s="13" t="s">
        <v>236</v>
      </c>
      <c r="AM8" s="13" t="s">
        <v>74</v>
      </c>
      <c r="AN8" s="13">
        <v>52</v>
      </c>
      <c r="AO8" s="13">
        <v>0</v>
      </c>
      <c r="AP8" s="13">
        <v>0</v>
      </c>
      <c r="AQ8" s="13">
        <v>16</v>
      </c>
      <c r="AR8" s="13">
        <v>16</v>
      </c>
      <c r="AS8" s="13" t="s">
        <v>150</v>
      </c>
      <c r="AT8" s="13" t="s">
        <v>151</v>
      </c>
      <c r="AU8" s="13" t="s">
        <v>152</v>
      </c>
      <c r="AV8" s="13" t="s">
        <v>175</v>
      </c>
      <c r="AW8" s="13" t="s">
        <v>176</v>
      </c>
      <c r="AX8" s="13" t="s">
        <v>74</v>
      </c>
      <c r="AY8" s="13" t="s">
        <v>177</v>
      </c>
      <c r="AZ8" s="13" t="s">
        <v>178</v>
      </c>
      <c r="BA8" s="13" t="s">
        <v>237</v>
      </c>
      <c r="BB8" s="13">
        <v>2023</v>
      </c>
      <c r="BC8" s="13">
        <v>25</v>
      </c>
      <c r="BD8" s="13">
        <v>40</v>
      </c>
      <c r="BE8" s="13" t="s">
        <v>74</v>
      </c>
      <c r="BF8" s="13" t="s">
        <v>74</v>
      </c>
      <c r="BG8" s="13" t="s">
        <v>74</v>
      </c>
      <c r="BH8" s="13" t="s">
        <v>74</v>
      </c>
      <c r="BI8" s="13">
        <v>7434</v>
      </c>
      <c r="BJ8" s="13">
        <v>7439</v>
      </c>
      <c r="BK8" s="13" t="s">
        <v>74</v>
      </c>
      <c r="BL8" s="13" t="s">
        <v>238</v>
      </c>
      <c r="BM8" s="13" t="str">
        <f>HYPERLINK("http://dx.doi.org/10.1021/acs.orglett.3c03036","http://dx.doi.org/10.1021/acs.orglett.3c03036")</f>
        <v>http://dx.doi.org/10.1021/acs.orglett.3c03036</v>
      </c>
      <c r="BN8" s="13" t="s">
        <v>74</v>
      </c>
      <c r="BO8" s="13" t="s">
        <v>239</v>
      </c>
      <c r="BP8" s="13">
        <v>6</v>
      </c>
      <c r="BQ8" s="13" t="s">
        <v>130</v>
      </c>
      <c r="BR8" s="13" t="s">
        <v>181</v>
      </c>
      <c r="BS8" s="13" t="s">
        <v>102</v>
      </c>
      <c r="BT8" s="13" t="s">
        <v>240</v>
      </c>
      <c r="BU8" s="13">
        <v>37768735</v>
      </c>
      <c r="BV8" s="13" t="s">
        <v>74</v>
      </c>
      <c r="BW8" s="13" t="s">
        <v>74</v>
      </c>
      <c r="BX8" s="13" t="s">
        <v>74</v>
      </c>
      <c r="BY8" s="13" t="s">
        <v>105</v>
      </c>
      <c r="BZ8" s="13" t="s">
        <v>241</v>
      </c>
      <c r="CA8" s="13" t="str">
        <f>HYPERLINK("https%3A%2F%2Fwww.webofscience.com%2Fwos%2Fwoscc%2Ffull-record%2FWOS:001074971100001","View Full Record in Web of Science")</f>
        <v>View Full Record in Web of Science</v>
      </c>
    </row>
    <row r="9" spans="1:79" s="13" customFormat="1" x14ac:dyDescent="0.2">
      <c r="A9" s="11" t="s">
        <v>2771</v>
      </c>
      <c r="B9" s="12" t="s">
        <v>2777</v>
      </c>
      <c r="C9" s="11" t="s">
        <v>2771</v>
      </c>
      <c r="D9" s="24">
        <f t="shared" si="0"/>
        <v>0</v>
      </c>
      <c r="E9" s="25">
        <f t="shared" si="1"/>
        <v>0</v>
      </c>
      <c r="F9" s="25">
        <f t="shared" si="2"/>
        <v>0</v>
      </c>
      <c r="G9" s="13" t="str">
        <f>HYPERLINK("http://dx.doi.org/10.1002/anie.202310072","http://dx.doi.org/10.1002/anie.202310072")</f>
        <v>http://dx.doi.org/10.1002/anie.202310072</v>
      </c>
      <c r="H9" s="13" t="s">
        <v>72</v>
      </c>
      <c r="I9" s="13" t="s">
        <v>242</v>
      </c>
      <c r="J9" s="13" t="s">
        <v>74</v>
      </c>
      <c r="K9" s="13" t="s">
        <v>74</v>
      </c>
      <c r="L9" s="13" t="s">
        <v>74</v>
      </c>
      <c r="M9" s="13" t="s">
        <v>243</v>
      </c>
      <c r="N9" s="13" t="s">
        <v>74</v>
      </c>
      <c r="O9" s="13" t="s">
        <v>74</v>
      </c>
      <c r="P9" s="13" t="s">
        <v>244</v>
      </c>
      <c r="Q9" s="13" t="s">
        <v>205</v>
      </c>
      <c r="R9" s="13" t="s">
        <v>74</v>
      </c>
      <c r="S9" s="13" t="s">
        <v>74</v>
      </c>
      <c r="T9" s="13" t="s">
        <v>78</v>
      </c>
      <c r="U9" s="13" t="s">
        <v>245</v>
      </c>
      <c r="V9" s="13" t="s">
        <v>74</v>
      </c>
      <c r="W9" s="13" t="s">
        <v>74</v>
      </c>
      <c r="X9" s="13" t="s">
        <v>74</v>
      </c>
      <c r="Y9" s="13" t="s">
        <v>74</v>
      </c>
      <c r="Z9" s="13" t="s">
        <v>74</v>
      </c>
      <c r="AA9" s="13" t="s">
        <v>246</v>
      </c>
      <c r="AB9" s="13" t="s">
        <v>247</v>
      </c>
      <c r="AC9" s="13" t="s">
        <v>248</v>
      </c>
      <c r="AD9" s="13" t="s">
        <v>249</v>
      </c>
      <c r="AE9" s="13" t="s">
        <v>250</v>
      </c>
      <c r="AF9" s="13" t="s">
        <v>251</v>
      </c>
      <c r="AG9" s="13" t="s">
        <v>252</v>
      </c>
      <c r="AH9" s="13" t="s">
        <v>253</v>
      </c>
      <c r="AI9" s="13" t="s">
        <v>254</v>
      </c>
      <c r="AJ9" s="13" t="s">
        <v>255</v>
      </c>
      <c r="AK9" s="13" t="s">
        <v>256</v>
      </c>
      <c r="AL9" s="13" t="s">
        <v>257</v>
      </c>
      <c r="AM9" s="13" t="s">
        <v>74</v>
      </c>
      <c r="AN9" s="13">
        <v>63</v>
      </c>
      <c r="AO9" s="13">
        <v>1</v>
      </c>
      <c r="AP9" s="13">
        <v>1</v>
      </c>
      <c r="AQ9" s="13">
        <v>28</v>
      </c>
      <c r="AR9" s="13">
        <v>28</v>
      </c>
      <c r="AS9" s="13" t="s">
        <v>90</v>
      </c>
      <c r="AT9" s="13" t="s">
        <v>91</v>
      </c>
      <c r="AU9" s="13" t="s">
        <v>92</v>
      </c>
      <c r="AV9" s="13" t="s">
        <v>216</v>
      </c>
      <c r="AW9" s="13" t="s">
        <v>217</v>
      </c>
      <c r="AX9" s="13" t="s">
        <v>74</v>
      </c>
      <c r="AY9" s="13" t="s">
        <v>218</v>
      </c>
      <c r="AZ9" s="13" t="s">
        <v>219</v>
      </c>
      <c r="BA9" s="13" t="s">
        <v>258</v>
      </c>
      <c r="BB9" s="13">
        <v>2023</v>
      </c>
      <c r="BC9" s="13" t="s">
        <v>74</v>
      </c>
      <c r="BD9" s="13" t="s">
        <v>74</v>
      </c>
      <c r="BE9" s="13" t="s">
        <v>74</v>
      </c>
      <c r="BF9" s="13" t="s">
        <v>74</v>
      </c>
      <c r="BG9" s="13" t="s">
        <v>74</v>
      </c>
      <c r="BH9" s="13" t="s">
        <v>74</v>
      </c>
      <c r="BI9" s="13" t="s">
        <v>74</v>
      </c>
      <c r="BJ9" s="13" t="s">
        <v>74</v>
      </c>
      <c r="BK9" s="13" t="s">
        <v>74</v>
      </c>
      <c r="BL9" s="13" t="s">
        <v>259</v>
      </c>
      <c r="BM9" s="13" t="str">
        <f>HYPERLINK("http://dx.doi.org/10.1002/anie.202310072","http://dx.doi.org/10.1002/anie.202310072")</f>
        <v>http://dx.doi.org/10.1002/anie.202310072</v>
      </c>
      <c r="BN9" s="13" t="s">
        <v>74</v>
      </c>
      <c r="BO9" s="13" t="s">
        <v>239</v>
      </c>
      <c r="BP9" s="13">
        <v>7</v>
      </c>
      <c r="BQ9" s="13" t="s">
        <v>100</v>
      </c>
      <c r="BR9" s="13" t="s">
        <v>101</v>
      </c>
      <c r="BS9" s="13" t="s">
        <v>102</v>
      </c>
      <c r="BT9" s="13" t="s">
        <v>260</v>
      </c>
      <c r="BU9" s="13">
        <v>37731165</v>
      </c>
      <c r="BV9" s="13" t="s">
        <v>74</v>
      </c>
      <c r="BW9" s="13" t="s">
        <v>74</v>
      </c>
      <c r="BX9" s="13" t="s">
        <v>74</v>
      </c>
      <c r="BY9" s="13" t="s">
        <v>105</v>
      </c>
      <c r="BZ9" s="13" t="s">
        <v>261</v>
      </c>
      <c r="CA9" s="13" t="str">
        <f>HYPERLINK("https%3A%2F%2Fwww.webofscience.com%2Fwos%2Fwoscc%2Ffull-record%2FWOS:001072639600001","View Full Record in Web of Science")</f>
        <v>View Full Record in Web of Science</v>
      </c>
    </row>
    <row r="10" spans="1:79" s="13" customFormat="1" x14ac:dyDescent="0.2">
      <c r="A10" s="11" t="s">
        <v>2770</v>
      </c>
      <c r="B10" s="12" t="s">
        <v>2778</v>
      </c>
      <c r="C10" s="11" t="s">
        <v>2770</v>
      </c>
      <c r="D10" s="24">
        <f t="shared" si="0"/>
        <v>0</v>
      </c>
      <c r="E10" s="25">
        <f t="shared" si="1"/>
        <v>0</v>
      </c>
      <c r="F10" s="25">
        <f t="shared" si="2"/>
        <v>0</v>
      </c>
      <c r="G10" s="13" t="str">
        <f>HYPERLINK("http://dx.doi.org/10.1039/d3gc02153j","http://dx.doi.org/10.1039/d3gc02153j")</f>
        <v>http://dx.doi.org/10.1039/d3gc02153j</v>
      </c>
      <c r="H10" s="13" t="s">
        <v>72</v>
      </c>
      <c r="I10" s="13" t="s">
        <v>262</v>
      </c>
      <c r="J10" s="13" t="s">
        <v>74</v>
      </c>
      <c r="K10" s="13" t="s">
        <v>74</v>
      </c>
      <c r="L10" s="13" t="s">
        <v>74</v>
      </c>
      <c r="M10" s="13" t="s">
        <v>263</v>
      </c>
      <c r="N10" s="13" t="s">
        <v>74</v>
      </c>
      <c r="O10" s="13" t="s">
        <v>74</v>
      </c>
      <c r="P10" s="13" t="s">
        <v>264</v>
      </c>
      <c r="Q10" s="13" t="s">
        <v>265</v>
      </c>
      <c r="R10" s="13" t="s">
        <v>74</v>
      </c>
      <c r="S10" s="13" t="s">
        <v>74</v>
      </c>
      <c r="T10" s="13" t="s">
        <v>78</v>
      </c>
      <c r="U10" s="13" t="s">
        <v>138</v>
      </c>
      <c r="V10" s="13" t="s">
        <v>74</v>
      </c>
      <c r="W10" s="13" t="s">
        <v>74</v>
      </c>
      <c r="X10" s="13" t="s">
        <v>74</v>
      </c>
      <c r="Y10" s="13" t="s">
        <v>74</v>
      </c>
      <c r="Z10" s="13" t="s">
        <v>74</v>
      </c>
      <c r="AA10" s="13" t="s">
        <v>74</v>
      </c>
      <c r="AB10" s="13" t="s">
        <v>266</v>
      </c>
      <c r="AC10" s="13" t="s">
        <v>267</v>
      </c>
      <c r="AD10" s="13" t="s">
        <v>268</v>
      </c>
      <c r="AE10" s="13" t="s">
        <v>269</v>
      </c>
      <c r="AF10" s="13" t="s">
        <v>270</v>
      </c>
      <c r="AG10" s="13" t="s">
        <v>271</v>
      </c>
      <c r="AH10" s="13" t="s">
        <v>74</v>
      </c>
      <c r="AI10" s="13" t="s">
        <v>74</v>
      </c>
      <c r="AJ10" s="13" t="s">
        <v>272</v>
      </c>
      <c r="AK10" s="13" t="s">
        <v>273</v>
      </c>
      <c r="AL10" s="13" t="s">
        <v>274</v>
      </c>
      <c r="AM10" s="13" t="s">
        <v>74</v>
      </c>
      <c r="AN10" s="13">
        <v>74</v>
      </c>
      <c r="AO10" s="13">
        <v>1</v>
      </c>
      <c r="AP10" s="13">
        <v>1</v>
      </c>
      <c r="AQ10" s="13">
        <v>2</v>
      </c>
      <c r="AR10" s="13">
        <v>2</v>
      </c>
      <c r="AS10" s="13" t="s">
        <v>275</v>
      </c>
      <c r="AT10" s="13" t="s">
        <v>276</v>
      </c>
      <c r="AU10" s="13" t="s">
        <v>277</v>
      </c>
      <c r="AV10" s="13" t="s">
        <v>278</v>
      </c>
      <c r="AW10" s="13" t="s">
        <v>279</v>
      </c>
      <c r="AX10" s="13" t="s">
        <v>74</v>
      </c>
      <c r="AY10" s="13" t="s">
        <v>280</v>
      </c>
      <c r="AZ10" s="13" t="s">
        <v>281</v>
      </c>
      <c r="BA10" s="13" t="s">
        <v>220</v>
      </c>
      <c r="BB10" s="13">
        <v>2023</v>
      </c>
      <c r="BC10" s="13">
        <v>25</v>
      </c>
      <c r="BD10" s="13">
        <v>19</v>
      </c>
      <c r="BE10" s="13" t="s">
        <v>74</v>
      </c>
      <c r="BF10" s="13" t="s">
        <v>74</v>
      </c>
      <c r="BG10" s="13" t="s">
        <v>74</v>
      </c>
      <c r="BH10" s="13" t="s">
        <v>74</v>
      </c>
      <c r="BI10" s="13">
        <v>7774</v>
      </c>
      <c r="BJ10" s="13">
        <v>7781</v>
      </c>
      <c r="BK10" s="13" t="s">
        <v>74</v>
      </c>
      <c r="BL10" s="13" t="s">
        <v>282</v>
      </c>
      <c r="BM10" s="13" t="str">
        <f>HYPERLINK("http://dx.doi.org/10.1039/d3gc02153j","http://dx.doi.org/10.1039/d3gc02153j")</f>
        <v>http://dx.doi.org/10.1039/d3gc02153j</v>
      </c>
      <c r="BN10" s="13" t="s">
        <v>74</v>
      </c>
      <c r="BO10" s="13" t="s">
        <v>283</v>
      </c>
      <c r="BP10" s="13">
        <v>8</v>
      </c>
      <c r="BQ10" s="13" t="s">
        <v>284</v>
      </c>
      <c r="BR10" s="13" t="s">
        <v>285</v>
      </c>
      <c r="BS10" s="13" t="s">
        <v>286</v>
      </c>
      <c r="BT10" s="13" t="s">
        <v>287</v>
      </c>
      <c r="BU10" s="13" t="s">
        <v>74</v>
      </c>
      <c r="BV10" s="13" t="s">
        <v>74</v>
      </c>
      <c r="BW10" s="13" t="s">
        <v>74</v>
      </c>
      <c r="BX10" s="13" t="s">
        <v>74</v>
      </c>
      <c r="BY10" s="13" t="s">
        <v>105</v>
      </c>
      <c r="BZ10" s="13" t="s">
        <v>288</v>
      </c>
      <c r="CA10" s="13" t="str">
        <f>HYPERLINK("https%3A%2F%2Fwww.webofscience.com%2Fwos%2Fwoscc%2Ffull-record%2FWOS:001061570200001","View Full Record in Web of Science")</f>
        <v>View Full Record in Web of Science</v>
      </c>
    </row>
    <row r="11" spans="1:79" s="13" customFormat="1" x14ac:dyDescent="0.2">
      <c r="A11" s="11" t="s">
        <v>2770</v>
      </c>
      <c r="B11" s="12" t="s">
        <v>2780</v>
      </c>
      <c r="C11" s="11" t="s">
        <v>2770</v>
      </c>
      <c r="D11" s="24">
        <f t="shared" si="0"/>
        <v>0</v>
      </c>
      <c r="E11" s="25">
        <f t="shared" si="1"/>
        <v>0</v>
      </c>
      <c r="F11" s="25">
        <f t="shared" si="2"/>
        <v>0</v>
      </c>
      <c r="G11" s="13" t="str">
        <f>HYPERLINK("http://dx.doi.org/10.1002/cjoc.202300288","http://dx.doi.org/10.1002/cjoc.202300288")</f>
        <v>http://dx.doi.org/10.1002/cjoc.202300288</v>
      </c>
      <c r="H11" s="13" t="s">
        <v>72</v>
      </c>
      <c r="I11" s="13" t="s">
        <v>289</v>
      </c>
      <c r="J11" s="13" t="s">
        <v>74</v>
      </c>
      <c r="K11" s="13" t="s">
        <v>74</v>
      </c>
      <c r="L11" s="13" t="s">
        <v>74</v>
      </c>
      <c r="M11" s="13" t="s">
        <v>290</v>
      </c>
      <c r="N11" s="13" t="s">
        <v>74</v>
      </c>
      <c r="O11" s="13" t="s">
        <v>74</v>
      </c>
      <c r="P11" s="13" t="s">
        <v>291</v>
      </c>
      <c r="Q11" s="13" t="s">
        <v>292</v>
      </c>
      <c r="R11" s="13" t="s">
        <v>74</v>
      </c>
      <c r="S11" s="13" t="s">
        <v>74</v>
      </c>
      <c r="T11" s="13" t="s">
        <v>78</v>
      </c>
      <c r="U11" s="13" t="s">
        <v>138</v>
      </c>
      <c r="V11" s="13" t="s">
        <v>74</v>
      </c>
      <c r="W11" s="13" t="s">
        <v>74</v>
      </c>
      <c r="X11" s="13" t="s">
        <v>74</v>
      </c>
      <c r="Y11" s="13" t="s">
        <v>74</v>
      </c>
      <c r="Z11" s="13" t="s">
        <v>74</v>
      </c>
      <c r="AA11" s="13" t="s">
        <v>293</v>
      </c>
      <c r="AB11" s="13" t="s">
        <v>294</v>
      </c>
      <c r="AC11" s="13" t="s">
        <v>295</v>
      </c>
      <c r="AD11" s="13" t="s">
        <v>296</v>
      </c>
      <c r="AE11" s="13" t="s">
        <v>297</v>
      </c>
      <c r="AF11" s="13" t="s">
        <v>298</v>
      </c>
      <c r="AG11" s="13" t="s">
        <v>299</v>
      </c>
      <c r="AH11" s="13" t="s">
        <v>300</v>
      </c>
      <c r="AI11" s="13" t="s">
        <v>74</v>
      </c>
      <c r="AJ11" s="13" t="s">
        <v>301</v>
      </c>
      <c r="AK11" s="13" t="s">
        <v>302</v>
      </c>
      <c r="AL11" s="13" t="s">
        <v>303</v>
      </c>
      <c r="AM11" s="13" t="s">
        <v>74</v>
      </c>
      <c r="AN11" s="13">
        <v>86</v>
      </c>
      <c r="AO11" s="13">
        <v>10</v>
      </c>
      <c r="AP11" s="13">
        <v>10</v>
      </c>
      <c r="AQ11" s="13">
        <v>8</v>
      </c>
      <c r="AR11" s="13">
        <v>8</v>
      </c>
      <c r="AS11" s="13" t="s">
        <v>90</v>
      </c>
      <c r="AT11" s="13" t="s">
        <v>91</v>
      </c>
      <c r="AU11" s="13" t="s">
        <v>92</v>
      </c>
      <c r="AV11" s="13" t="s">
        <v>304</v>
      </c>
      <c r="AW11" s="13" t="s">
        <v>305</v>
      </c>
      <c r="AX11" s="13" t="s">
        <v>74</v>
      </c>
      <c r="AY11" s="13" t="s">
        <v>306</v>
      </c>
      <c r="AZ11" s="13" t="s">
        <v>307</v>
      </c>
      <c r="BA11" s="13" t="s">
        <v>308</v>
      </c>
      <c r="BB11" s="13">
        <v>2023</v>
      </c>
      <c r="BC11" s="13">
        <v>41</v>
      </c>
      <c r="BD11" s="13">
        <v>22</v>
      </c>
      <c r="BE11" s="13" t="s">
        <v>74</v>
      </c>
      <c r="BF11" s="13" t="s">
        <v>74</v>
      </c>
      <c r="BG11" s="13" t="s">
        <v>74</v>
      </c>
      <c r="BH11" s="13" t="s">
        <v>74</v>
      </c>
      <c r="BI11" s="13">
        <v>2963</v>
      </c>
      <c r="BJ11" s="13">
        <v>2968</v>
      </c>
      <c r="BK11" s="13" t="s">
        <v>74</v>
      </c>
      <c r="BL11" s="13" t="s">
        <v>309</v>
      </c>
      <c r="BM11" s="13" t="str">
        <f>HYPERLINK("http://dx.doi.org/10.1002/cjoc.202300288","http://dx.doi.org/10.1002/cjoc.202300288")</f>
        <v>http://dx.doi.org/10.1002/cjoc.202300288</v>
      </c>
      <c r="BN11" s="13" t="s">
        <v>74</v>
      </c>
      <c r="BO11" s="13" t="s">
        <v>283</v>
      </c>
      <c r="BP11" s="13">
        <v>6</v>
      </c>
      <c r="BQ11" s="13" t="s">
        <v>100</v>
      </c>
      <c r="BR11" s="13" t="s">
        <v>181</v>
      </c>
      <c r="BS11" s="13" t="s">
        <v>102</v>
      </c>
      <c r="BT11" s="13" t="s">
        <v>310</v>
      </c>
      <c r="BU11" s="13" t="s">
        <v>74</v>
      </c>
      <c r="BV11" s="13" t="s">
        <v>74</v>
      </c>
      <c r="BW11" s="13" t="s">
        <v>74</v>
      </c>
      <c r="BX11" s="13" t="s">
        <v>74</v>
      </c>
      <c r="BY11" s="13" t="s">
        <v>105</v>
      </c>
      <c r="BZ11" s="13" t="s">
        <v>311</v>
      </c>
      <c r="CA11" s="13" t="str">
        <f>HYPERLINK("https%3A%2F%2Fwww.webofscience.com%2Fwos%2Fwoscc%2Ffull-record%2FWOS:001049187200001","View Full Record in Web of Science")</f>
        <v>View Full Record in Web of Science</v>
      </c>
    </row>
    <row r="12" spans="1:79" s="9" customFormat="1" x14ac:dyDescent="0.2">
      <c r="A12" s="7" t="s">
        <v>2771</v>
      </c>
      <c r="B12" s="8" t="s">
        <v>2781</v>
      </c>
      <c r="C12" s="7" t="s">
        <v>2768</v>
      </c>
      <c r="D12" s="24">
        <f t="shared" si="0"/>
        <v>0</v>
      </c>
      <c r="E12" s="25">
        <f t="shared" si="1"/>
        <v>-1</v>
      </c>
      <c r="F12" s="25">
        <f t="shared" si="2"/>
        <v>0</v>
      </c>
      <c r="G12" s="9" t="str">
        <f>HYPERLINK("http://dx.doi.org/10.1002/adsc.202300644","http://dx.doi.org/10.1002/adsc.202300644")</f>
        <v>http://dx.doi.org/10.1002/adsc.202300644</v>
      </c>
      <c r="H12" s="9" t="s">
        <v>72</v>
      </c>
      <c r="I12" s="9" t="s">
        <v>312</v>
      </c>
      <c r="J12" s="9" t="s">
        <v>74</v>
      </c>
      <c r="K12" s="9" t="s">
        <v>74</v>
      </c>
      <c r="L12" s="9" t="s">
        <v>74</v>
      </c>
      <c r="M12" s="9" t="s">
        <v>313</v>
      </c>
      <c r="N12" s="9" t="s">
        <v>74</v>
      </c>
      <c r="O12" s="9" t="s">
        <v>74</v>
      </c>
      <c r="P12" s="9" t="s">
        <v>314</v>
      </c>
      <c r="Q12" s="9" t="s">
        <v>315</v>
      </c>
      <c r="R12" s="9" t="s">
        <v>74</v>
      </c>
      <c r="S12" s="9" t="s">
        <v>74</v>
      </c>
      <c r="T12" s="9" t="s">
        <v>78</v>
      </c>
      <c r="U12" s="9" t="s">
        <v>245</v>
      </c>
      <c r="V12" s="9" t="s">
        <v>74</v>
      </c>
      <c r="W12" s="9" t="s">
        <v>74</v>
      </c>
      <c r="X12" s="9" t="s">
        <v>74</v>
      </c>
      <c r="Y12" s="9" t="s">
        <v>74</v>
      </c>
      <c r="Z12" s="9" t="s">
        <v>74</v>
      </c>
      <c r="AA12" s="9" t="s">
        <v>316</v>
      </c>
      <c r="AB12" s="9" t="s">
        <v>317</v>
      </c>
      <c r="AC12" s="9" t="s">
        <v>318</v>
      </c>
      <c r="AD12" s="9" t="s">
        <v>319</v>
      </c>
      <c r="AE12" s="9" t="s">
        <v>169</v>
      </c>
      <c r="AF12" s="9" t="s">
        <v>320</v>
      </c>
      <c r="AG12" s="9" t="s">
        <v>171</v>
      </c>
      <c r="AH12" s="9" t="s">
        <v>74</v>
      </c>
      <c r="AI12" s="9" t="s">
        <v>74</v>
      </c>
      <c r="AJ12" s="9" t="s">
        <v>172</v>
      </c>
      <c r="AK12" s="9" t="s">
        <v>173</v>
      </c>
      <c r="AL12" s="9" t="s">
        <v>321</v>
      </c>
      <c r="AM12" s="9" t="s">
        <v>74</v>
      </c>
      <c r="AN12" s="9">
        <v>51</v>
      </c>
      <c r="AO12" s="9">
        <v>0</v>
      </c>
      <c r="AP12" s="9">
        <v>0</v>
      </c>
      <c r="AQ12" s="9">
        <v>15</v>
      </c>
      <c r="AR12" s="9">
        <v>15</v>
      </c>
      <c r="AS12" s="9" t="s">
        <v>90</v>
      </c>
      <c r="AT12" s="9" t="s">
        <v>91</v>
      </c>
      <c r="AU12" s="9" t="s">
        <v>92</v>
      </c>
      <c r="AV12" s="9" t="s">
        <v>322</v>
      </c>
      <c r="AW12" s="9" t="s">
        <v>323</v>
      </c>
      <c r="AX12" s="9" t="s">
        <v>74</v>
      </c>
      <c r="AY12" s="9" t="s">
        <v>324</v>
      </c>
      <c r="AZ12" s="9" t="s">
        <v>325</v>
      </c>
      <c r="BA12" s="9" t="s">
        <v>326</v>
      </c>
      <c r="BB12" s="9">
        <v>2023</v>
      </c>
      <c r="BC12" s="9" t="s">
        <v>74</v>
      </c>
      <c r="BD12" s="9" t="s">
        <v>74</v>
      </c>
      <c r="BE12" s="9" t="s">
        <v>74</v>
      </c>
      <c r="BF12" s="9" t="s">
        <v>74</v>
      </c>
      <c r="BG12" s="9" t="s">
        <v>74</v>
      </c>
      <c r="BH12" s="9" t="s">
        <v>74</v>
      </c>
      <c r="BI12" s="9" t="s">
        <v>74</v>
      </c>
      <c r="BJ12" s="9" t="s">
        <v>74</v>
      </c>
      <c r="BK12" s="9" t="s">
        <v>74</v>
      </c>
      <c r="BL12" s="9" t="s">
        <v>327</v>
      </c>
      <c r="BM12" s="9" t="str">
        <f>HYPERLINK("http://dx.doi.org/10.1002/adsc.202300644","http://dx.doi.org/10.1002/adsc.202300644")</f>
        <v>http://dx.doi.org/10.1002/adsc.202300644</v>
      </c>
      <c r="BN12" s="9" t="s">
        <v>74</v>
      </c>
      <c r="BO12" s="9" t="s">
        <v>283</v>
      </c>
      <c r="BP12" s="9">
        <v>7</v>
      </c>
      <c r="BQ12" s="9" t="s">
        <v>328</v>
      </c>
      <c r="BR12" s="9" t="s">
        <v>101</v>
      </c>
      <c r="BS12" s="9" t="s">
        <v>102</v>
      </c>
      <c r="BT12" s="9" t="s">
        <v>329</v>
      </c>
      <c r="BU12" s="9" t="s">
        <v>74</v>
      </c>
      <c r="BV12" s="9" t="s">
        <v>74</v>
      </c>
      <c r="BW12" s="9" t="s">
        <v>74</v>
      </c>
      <c r="BX12" s="9" t="s">
        <v>74</v>
      </c>
      <c r="BY12" s="9" t="s">
        <v>105</v>
      </c>
      <c r="BZ12" s="9" t="s">
        <v>330</v>
      </c>
      <c r="CA12" s="9" t="str">
        <f>HYPERLINK("https%3A%2F%2Fwww.webofscience.com%2Fwos%2Fwoscc%2Ffull-record%2FWOS:001043784900001","View Full Record in Web of Science")</f>
        <v>View Full Record in Web of Science</v>
      </c>
    </row>
    <row r="13" spans="1:79" s="13" customFormat="1" x14ac:dyDescent="0.2">
      <c r="A13" s="11" t="s">
        <v>2770</v>
      </c>
      <c r="B13" s="12" t="s">
        <v>2782</v>
      </c>
      <c r="C13" s="11" t="s">
        <v>2770</v>
      </c>
      <c r="D13" s="24">
        <f t="shared" si="0"/>
        <v>0</v>
      </c>
      <c r="E13" s="25">
        <f t="shared" si="1"/>
        <v>0</v>
      </c>
      <c r="F13" s="25">
        <f t="shared" si="2"/>
        <v>0</v>
      </c>
      <c r="G13" s="13" t="str">
        <f>HYPERLINK("http://dx.doi.org/10.1002/adsc.202300412","http://dx.doi.org/10.1002/adsc.202300412")</f>
        <v>http://dx.doi.org/10.1002/adsc.202300412</v>
      </c>
      <c r="H13" s="13" t="s">
        <v>72</v>
      </c>
      <c r="I13" s="13" t="s">
        <v>331</v>
      </c>
      <c r="J13" s="13" t="s">
        <v>74</v>
      </c>
      <c r="K13" s="13" t="s">
        <v>74</v>
      </c>
      <c r="L13" s="13" t="s">
        <v>74</v>
      </c>
      <c r="M13" s="13" t="s">
        <v>332</v>
      </c>
      <c r="N13" s="13" t="s">
        <v>74</v>
      </c>
      <c r="O13" s="13" t="s">
        <v>74</v>
      </c>
      <c r="P13" s="13" t="s">
        <v>333</v>
      </c>
      <c r="Q13" s="13" t="s">
        <v>315</v>
      </c>
      <c r="R13" s="13" t="s">
        <v>74</v>
      </c>
      <c r="S13" s="13" t="s">
        <v>74</v>
      </c>
      <c r="T13" s="13" t="s">
        <v>78</v>
      </c>
      <c r="U13" s="13" t="s">
        <v>334</v>
      </c>
      <c r="V13" s="13" t="s">
        <v>74</v>
      </c>
      <c r="W13" s="13" t="s">
        <v>74</v>
      </c>
      <c r="X13" s="13" t="s">
        <v>74</v>
      </c>
      <c r="Y13" s="13" t="s">
        <v>74</v>
      </c>
      <c r="Z13" s="13" t="s">
        <v>74</v>
      </c>
      <c r="AA13" s="13" t="s">
        <v>335</v>
      </c>
      <c r="AB13" s="13" t="s">
        <v>336</v>
      </c>
      <c r="AC13" s="13" t="s">
        <v>337</v>
      </c>
      <c r="AD13" s="13" t="s">
        <v>338</v>
      </c>
      <c r="AE13" s="13" t="s">
        <v>88</v>
      </c>
      <c r="AF13" s="13" t="s">
        <v>339</v>
      </c>
      <c r="AG13" s="13" t="s">
        <v>340</v>
      </c>
      <c r="AH13" s="13" t="s">
        <v>341</v>
      </c>
      <c r="AI13" s="13" t="s">
        <v>342</v>
      </c>
      <c r="AJ13" s="13" t="s">
        <v>74</v>
      </c>
      <c r="AK13" s="13" t="s">
        <v>74</v>
      </c>
      <c r="AL13" s="13" t="s">
        <v>74</v>
      </c>
      <c r="AM13" s="13" t="s">
        <v>74</v>
      </c>
      <c r="AN13" s="13">
        <v>71</v>
      </c>
      <c r="AO13" s="13">
        <v>0</v>
      </c>
      <c r="AP13" s="13">
        <v>0</v>
      </c>
      <c r="AQ13" s="13">
        <v>22</v>
      </c>
      <c r="AR13" s="13">
        <v>22</v>
      </c>
      <c r="AS13" s="13" t="s">
        <v>90</v>
      </c>
      <c r="AT13" s="13" t="s">
        <v>91</v>
      </c>
      <c r="AU13" s="13" t="s">
        <v>92</v>
      </c>
      <c r="AV13" s="13" t="s">
        <v>322</v>
      </c>
      <c r="AW13" s="13" t="s">
        <v>323</v>
      </c>
      <c r="AX13" s="13" t="s">
        <v>74</v>
      </c>
      <c r="AY13" s="13" t="s">
        <v>324</v>
      </c>
      <c r="AZ13" s="13" t="s">
        <v>325</v>
      </c>
      <c r="BA13" s="13" t="s">
        <v>343</v>
      </c>
      <c r="BB13" s="13">
        <v>2023</v>
      </c>
      <c r="BC13" s="13">
        <v>365</v>
      </c>
      <c r="BD13" s="13">
        <v>16</v>
      </c>
      <c r="BE13" s="13" t="s">
        <v>74</v>
      </c>
      <c r="BF13" s="13" t="s">
        <v>74</v>
      </c>
      <c r="BG13" s="13" t="s">
        <v>344</v>
      </c>
      <c r="BH13" s="13" t="s">
        <v>74</v>
      </c>
      <c r="BI13" s="13">
        <v>2676</v>
      </c>
      <c r="BJ13" s="13">
        <v>2689</v>
      </c>
      <c r="BK13" s="13" t="s">
        <v>74</v>
      </c>
      <c r="BL13" s="13" t="s">
        <v>345</v>
      </c>
      <c r="BM13" s="13" t="str">
        <f>HYPERLINK("http://dx.doi.org/10.1002/adsc.202300412","http://dx.doi.org/10.1002/adsc.202300412")</f>
        <v>http://dx.doi.org/10.1002/adsc.202300412</v>
      </c>
      <c r="BN13" s="13" t="s">
        <v>74</v>
      </c>
      <c r="BO13" s="13" t="s">
        <v>346</v>
      </c>
      <c r="BP13" s="13">
        <v>14</v>
      </c>
      <c r="BQ13" s="13" t="s">
        <v>328</v>
      </c>
      <c r="BR13" s="13" t="s">
        <v>101</v>
      </c>
      <c r="BS13" s="13" t="s">
        <v>102</v>
      </c>
      <c r="BT13" s="13" t="s">
        <v>347</v>
      </c>
      <c r="BU13" s="13" t="s">
        <v>74</v>
      </c>
      <c r="BV13" s="13" t="s">
        <v>348</v>
      </c>
      <c r="BW13" s="13" t="s">
        <v>74</v>
      </c>
      <c r="BX13" s="13" t="s">
        <v>74</v>
      </c>
      <c r="BY13" s="13" t="s">
        <v>105</v>
      </c>
      <c r="BZ13" s="13" t="s">
        <v>349</v>
      </c>
      <c r="CA13" s="13" t="str">
        <f>HYPERLINK("https%3A%2F%2Fwww.webofscience.com%2Fwos%2Fwoscc%2Ffull-record%2FWOS:001024231400001","View Full Record in Web of Science")</f>
        <v>View Full Record in Web of Science</v>
      </c>
    </row>
    <row r="14" spans="1:79" s="1" customFormat="1" x14ac:dyDescent="0.2">
      <c r="A14" s="5" t="s">
        <v>2768</v>
      </c>
      <c r="B14" s="6" t="s">
        <v>2784</v>
      </c>
      <c r="C14" s="5" t="s">
        <v>2768</v>
      </c>
      <c r="D14" s="24">
        <f t="shared" si="0"/>
        <v>0</v>
      </c>
      <c r="E14" s="25">
        <f t="shared" si="1"/>
        <v>0</v>
      </c>
      <c r="F14" s="25">
        <f t="shared" si="2"/>
        <v>0</v>
      </c>
      <c r="G14" s="1" t="str">
        <f>HYPERLINK("http://dx.doi.org/10.1021/acscatal.3c01221","http://dx.doi.org/10.1021/acscatal.3c01221")</f>
        <v>http://dx.doi.org/10.1021/acscatal.3c01221</v>
      </c>
      <c r="H14" s="1" t="s">
        <v>72</v>
      </c>
      <c r="I14" s="1" t="s">
        <v>350</v>
      </c>
      <c r="J14" s="1" t="s">
        <v>74</v>
      </c>
      <c r="K14" s="1" t="s">
        <v>74</v>
      </c>
      <c r="L14" s="1" t="s">
        <v>74</v>
      </c>
      <c r="M14" s="1" t="s">
        <v>351</v>
      </c>
      <c r="N14" s="1" t="s">
        <v>74</v>
      </c>
      <c r="O14" s="1" t="s">
        <v>74</v>
      </c>
      <c r="P14" s="1" t="s">
        <v>352</v>
      </c>
      <c r="Q14" s="1" t="s">
        <v>353</v>
      </c>
      <c r="R14" s="1" t="s">
        <v>74</v>
      </c>
      <c r="S14" s="1" t="s">
        <v>74</v>
      </c>
      <c r="T14" s="1" t="s">
        <v>78</v>
      </c>
      <c r="U14" s="1" t="s">
        <v>334</v>
      </c>
      <c r="V14" s="1" t="s">
        <v>74</v>
      </c>
      <c r="W14" s="1" t="s">
        <v>74</v>
      </c>
      <c r="X14" s="1" t="s">
        <v>74</v>
      </c>
      <c r="Y14" s="1" t="s">
        <v>74</v>
      </c>
      <c r="Z14" s="1" t="s">
        <v>74</v>
      </c>
      <c r="AA14" s="1" t="s">
        <v>354</v>
      </c>
      <c r="AB14" s="1" t="s">
        <v>355</v>
      </c>
      <c r="AC14" s="1" t="s">
        <v>356</v>
      </c>
      <c r="AD14" s="1" t="s">
        <v>357</v>
      </c>
      <c r="AE14" s="1" t="s">
        <v>358</v>
      </c>
      <c r="AF14" s="1" t="s">
        <v>359</v>
      </c>
      <c r="AG14" s="1" t="s">
        <v>360</v>
      </c>
      <c r="AH14" s="1" t="s">
        <v>361</v>
      </c>
      <c r="AI14" s="1" t="s">
        <v>362</v>
      </c>
      <c r="AJ14" s="1" t="s">
        <v>363</v>
      </c>
      <c r="AK14" s="1" t="s">
        <v>364</v>
      </c>
      <c r="AL14" s="1" t="s">
        <v>365</v>
      </c>
      <c r="AM14" s="1" t="s">
        <v>74</v>
      </c>
      <c r="AN14" s="1">
        <v>90</v>
      </c>
      <c r="AO14" s="1">
        <v>4</v>
      </c>
      <c r="AP14" s="1">
        <v>4</v>
      </c>
      <c r="AQ14" s="1">
        <v>42</v>
      </c>
      <c r="AR14" s="1">
        <v>42</v>
      </c>
      <c r="AS14" s="1" t="s">
        <v>150</v>
      </c>
      <c r="AT14" s="1" t="s">
        <v>151</v>
      </c>
      <c r="AU14" s="1" t="s">
        <v>152</v>
      </c>
      <c r="AV14" s="1" t="s">
        <v>366</v>
      </c>
      <c r="AW14" s="1" t="s">
        <v>74</v>
      </c>
      <c r="AX14" s="1" t="s">
        <v>74</v>
      </c>
      <c r="AY14" s="1" t="s">
        <v>367</v>
      </c>
      <c r="AZ14" s="1" t="s">
        <v>368</v>
      </c>
      <c r="BA14" s="1" t="s">
        <v>369</v>
      </c>
      <c r="BB14" s="1">
        <v>2023</v>
      </c>
      <c r="BC14" s="1">
        <v>13</v>
      </c>
      <c r="BD14" s="1">
        <v>13</v>
      </c>
      <c r="BE14" s="1" t="s">
        <v>74</v>
      </c>
      <c r="BF14" s="1" t="s">
        <v>74</v>
      </c>
      <c r="BG14" s="1" t="s">
        <v>74</v>
      </c>
      <c r="BH14" s="1" t="s">
        <v>74</v>
      </c>
      <c r="BI14" s="1">
        <v>8731</v>
      </c>
      <c r="BJ14" s="1">
        <v>8751</v>
      </c>
      <c r="BK14" s="1" t="s">
        <v>74</v>
      </c>
      <c r="BL14" s="1" t="s">
        <v>370</v>
      </c>
      <c r="BM14" s="1" t="str">
        <f>HYPERLINK("http://dx.doi.org/10.1021/acscatal.3c01221","http://dx.doi.org/10.1021/acscatal.3c01221")</f>
        <v>http://dx.doi.org/10.1021/acscatal.3c01221</v>
      </c>
      <c r="BN14" s="1" t="s">
        <v>74</v>
      </c>
      <c r="BO14" s="1" t="s">
        <v>371</v>
      </c>
      <c r="BP14" s="1">
        <v>21</v>
      </c>
      <c r="BQ14" s="1" t="s">
        <v>372</v>
      </c>
      <c r="BR14" s="1" t="s">
        <v>101</v>
      </c>
      <c r="BS14" s="1" t="s">
        <v>102</v>
      </c>
      <c r="BT14" s="1" t="s">
        <v>373</v>
      </c>
      <c r="BU14" s="1">
        <v>37441236</v>
      </c>
      <c r="BV14" s="1" t="s">
        <v>374</v>
      </c>
      <c r="BW14" s="1" t="s">
        <v>74</v>
      </c>
      <c r="BX14" s="1" t="s">
        <v>74</v>
      </c>
      <c r="BY14" s="1" t="s">
        <v>105</v>
      </c>
      <c r="BZ14" s="1" t="s">
        <v>375</v>
      </c>
      <c r="CA14" s="1" t="str">
        <f>HYPERLINK("https%3A%2F%2Fwww.webofscience.com%2Fwos%2Fwoscc%2Ffull-record%2FWOS:001009553300001","View Full Record in Web of Science")</f>
        <v>View Full Record in Web of Science</v>
      </c>
    </row>
    <row r="15" spans="1:79" s="13" customFormat="1" x14ac:dyDescent="0.2">
      <c r="A15" s="11" t="s">
        <v>2770</v>
      </c>
      <c r="B15" s="12" t="s">
        <v>2785</v>
      </c>
      <c r="C15" s="11" t="s">
        <v>2770</v>
      </c>
      <c r="D15" s="24">
        <f t="shared" si="0"/>
        <v>0</v>
      </c>
      <c r="E15" s="25">
        <f t="shared" si="1"/>
        <v>0</v>
      </c>
      <c r="F15" s="25">
        <f t="shared" si="2"/>
        <v>0</v>
      </c>
      <c r="G15" s="13" t="str">
        <f>HYPERLINK("http://dx.doi.org/10.1016/j.envpol.2023.121987","http://dx.doi.org/10.1016/j.envpol.2023.121987")</f>
        <v>http://dx.doi.org/10.1016/j.envpol.2023.121987</v>
      </c>
      <c r="H15" s="13" t="s">
        <v>72</v>
      </c>
      <c r="I15" s="13" t="s">
        <v>376</v>
      </c>
      <c r="J15" s="13" t="s">
        <v>74</v>
      </c>
      <c r="K15" s="13" t="s">
        <v>74</v>
      </c>
      <c r="L15" s="13" t="s">
        <v>74</v>
      </c>
      <c r="M15" s="13" t="s">
        <v>377</v>
      </c>
      <c r="N15" s="13" t="s">
        <v>74</v>
      </c>
      <c r="O15" s="13" t="s">
        <v>74</v>
      </c>
      <c r="P15" s="13" t="s">
        <v>378</v>
      </c>
      <c r="Q15" s="13" t="s">
        <v>379</v>
      </c>
      <c r="R15" s="13" t="s">
        <v>74</v>
      </c>
      <c r="S15" s="13" t="s">
        <v>74</v>
      </c>
      <c r="T15" s="13" t="s">
        <v>78</v>
      </c>
      <c r="U15" s="13" t="s">
        <v>138</v>
      </c>
      <c r="V15" s="13" t="s">
        <v>74</v>
      </c>
      <c r="W15" s="13" t="s">
        <v>74</v>
      </c>
      <c r="X15" s="13" t="s">
        <v>74</v>
      </c>
      <c r="Y15" s="13" t="s">
        <v>74</v>
      </c>
      <c r="Z15" s="13" t="s">
        <v>74</v>
      </c>
      <c r="AA15" s="13" t="s">
        <v>380</v>
      </c>
      <c r="AB15" s="13" t="s">
        <v>381</v>
      </c>
      <c r="AC15" s="13" t="s">
        <v>382</v>
      </c>
      <c r="AD15" s="13" t="s">
        <v>383</v>
      </c>
      <c r="AE15" s="13" t="s">
        <v>384</v>
      </c>
      <c r="AF15" s="13" t="s">
        <v>385</v>
      </c>
      <c r="AG15" s="13" t="s">
        <v>386</v>
      </c>
      <c r="AH15" s="13" t="s">
        <v>74</v>
      </c>
      <c r="AI15" s="13" t="s">
        <v>74</v>
      </c>
      <c r="AJ15" s="13" t="s">
        <v>387</v>
      </c>
      <c r="AK15" s="13" t="s">
        <v>388</v>
      </c>
      <c r="AL15" s="13" t="s">
        <v>389</v>
      </c>
      <c r="AM15" s="13" t="s">
        <v>74</v>
      </c>
      <c r="AN15" s="13">
        <v>68</v>
      </c>
      <c r="AO15" s="13">
        <v>2</v>
      </c>
      <c r="AP15" s="13">
        <v>2</v>
      </c>
      <c r="AQ15" s="13">
        <v>22</v>
      </c>
      <c r="AR15" s="13">
        <v>22</v>
      </c>
      <c r="AS15" s="13" t="s">
        <v>390</v>
      </c>
      <c r="AT15" s="13" t="s">
        <v>391</v>
      </c>
      <c r="AU15" s="13" t="s">
        <v>392</v>
      </c>
      <c r="AV15" s="13" t="s">
        <v>393</v>
      </c>
      <c r="AW15" s="13" t="s">
        <v>394</v>
      </c>
      <c r="AX15" s="13" t="s">
        <v>74</v>
      </c>
      <c r="AY15" s="13" t="s">
        <v>395</v>
      </c>
      <c r="AZ15" s="13" t="s">
        <v>396</v>
      </c>
      <c r="BA15" s="13" t="s">
        <v>397</v>
      </c>
      <c r="BB15" s="13">
        <v>2023</v>
      </c>
      <c r="BC15" s="13">
        <v>332</v>
      </c>
      <c r="BD15" s="13" t="s">
        <v>74</v>
      </c>
      <c r="BE15" s="13" t="s">
        <v>74</v>
      </c>
      <c r="BF15" s="13" t="s">
        <v>74</v>
      </c>
      <c r="BG15" s="13" t="s">
        <v>74</v>
      </c>
      <c r="BH15" s="13" t="s">
        <v>74</v>
      </c>
      <c r="BI15" s="13" t="s">
        <v>74</v>
      </c>
      <c r="BJ15" s="13" t="s">
        <v>74</v>
      </c>
      <c r="BK15" s="13">
        <v>121987</v>
      </c>
      <c r="BL15" s="13" t="s">
        <v>398</v>
      </c>
      <c r="BM15" s="13" t="str">
        <f>HYPERLINK("http://dx.doi.org/10.1016/j.envpol.2023.121987","http://dx.doi.org/10.1016/j.envpol.2023.121987")</f>
        <v>http://dx.doi.org/10.1016/j.envpol.2023.121987</v>
      </c>
      <c r="BN15" s="13" t="s">
        <v>74</v>
      </c>
      <c r="BO15" s="13" t="s">
        <v>371</v>
      </c>
      <c r="BP15" s="13">
        <v>10</v>
      </c>
      <c r="BQ15" s="13" t="s">
        <v>399</v>
      </c>
      <c r="BR15" s="13" t="s">
        <v>101</v>
      </c>
      <c r="BS15" s="13" t="s">
        <v>400</v>
      </c>
      <c r="BT15" s="13" t="s">
        <v>401</v>
      </c>
      <c r="BU15" s="13">
        <v>37301451</v>
      </c>
      <c r="BV15" s="13" t="s">
        <v>74</v>
      </c>
      <c r="BW15" s="13" t="s">
        <v>74</v>
      </c>
      <c r="BX15" s="13" t="s">
        <v>74</v>
      </c>
      <c r="BY15" s="13" t="s">
        <v>105</v>
      </c>
      <c r="BZ15" s="13" t="s">
        <v>402</v>
      </c>
      <c r="CA15" s="13" t="str">
        <f>HYPERLINK("https%3A%2F%2Fwww.webofscience.com%2Fwos%2Fwoscc%2Ffull-record%2FWOS:001024616700001","View Full Record in Web of Science")</f>
        <v>View Full Record in Web of Science</v>
      </c>
    </row>
    <row r="16" spans="1:79" s="13" customFormat="1" x14ac:dyDescent="0.2">
      <c r="A16" s="11" t="s">
        <v>2771</v>
      </c>
      <c r="B16" s="12" t="s">
        <v>2786</v>
      </c>
      <c r="C16" s="11" t="s">
        <v>2771</v>
      </c>
      <c r="D16" s="24">
        <f t="shared" si="0"/>
        <v>0</v>
      </c>
      <c r="E16" s="25">
        <f t="shared" si="1"/>
        <v>0</v>
      </c>
      <c r="F16" s="25">
        <f t="shared" si="2"/>
        <v>0</v>
      </c>
      <c r="G16" s="13" t="str">
        <f>HYPERLINK("http://dx.doi.org/10.1002/adsc.202300360","http://dx.doi.org/10.1002/adsc.202300360")</f>
        <v>http://dx.doi.org/10.1002/adsc.202300360</v>
      </c>
      <c r="H16" s="13" t="s">
        <v>72</v>
      </c>
      <c r="I16" s="13" t="s">
        <v>403</v>
      </c>
      <c r="J16" s="13" t="s">
        <v>74</v>
      </c>
      <c r="K16" s="13" t="s">
        <v>74</v>
      </c>
      <c r="L16" s="13" t="s">
        <v>74</v>
      </c>
      <c r="M16" s="13" t="s">
        <v>404</v>
      </c>
      <c r="N16" s="13" t="s">
        <v>74</v>
      </c>
      <c r="O16" s="13" t="s">
        <v>74</v>
      </c>
      <c r="P16" s="13" t="s">
        <v>405</v>
      </c>
      <c r="Q16" s="13" t="s">
        <v>315</v>
      </c>
      <c r="R16" s="13" t="s">
        <v>74</v>
      </c>
      <c r="S16" s="13" t="s">
        <v>74</v>
      </c>
      <c r="T16" s="13" t="s">
        <v>78</v>
      </c>
      <c r="U16" s="13" t="s">
        <v>138</v>
      </c>
      <c r="V16" s="13" t="s">
        <v>74</v>
      </c>
      <c r="W16" s="13" t="s">
        <v>74</v>
      </c>
      <c r="X16" s="13" t="s">
        <v>74</v>
      </c>
      <c r="Y16" s="13" t="s">
        <v>74</v>
      </c>
      <c r="Z16" s="13" t="s">
        <v>74</v>
      </c>
      <c r="AA16" s="13" t="s">
        <v>406</v>
      </c>
      <c r="AB16" s="13" t="s">
        <v>407</v>
      </c>
      <c r="AC16" s="13" t="s">
        <v>408</v>
      </c>
      <c r="AD16" s="13" t="s">
        <v>409</v>
      </c>
      <c r="AE16" s="13" t="s">
        <v>410</v>
      </c>
      <c r="AF16" s="13" t="s">
        <v>411</v>
      </c>
      <c r="AG16" s="13" t="s">
        <v>412</v>
      </c>
      <c r="AH16" s="13" t="s">
        <v>413</v>
      </c>
      <c r="AI16" s="13" t="s">
        <v>414</v>
      </c>
      <c r="AJ16" s="13" t="s">
        <v>415</v>
      </c>
      <c r="AK16" s="13" t="s">
        <v>416</v>
      </c>
      <c r="AL16" s="13" t="s">
        <v>417</v>
      </c>
      <c r="AM16" s="13" t="s">
        <v>74</v>
      </c>
      <c r="AN16" s="13">
        <v>55</v>
      </c>
      <c r="AO16" s="13">
        <v>0</v>
      </c>
      <c r="AP16" s="13">
        <v>0</v>
      </c>
      <c r="AQ16" s="13">
        <v>10</v>
      </c>
      <c r="AR16" s="13">
        <v>10</v>
      </c>
      <c r="AS16" s="13" t="s">
        <v>90</v>
      </c>
      <c r="AT16" s="13" t="s">
        <v>91</v>
      </c>
      <c r="AU16" s="13" t="s">
        <v>92</v>
      </c>
      <c r="AV16" s="13" t="s">
        <v>322</v>
      </c>
      <c r="AW16" s="13" t="s">
        <v>323</v>
      </c>
      <c r="AX16" s="13" t="s">
        <v>74</v>
      </c>
      <c r="AY16" s="13" t="s">
        <v>324</v>
      </c>
      <c r="AZ16" s="13" t="s">
        <v>325</v>
      </c>
      <c r="BA16" s="13" t="s">
        <v>343</v>
      </c>
      <c r="BB16" s="13">
        <v>2023</v>
      </c>
      <c r="BC16" s="13">
        <v>365</v>
      </c>
      <c r="BD16" s="13">
        <v>16</v>
      </c>
      <c r="BE16" s="13" t="s">
        <v>74</v>
      </c>
      <c r="BF16" s="13" t="s">
        <v>74</v>
      </c>
      <c r="BG16" s="13" t="s">
        <v>344</v>
      </c>
      <c r="BH16" s="13" t="s">
        <v>74</v>
      </c>
      <c r="BI16" s="13">
        <v>2690</v>
      </c>
      <c r="BJ16" s="13">
        <v>2696</v>
      </c>
      <c r="BK16" s="13" t="s">
        <v>74</v>
      </c>
      <c r="BL16" s="13" t="s">
        <v>418</v>
      </c>
      <c r="BM16" s="13" t="str">
        <f>HYPERLINK("http://dx.doi.org/10.1002/adsc.202300360","http://dx.doi.org/10.1002/adsc.202300360")</f>
        <v>http://dx.doi.org/10.1002/adsc.202300360</v>
      </c>
      <c r="BN16" s="13" t="s">
        <v>74</v>
      </c>
      <c r="BO16" s="13" t="s">
        <v>419</v>
      </c>
      <c r="BP16" s="13">
        <v>7</v>
      </c>
      <c r="BQ16" s="13" t="s">
        <v>328</v>
      </c>
      <c r="BR16" s="13" t="s">
        <v>181</v>
      </c>
      <c r="BS16" s="13" t="s">
        <v>102</v>
      </c>
      <c r="BT16" s="13" t="s">
        <v>347</v>
      </c>
      <c r="BU16" s="13" t="s">
        <v>74</v>
      </c>
      <c r="BV16" s="13" t="s">
        <v>74</v>
      </c>
      <c r="BW16" s="13" t="s">
        <v>74</v>
      </c>
      <c r="BX16" s="13" t="s">
        <v>74</v>
      </c>
      <c r="BY16" s="13" t="s">
        <v>105</v>
      </c>
      <c r="BZ16" s="13" t="s">
        <v>420</v>
      </c>
      <c r="CA16" s="13" t="str">
        <f>HYPERLINK("https%3A%2F%2Fwww.webofscience.com%2Fwos%2Fwoscc%2Ffull-record%2FWOS:001000057200001","View Full Record in Web of Science")</f>
        <v>View Full Record in Web of Science</v>
      </c>
    </row>
    <row r="17" spans="1:79" s="13" customFormat="1" x14ac:dyDescent="0.2">
      <c r="A17" s="11" t="s">
        <v>2771</v>
      </c>
      <c r="B17" s="12" t="s">
        <v>2787</v>
      </c>
      <c r="C17" s="11" t="s">
        <v>2771</v>
      </c>
      <c r="D17" s="24">
        <f t="shared" si="0"/>
        <v>0</v>
      </c>
      <c r="E17" s="25">
        <f t="shared" si="1"/>
        <v>0</v>
      </c>
      <c r="F17" s="25">
        <f t="shared" si="2"/>
        <v>0</v>
      </c>
      <c r="G17" s="13" t="str">
        <f>HYPERLINK("http://dx.doi.org/10.1016/j.tetlet.2023.154483","http://dx.doi.org/10.1016/j.tetlet.2023.154483")</f>
        <v>http://dx.doi.org/10.1016/j.tetlet.2023.154483</v>
      </c>
      <c r="H17" s="13" t="s">
        <v>72</v>
      </c>
      <c r="I17" s="13" t="s">
        <v>421</v>
      </c>
      <c r="J17" s="13" t="s">
        <v>74</v>
      </c>
      <c r="K17" s="13" t="s">
        <v>74</v>
      </c>
      <c r="L17" s="13" t="s">
        <v>74</v>
      </c>
      <c r="M17" s="13" t="s">
        <v>422</v>
      </c>
      <c r="N17" s="13" t="s">
        <v>74</v>
      </c>
      <c r="O17" s="13" t="s">
        <v>74</v>
      </c>
      <c r="P17" s="13" t="s">
        <v>423</v>
      </c>
      <c r="Q17" s="13" t="s">
        <v>424</v>
      </c>
      <c r="R17" s="13" t="s">
        <v>74</v>
      </c>
      <c r="S17" s="13" t="s">
        <v>74</v>
      </c>
      <c r="T17" s="13" t="s">
        <v>78</v>
      </c>
      <c r="U17" s="13" t="s">
        <v>138</v>
      </c>
      <c r="V17" s="13" t="s">
        <v>74</v>
      </c>
      <c r="W17" s="13" t="s">
        <v>74</v>
      </c>
      <c r="X17" s="13" t="s">
        <v>74</v>
      </c>
      <c r="Y17" s="13" t="s">
        <v>74</v>
      </c>
      <c r="Z17" s="13" t="s">
        <v>74</v>
      </c>
      <c r="AA17" s="13" t="s">
        <v>425</v>
      </c>
      <c r="AB17" s="13" t="s">
        <v>426</v>
      </c>
      <c r="AC17" s="13" t="s">
        <v>427</v>
      </c>
      <c r="AD17" s="13" t="s">
        <v>428</v>
      </c>
      <c r="AE17" s="13" t="s">
        <v>429</v>
      </c>
      <c r="AF17" s="13" t="s">
        <v>430</v>
      </c>
      <c r="AG17" s="13" t="s">
        <v>431</v>
      </c>
      <c r="AH17" s="13" t="s">
        <v>74</v>
      </c>
      <c r="AI17" s="13" t="s">
        <v>432</v>
      </c>
      <c r="AJ17" s="13" t="s">
        <v>433</v>
      </c>
      <c r="AK17" s="13" t="s">
        <v>434</v>
      </c>
      <c r="AL17" s="13" t="s">
        <v>435</v>
      </c>
      <c r="AM17" s="13" t="s">
        <v>74</v>
      </c>
      <c r="AN17" s="13">
        <v>81</v>
      </c>
      <c r="AO17" s="13">
        <v>0</v>
      </c>
      <c r="AP17" s="13">
        <v>0</v>
      </c>
      <c r="AQ17" s="13">
        <v>10</v>
      </c>
      <c r="AR17" s="13">
        <v>10</v>
      </c>
      <c r="AS17" s="13" t="s">
        <v>436</v>
      </c>
      <c r="AT17" s="13" t="s">
        <v>391</v>
      </c>
      <c r="AU17" s="13" t="s">
        <v>437</v>
      </c>
      <c r="AV17" s="13" t="s">
        <v>438</v>
      </c>
      <c r="AW17" s="13" t="s">
        <v>439</v>
      </c>
      <c r="AX17" s="13" t="s">
        <v>74</v>
      </c>
      <c r="AY17" s="13" t="s">
        <v>440</v>
      </c>
      <c r="AZ17" s="13" t="s">
        <v>441</v>
      </c>
      <c r="BA17" s="13" t="s">
        <v>442</v>
      </c>
      <c r="BB17" s="13">
        <v>2023</v>
      </c>
      <c r="BC17" s="13">
        <v>121</v>
      </c>
      <c r="BD17" s="13" t="s">
        <v>74</v>
      </c>
      <c r="BE17" s="13" t="s">
        <v>74</v>
      </c>
      <c r="BF17" s="13" t="s">
        <v>74</v>
      </c>
      <c r="BG17" s="13" t="s">
        <v>74</v>
      </c>
      <c r="BH17" s="13" t="s">
        <v>74</v>
      </c>
      <c r="BI17" s="13" t="s">
        <v>74</v>
      </c>
      <c r="BJ17" s="13" t="s">
        <v>74</v>
      </c>
      <c r="BK17" s="13">
        <v>154483</v>
      </c>
      <c r="BL17" s="13" t="s">
        <v>443</v>
      </c>
      <c r="BM17" s="13" t="str">
        <f>HYPERLINK("http://dx.doi.org/10.1016/j.tetlet.2023.154483","http://dx.doi.org/10.1016/j.tetlet.2023.154483")</f>
        <v>http://dx.doi.org/10.1016/j.tetlet.2023.154483</v>
      </c>
      <c r="BN17" s="13" t="s">
        <v>74</v>
      </c>
      <c r="BO17" s="13" t="s">
        <v>419</v>
      </c>
      <c r="BP17" s="13">
        <v>4</v>
      </c>
      <c r="BQ17" s="13" t="s">
        <v>130</v>
      </c>
      <c r="BR17" s="13" t="s">
        <v>181</v>
      </c>
      <c r="BS17" s="13" t="s">
        <v>102</v>
      </c>
      <c r="BT17" s="13" t="s">
        <v>444</v>
      </c>
      <c r="BU17" s="13" t="s">
        <v>74</v>
      </c>
      <c r="BV17" s="13" t="s">
        <v>74</v>
      </c>
      <c r="BW17" s="13" t="s">
        <v>74</v>
      </c>
      <c r="BX17" s="13" t="s">
        <v>74</v>
      </c>
      <c r="BY17" s="13" t="s">
        <v>105</v>
      </c>
      <c r="BZ17" s="13" t="s">
        <v>445</v>
      </c>
      <c r="CA17" s="13" t="str">
        <f>HYPERLINK("https%3A%2F%2Fwww.webofscience.com%2Fwos%2Fwoscc%2Ffull-record%2FWOS:001006114300001","View Full Record in Web of Science")</f>
        <v>View Full Record in Web of Science</v>
      </c>
    </row>
    <row r="18" spans="1:79" s="13" customFormat="1" x14ac:dyDescent="0.2">
      <c r="A18" s="11" t="s">
        <v>2771</v>
      </c>
      <c r="B18" s="12" t="s">
        <v>2788</v>
      </c>
      <c r="C18" s="11" t="s">
        <v>2771</v>
      </c>
      <c r="D18" s="24">
        <f t="shared" si="0"/>
        <v>0</v>
      </c>
      <c r="E18" s="25">
        <f t="shared" si="1"/>
        <v>0</v>
      </c>
      <c r="F18" s="25">
        <f t="shared" si="2"/>
        <v>0</v>
      </c>
      <c r="G18" s="13" t="str">
        <f>HYPERLINK("http://dx.doi.org/10.1016/j.checat.2023.100582","http://dx.doi.org/10.1016/j.checat.2023.100582")</f>
        <v>http://dx.doi.org/10.1016/j.checat.2023.100582</v>
      </c>
      <c r="H18" s="13" t="s">
        <v>72</v>
      </c>
      <c r="I18" s="13" t="s">
        <v>446</v>
      </c>
      <c r="J18" s="13" t="s">
        <v>74</v>
      </c>
      <c r="K18" s="13" t="s">
        <v>74</v>
      </c>
      <c r="L18" s="13" t="s">
        <v>74</v>
      </c>
      <c r="M18" s="13" t="s">
        <v>447</v>
      </c>
      <c r="N18" s="13" t="s">
        <v>74</v>
      </c>
      <c r="O18" s="13" t="s">
        <v>74</v>
      </c>
      <c r="P18" s="13" t="s">
        <v>448</v>
      </c>
      <c r="Q18" s="13" t="s">
        <v>449</v>
      </c>
      <c r="R18" s="13" t="s">
        <v>74</v>
      </c>
      <c r="S18" s="13" t="s">
        <v>74</v>
      </c>
      <c r="T18" s="13" t="s">
        <v>78</v>
      </c>
      <c r="U18" s="13" t="s">
        <v>138</v>
      </c>
      <c r="V18" s="13" t="s">
        <v>74</v>
      </c>
      <c r="W18" s="13" t="s">
        <v>74</v>
      </c>
      <c r="X18" s="13" t="s">
        <v>74</v>
      </c>
      <c r="Y18" s="13" t="s">
        <v>74</v>
      </c>
      <c r="Z18" s="13" t="s">
        <v>74</v>
      </c>
      <c r="AA18" s="13" t="s">
        <v>74</v>
      </c>
      <c r="AB18" s="13" t="s">
        <v>450</v>
      </c>
      <c r="AC18" s="13" t="s">
        <v>451</v>
      </c>
      <c r="AD18" s="13" t="s">
        <v>452</v>
      </c>
      <c r="AE18" s="13" t="s">
        <v>453</v>
      </c>
      <c r="AF18" s="13" t="s">
        <v>454</v>
      </c>
      <c r="AG18" s="13" t="s">
        <v>455</v>
      </c>
      <c r="AH18" s="13" t="s">
        <v>456</v>
      </c>
      <c r="AI18" s="13" t="s">
        <v>457</v>
      </c>
      <c r="AJ18" s="13" t="s">
        <v>458</v>
      </c>
      <c r="AK18" s="13" t="s">
        <v>459</v>
      </c>
      <c r="AL18" s="13" t="s">
        <v>460</v>
      </c>
      <c r="AM18" s="13" t="s">
        <v>74</v>
      </c>
      <c r="AN18" s="13">
        <v>51</v>
      </c>
      <c r="AO18" s="13">
        <v>5</v>
      </c>
      <c r="AP18" s="13">
        <v>5</v>
      </c>
      <c r="AQ18" s="13">
        <v>9</v>
      </c>
      <c r="AR18" s="13">
        <v>14</v>
      </c>
      <c r="AS18" s="13" t="s">
        <v>461</v>
      </c>
      <c r="AT18" s="13" t="s">
        <v>276</v>
      </c>
      <c r="AU18" s="13" t="s">
        <v>462</v>
      </c>
      <c r="AV18" s="13" t="s">
        <v>463</v>
      </c>
      <c r="AW18" s="13" t="s">
        <v>74</v>
      </c>
      <c r="AX18" s="13" t="s">
        <v>74</v>
      </c>
      <c r="AY18" s="13" t="s">
        <v>449</v>
      </c>
      <c r="AZ18" s="13" t="s">
        <v>464</v>
      </c>
      <c r="BA18" s="13" t="s">
        <v>465</v>
      </c>
      <c r="BB18" s="13">
        <v>2023</v>
      </c>
      <c r="BC18" s="13">
        <v>3</v>
      </c>
      <c r="BD18" s="13">
        <v>4</v>
      </c>
      <c r="BE18" s="13" t="s">
        <v>74</v>
      </c>
      <c r="BF18" s="13" t="s">
        <v>74</v>
      </c>
      <c r="BG18" s="13" t="s">
        <v>74</v>
      </c>
      <c r="BH18" s="13" t="s">
        <v>74</v>
      </c>
      <c r="BI18" s="13" t="s">
        <v>74</v>
      </c>
      <c r="BJ18" s="13" t="s">
        <v>74</v>
      </c>
      <c r="BK18" s="13">
        <v>100582</v>
      </c>
      <c r="BL18" s="13" t="s">
        <v>466</v>
      </c>
      <c r="BM18" s="13" t="str">
        <f>HYPERLINK("http://dx.doi.org/10.1016/j.checat.2023.100582","http://dx.doi.org/10.1016/j.checat.2023.100582")</f>
        <v>http://dx.doi.org/10.1016/j.checat.2023.100582</v>
      </c>
      <c r="BN18" s="13" t="s">
        <v>74</v>
      </c>
      <c r="BO18" s="13" t="s">
        <v>467</v>
      </c>
      <c r="BP18" s="13">
        <v>13</v>
      </c>
      <c r="BQ18" s="13" t="s">
        <v>372</v>
      </c>
      <c r="BR18" s="13" t="s">
        <v>468</v>
      </c>
      <c r="BS18" s="13" t="s">
        <v>102</v>
      </c>
      <c r="BT18" s="13" t="s">
        <v>469</v>
      </c>
      <c r="BU18" s="13" t="s">
        <v>74</v>
      </c>
      <c r="BV18" s="13" t="s">
        <v>74</v>
      </c>
      <c r="BW18" s="13" t="s">
        <v>74</v>
      </c>
      <c r="BX18" s="13" t="s">
        <v>74</v>
      </c>
      <c r="BY18" s="13" t="s">
        <v>105</v>
      </c>
      <c r="BZ18" s="13" t="s">
        <v>470</v>
      </c>
      <c r="CA18" s="13" t="str">
        <f>HYPERLINK("https%3A%2F%2Fwww.webofscience.com%2Fwos%2Fwoscc%2Ffull-record%2FWOS:000985733200001","View Full Record in Web of Science")</f>
        <v>View Full Record in Web of Science</v>
      </c>
    </row>
    <row r="19" spans="1:79" s="13" customFormat="1" x14ac:dyDescent="0.2">
      <c r="A19" s="11" t="s">
        <v>2790</v>
      </c>
      <c r="B19" s="12" t="s">
        <v>2789</v>
      </c>
      <c r="C19" s="11" t="s">
        <v>2771</v>
      </c>
      <c r="D19" s="24">
        <f t="shared" si="0"/>
        <v>0</v>
      </c>
      <c r="E19" s="25">
        <f t="shared" si="1"/>
        <v>1</v>
      </c>
      <c r="F19" s="25">
        <f t="shared" si="2"/>
        <v>-1</v>
      </c>
      <c r="G19" s="13" t="str">
        <f>HYPERLINK("http://dx.doi.org/10.1002/cctc.202300009","http://dx.doi.org/10.1002/cctc.202300009")</f>
        <v>http://dx.doi.org/10.1002/cctc.202300009</v>
      </c>
      <c r="H19" s="13" t="s">
        <v>72</v>
      </c>
      <c r="I19" s="13" t="s">
        <v>471</v>
      </c>
      <c r="J19" s="13" t="s">
        <v>74</v>
      </c>
      <c r="K19" s="13" t="s">
        <v>74</v>
      </c>
      <c r="L19" s="13" t="s">
        <v>74</v>
      </c>
      <c r="M19" s="13" t="s">
        <v>472</v>
      </c>
      <c r="N19" s="13" t="s">
        <v>74</v>
      </c>
      <c r="O19" s="13" t="s">
        <v>74</v>
      </c>
      <c r="P19" s="13" t="s">
        <v>473</v>
      </c>
      <c r="Q19" s="13" t="s">
        <v>474</v>
      </c>
      <c r="R19" s="13" t="s">
        <v>74</v>
      </c>
      <c r="S19" s="13" t="s">
        <v>74</v>
      </c>
      <c r="T19" s="13" t="s">
        <v>78</v>
      </c>
      <c r="U19" s="13" t="s">
        <v>245</v>
      </c>
      <c r="V19" s="13" t="s">
        <v>74</v>
      </c>
      <c r="W19" s="13" t="s">
        <v>74</v>
      </c>
      <c r="X19" s="13" t="s">
        <v>74</v>
      </c>
      <c r="Y19" s="13" t="s">
        <v>74</v>
      </c>
      <c r="Z19" s="13" t="s">
        <v>74</v>
      </c>
      <c r="AA19" s="13" t="s">
        <v>475</v>
      </c>
      <c r="AB19" s="13" t="s">
        <v>476</v>
      </c>
      <c r="AC19" s="13" t="s">
        <v>477</v>
      </c>
      <c r="AD19" s="13" t="s">
        <v>478</v>
      </c>
      <c r="AE19" s="13" t="s">
        <v>479</v>
      </c>
      <c r="AF19" s="13" t="s">
        <v>480</v>
      </c>
      <c r="AG19" s="13" t="s">
        <v>481</v>
      </c>
      <c r="AH19" s="13" t="s">
        <v>74</v>
      </c>
      <c r="AI19" s="13" t="s">
        <v>74</v>
      </c>
      <c r="AJ19" s="13" t="s">
        <v>482</v>
      </c>
      <c r="AK19" s="13" t="s">
        <v>483</v>
      </c>
      <c r="AL19" s="13" t="s">
        <v>484</v>
      </c>
      <c r="AM19" s="13" t="s">
        <v>74</v>
      </c>
      <c r="AN19" s="13">
        <v>51</v>
      </c>
      <c r="AO19" s="13">
        <v>0</v>
      </c>
      <c r="AP19" s="13">
        <v>0</v>
      </c>
      <c r="AQ19" s="13">
        <v>26</v>
      </c>
      <c r="AR19" s="13">
        <v>36</v>
      </c>
      <c r="AS19" s="13" t="s">
        <v>90</v>
      </c>
      <c r="AT19" s="13" t="s">
        <v>91</v>
      </c>
      <c r="AU19" s="13" t="s">
        <v>92</v>
      </c>
      <c r="AV19" s="13" t="s">
        <v>485</v>
      </c>
      <c r="AW19" s="13" t="s">
        <v>486</v>
      </c>
      <c r="AX19" s="13" t="s">
        <v>74</v>
      </c>
      <c r="AY19" s="13" t="s">
        <v>474</v>
      </c>
      <c r="AZ19" s="13" t="s">
        <v>487</v>
      </c>
      <c r="BA19" s="13" t="s">
        <v>488</v>
      </c>
      <c r="BB19" s="13">
        <v>2023</v>
      </c>
      <c r="BC19" s="13" t="s">
        <v>74</v>
      </c>
      <c r="BD19" s="13" t="s">
        <v>74</v>
      </c>
      <c r="BE19" s="13" t="s">
        <v>74</v>
      </c>
      <c r="BF19" s="13" t="s">
        <v>74</v>
      </c>
      <c r="BG19" s="13" t="s">
        <v>74</v>
      </c>
      <c r="BH19" s="13" t="s">
        <v>74</v>
      </c>
      <c r="BI19" s="13" t="s">
        <v>74</v>
      </c>
      <c r="BJ19" s="13" t="s">
        <v>74</v>
      </c>
      <c r="BK19" s="13" t="s">
        <v>74</v>
      </c>
      <c r="BL19" s="13" t="s">
        <v>489</v>
      </c>
      <c r="BM19" s="13" t="str">
        <f>HYPERLINK("http://dx.doi.org/10.1002/cctc.202300009","http://dx.doi.org/10.1002/cctc.202300009")</f>
        <v>http://dx.doi.org/10.1002/cctc.202300009</v>
      </c>
      <c r="BN19" s="13" t="s">
        <v>74</v>
      </c>
      <c r="BO19" s="13" t="s">
        <v>490</v>
      </c>
      <c r="BP19" s="13">
        <v>9</v>
      </c>
      <c r="BQ19" s="13" t="s">
        <v>372</v>
      </c>
      <c r="BR19" s="13" t="s">
        <v>101</v>
      </c>
      <c r="BS19" s="13" t="s">
        <v>102</v>
      </c>
      <c r="BT19" s="13" t="s">
        <v>491</v>
      </c>
      <c r="BU19" s="13" t="s">
        <v>74</v>
      </c>
      <c r="BV19" s="13" t="s">
        <v>74</v>
      </c>
      <c r="BW19" s="13" t="s">
        <v>74</v>
      </c>
      <c r="BX19" s="13" t="s">
        <v>74</v>
      </c>
      <c r="BY19" s="13" t="s">
        <v>105</v>
      </c>
      <c r="BZ19" s="13" t="s">
        <v>492</v>
      </c>
      <c r="CA19" s="13" t="str">
        <f>HYPERLINK("https%3A%2F%2Fwww.webofscience.com%2Fwos%2Fwoscc%2Ffull-record%2FWOS:000961680900001","View Full Record in Web of Science")</f>
        <v>View Full Record in Web of Science</v>
      </c>
    </row>
    <row r="20" spans="1:79" s="13" customFormat="1" x14ac:dyDescent="0.2">
      <c r="A20" s="11" t="s">
        <v>2783</v>
      </c>
      <c r="B20" s="12" t="s">
        <v>2791</v>
      </c>
      <c r="C20" s="11" t="s">
        <v>2783</v>
      </c>
      <c r="D20" s="24">
        <f t="shared" si="0"/>
        <v>0</v>
      </c>
      <c r="E20" s="25">
        <f t="shared" si="1"/>
        <v>0</v>
      </c>
      <c r="F20" s="25">
        <f t="shared" si="2"/>
        <v>0</v>
      </c>
      <c r="G20" s="13" t="str">
        <f>HYPERLINK("http://dx.doi.org/10.1021/acs.inorgchem.2c04168","http://dx.doi.org/10.1021/acs.inorgchem.2c04168")</f>
        <v>http://dx.doi.org/10.1021/acs.inorgchem.2c04168</v>
      </c>
      <c r="H20" s="13" t="s">
        <v>72</v>
      </c>
      <c r="I20" s="13" t="s">
        <v>493</v>
      </c>
      <c r="J20" s="13" t="s">
        <v>74</v>
      </c>
      <c r="K20" s="13" t="s">
        <v>74</v>
      </c>
      <c r="L20" s="13" t="s">
        <v>74</v>
      </c>
      <c r="M20" s="13" t="s">
        <v>494</v>
      </c>
      <c r="N20" s="13" t="s">
        <v>74</v>
      </c>
      <c r="O20" s="13" t="s">
        <v>74</v>
      </c>
      <c r="P20" s="13" t="s">
        <v>495</v>
      </c>
      <c r="Q20" s="13" t="s">
        <v>496</v>
      </c>
      <c r="R20" s="13" t="s">
        <v>74</v>
      </c>
      <c r="S20" s="13" t="s">
        <v>74</v>
      </c>
      <c r="T20" s="13" t="s">
        <v>78</v>
      </c>
      <c r="U20" s="13" t="s">
        <v>138</v>
      </c>
      <c r="V20" s="13" t="s">
        <v>74</v>
      </c>
      <c r="W20" s="13" t="s">
        <v>74</v>
      </c>
      <c r="X20" s="13" t="s">
        <v>74</v>
      </c>
      <c r="Y20" s="13" t="s">
        <v>74</v>
      </c>
      <c r="Z20" s="13" t="s">
        <v>74</v>
      </c>
      <c r="AA20" s="13" t="s">
        <v>74</v>
      </c>
      <c r="AB20" s="13" t="s">
        <v>497</v>
      </c>
      <c r="AC20" s="13" t="s">
        <v>498</v>
      </c>
      <c r="AD20" s="13" t="s">
        <v>499</v>
      </c>
      <c r="AE20" s="13" t="s">
        <v>500</v>
      </c>
      <c r="AF20" s="13" t="s">
        <v>501</v>
      </c>
      <c r="AG20" s="13" t="s">
        <v>502</v>
      </c>
      <c r="AH20" s="13" t="s">
        <v>503</v>
      </c>
      <c r="AI20" s="13" t="s">
        <v>504</v>
      </c>
      <c r="AJ20" s="13" t="s">
        <v>505</v>
      </c>
      <c r="AK20" s="13" t="s">
        <v>506</v>
      </c>
      <c r="AL20" s="13" t="s">
        <v>507</v>
      </c>
      <c r="AM20" s="13" t="s">
        <v>74</v>
      </c>
      <c r="AN20" s="13">
        <v>69</v>
      </c>
      <c r="AO20" s="13">
        <v>3</v>
      </c>
      <c r="AP20" s="13">
        <v>3</v>
      </c>
      <c r="AQ20" s="13">
        <v>10</v>
      </c>
      <c r="AR20" s="13">
        <v>17</v>
      </c>
      <c r="AS20" s="13" t="s">
        <v>150</v>
      </c>
      <c r="AT20" s="13" t="s">
        <v>151</v>
      </c>
      <c r="AU20" s="13" t="s">
        <v>152</v>
      </c>
      <c r="AV20" s="13" t="s">
        <v>508</v>
      </c>
      <c r="AW20" s="13" t="s">
        <v>509</v>
      </c>
      <c r="AX20" s="13" t="s">
        <v>74</v>
      </c>
      <c r="AY20" s="13" t="s">
        <v>510</v>
      </c>
      <c r="AZ20" s="13" t="s">
        <v>511</v>
      </c>
      <c r="BA20" s="13" t="s">
        <v>512</v>
      </c>
      <c r="BB20" s="13">
        <v>2023</v>
      </c>
      <c r="BC20" s="13">
        <v>62</v>
      </c>
      <c r="BD20" s="13">
        <v>14</v>
      </c>
      <c r="BE20" s="13" t="s">
        <v>74</v>
      </c>
      <c r="BF20" s="13" t="s">
        <v>74</v>
      </c>
      <c r="BG20" s="13" t="s">
        <v>74</v>
      </c>
      <c r="BH20" s="13" t="s">
        <v>74</v>
      </c>
      <c r="BI20" s="13">
        <v>5387</v>
      </c>
      <c r="BJ20" s="13">
        <v>5399</v>
      </c>
      <c r="BK20" s="13" t="s">
        <v>74</v>
      </c>
      <c r="BL20" s="13" t="s">
        <v>513</v>
      </c>
      <c r="BM20" s="13" t="str">
        <f>HYPERLINK("http://dx.doi.org/10.1021/acs.inorgchem.2c04168","http://dx.doi.org/10.1021/acs.inorgchem.2c04168")</f>
        <v>http://dx.doi.org/10.1021/acs.inorgchem.2c04168</v>
      </c>
      <c r="BN20" s="13" t="s">
        <v>74</v>
      </c>
      <c r="BO20" s="13" t="s">
        <v>490</v>
      </c>
      <c r="BP20" s="13">
        <v>13</v>
      </c>
      <c r="BQ20" s="13" t="s">
        <v>514</v>
      </c>
      <c r="BR20" s="13" t="s">
        <v>101</v>
      </c>
      <c r="BS20" s="13" t="s">
        <v>102</v>
      </c>
      <c r="BT20" s="13" t="s">
        <v>515</v>
      </c>
      <c r="BU20" s="13">
        <v>36972560</v>
      </c>
      <c r="BV20" s="13" t="s">
        <v>74</v>
      </c>
      <c r="BW20" s="13" t="s">
        <v>74</v>
      </c>
      <c r="BX20" s="13" t="s">
        <v>74</v>
      </c>
      <c r="BY20" s="13" t="s">
        <v>105</v>
      </c>
      <c r="BZ20" s="13" t="s">
        <v>516</v>
      </c>
      <c r="CA20" s="13" t="str">
        <f>HYPERLINK("https%3A%2F%2Fwww.webofscience.com%2Fwos%2Fwoscc%2Ffull-record%2FWOS:000959701800001","View Full Record in Web of Science")</f>
        <v>View Full Record in Web of Science</v>
      </c>
    </row>
    <row r="21" spans="1:79" s="13" customFormat="1" x14ac:dyDescent="0.2">
      <c r="A21" s="11" t="s">
        <v>2770</v>
      </c>
      <c r="B21" s="12" t="s">
        <v>2792</v>
      </c>
      <c r="C21" s="11" t="s">
        <v>2770</v>
      </c>
      <c r="D21" s="24">
        <f t="shared" si="0"/>
        <v>0</v>
      </c>
      <c r="E21" s="25">
        <f t="shared" si="1"/>
        <v>0</v>
      </c>
      <c r="F21" s="25">
        <f t="shared" si="2"/>
        <v>0</v>
      </c>
      <c r="G21" s="13" t="str">
        <f>HYPERLINK("http://dx.doi.org/10.1002/adsc.202201395","http://dx.doi.org/10.1002/adsc.202201395")</f>
        <v>http://dx.doi.org/10.1002/adsc.202201395</v>
      </c>
      <c r="H21" s="13" t="s">
        <v>72</v>
      </c>
      <c r="I21" s="13" t="s">
        <v>517</v>
      </c>
      <c r="J21" s="13" t="s">
        <v>74</v>
      </c>
      <c r="K21" s="13" t="s">
        <v>74</v>
      </c>
      <c r="L21" s="13" t="s">
        <v>74</v>
      </c>
      <c r="M21" s="13" t="s">
        <v>518</v>
      </c>
      <c r="N21" s="13" t="s">
        <v>74</v>
      </c>
      <c r="O21" s="13" t="s">
        <v>74</v>
      </c>
      <c r="P21" s="13" t="s">
        <v>519</v>
      </c>
      <c r="Q21" s="13" t="s">
        <v>315</v>
      </c>
      <c r="R21" s="13" t="s">
        <v>74</v>
      </c>
      <c r="S21" s="13" t="s">
        <v>74</v>
      </c>
      <c r="T21" s="13" t="s">
        <v>78</v>
      </c>
      <c r="U21" s="13" t="s">
        <v>138</v>
      </c>
      <c r="V21" s="13" t="s">
        <v>74</v>
      </c>
      <c r="W21" s="13" t="s">
        <v>74</v>
      </c>
      <c r="X21" s="13" t="s">
        <v>74</v>
      </c>
      <c r="Y21" s="13" t="s">
        <v>74</v>
      </c>
      <c r="Z21" s="13" t="s">
        <v>74</v>
      </c>
      <c r="AA21" s="13" t="s">
        <v>520</v>
      </c>
      <c r="AB21" s="13" t="s">
        <v>521</v>
      </c>
      <c r="AC21" s="13" t="s">
        <v>522</v>
      </c>
      <c r="AD21" s="13" t="s">
        <v>523</v>
      </c>
      <c r="AE21" s="13" t="s">
        <v>169</v>
      </c>
      <c r="AF21" s="13" t="s">
        <v>320</v>
      </c>
      <c r="AG21" s="13" t="s">
        <v>171</v>
      </c>
      <c r="AH21" s="13" t="s">
        <v>74</v>
      </c>
      <c r="AI21" s="13" t="s">
        <v>74</v>
      </c>
      <c r="AJ21" s="13" t="s">
        <v>172</v>
      </c>
      <c r="AK21" s="13" t="s">
        <v>173</v>
      </c>
      <c r="AL21" s="13" t="s">
        <v>321</v>
      </c>
      <c r="AM21" s="13" t="s">
        <v>74</v>
      </c>
      <c r="AN21" s="13">
        <v>71</v>
      </c>
      <c r="AO21" s="13">
        <v>2</v>
      </c>
      <c r="AP21" s="13">
        <v>2</v>
      </c>
      <c r="AQ21" s="13">
        <v>9</v>
      </c>
      <c r="AR21" s="13">
        <v>23</v>
      </c>
      <c r="AS21" s="13" t="s">
        <v>90</v>
      </c>
      <c r="AT21" s="13" t="s">
        <v>91</v>
      </c>
      <c r="AU21" s="13" t="s">
        <v>92</v>
      </c>
      <c r="AV21" s="13" t="s">
        <v>322</v>
      </c>
      <c r="AW21" s="13" t="s">
        <v>323</v>
      </c>
      <c r="AX21" s="13" t="s">
        <v>74</v>
      </c>
      <c r="AY21" s="13" t="s">
        <v>324</v>
      </c>
      <c r="AZ21" s="13" t="s">
        <v>325</v>
      </c>
      <c r="BA21" s="13" t="s">
        <v>524</v>
      </c>
      <c r="BB21" s="13">
        <v>2023</v>
      </c>
      <c r="BC21" s="13">
        <v>365</v>
      </c>
      <c r="BD21" s="13">
        <v>5</v>
      </c>
      <c r="BE21" s="13" t="s">
        <v>74</v>
      </c>
      <c r="BF21" s="13" t="s">
        <v>74</v>
      </c>
      <c r="BG21" s="13" t="s">
        <v>74</v>
      </c>
      <c r="BH21" s="13" t="s">
        <v>74</v>
      </c>
      <c r="BI21" s="13">
        <v>747</v>
      </c>
      <c r="BJ21" s="13">
        <v>752</v>
      </c>
      <c r="BK21" s="13">
        <v>365</v>
      </c>
      <c r="BL21" s="13" t="s">
        <v>525</v>
      </c>
      <c r="BM21" s="13" t="str">
        <f>HYPERLINK("http://dx.doi.org/10.1002/adsc.202201395","http://dx.doi.org/10.1002/adsc.202201395")</f>
        <v>http://dx.doi.org/10.1002/adsc.202201395</v>
      </c>
      <c r="BN21" s="13" t="s">
        <v>74</v>
      </c>
      <c r="BO21" s="13" t="s">
        <v>526</v>
      </c>
      <c r="BP21" s="13">
        <v>6</v>
      </c>
      <c r="BQ21" s="13" t="s">
        <v>328</v>
      </c>
      <c r="BR21" s="13" t="s">
        <v>181</v>
      </c>
      <c r="BS21" s="13" t="s">
        <v>102</v>
      </c>
      <c r="BT21" s="13" t="s">
        <v>527</v>
      </c>
      <c r="BU21" s="13" t="s">
        <v>74</v>
      </c>
      <c r="BV21" s="13" t="s">
        <v>74</v>
      </c>
      <c r="BW21" s="13" t="s">
        <v>74</v>
      </c>
      <c r="BX21" s="13" t="s">
        <v>74</v>
      </c>
      <c r="BY21" s="13" t="s">
        <v>105</v>
      </c>
      <c r="BZ21" s="13" t="s">
        <v>528</v>
      </c>
      <c r="CA21" s="13" t="str">
        <f>HYPERLINK("https%3A%2F%2Fwww.webofscience.com%2Fwos%2Fwoscc%2Ffull-record%2FWOS:000940387600001","View Full Record in Web of Science")</f>
        <v>View Full Record in Web of Science</v>
      </c>
    </row>
    <row r="22" spans="1:79" s="13" customFormat="1" x14ac:dyDescent="0.2">
      <c r="A22" s="11" t="s">
        <v>2770</v>
      </c>
      <c r="B22" s="12" t="s">
        <v>2793</v>
      </c>
      <c r="C22" s="11" t="s">
        <v>2770</v>
      </c>
      <c r="D22" s="24">
        <f t="shared" si="0"/>
        <v>0</v>
      </c>
      <c r="E22" s="25">
        <f t="shared" si="1"/>
        <v>0</v>
      </c>
      <c r="F22" s="25">
        <f t="shared" si="2"/>
        <v>0</v>
      </c>
      <c r="G22" s="13" t="str">
        <f>HYPERLINK("http://dx.doi.org/10.1007/s40242-023-2323-y","http://dx.doi.org/10.1007/s40242-023-2323-y")</f>
        <v>http://dx.doi.org/10.1007/s40242-023-2323-y</v>
      </c>
      <c r="H22" s="13" t="s">
        <v>72</v>
      </c>
      <c r="I22" s="13" t="s">
        <v>529</v>
      </c>
      <c r="J22" s="13" t="s">
        <v>74</v>
      </c>
      <c r="K22" s="13" t="s">
        <v>74</v>
      </c>
      <c r="L22" s="13" t="s">
        <v>74</v>
      </c>
      <c r="M22" s="13" t="s">
        <v>530</v>
      </c>
      <c r="N22" s="13" t="s">
        <v>74</v>
      </c>
      <c r="O22" s="13" t="s">
        <v>74</v>
      </c>
      <c r="P22" s="13" t="s">
        <v>531</v>
      </c>
      <c r="Q22" s="13" t="s">
        <v>532</v>
      </c>
      <c r="R22" s="13" t="s">
        <v>74</v>
      </c>
      <c r="S22" s="13" t="s">
        <v>74</v>
      </c>
      <c r="T22" s="13" t="s">
        <v>78</v>
      </c>
      <c r="U22" s="13" t="s">
        <v>138</v>
      </c>
      <c r="V22" s="13" t="s">
        <v>74</v>
      </c>
      <c r="W22" s="13" t="s">
        <v>74</v>
      </c>
      <c r="X22" s="13" t="s">
        <v>74</v>
      </c>
      <c r="Y22" s="13" t="s">
        <v>74</v>
      </c>
      <c r="Z22" s="13" t="s">
        <v>74</v>
      </c>
      <c r="AA22" s="13" t="s">
        <v>533</v>
      </c>
      <c r="AB22" s="13" t="s">
        <v>534</v>
      </c>
      <c r="AC22" s="13" t="s">
        <v>535</v>
      </c>
      <c r="AD22" s="13" t="s">
        <v>536</v>
      </c>
      <c r="AE22" s="13" t="s">
        <v>537</v>
      </c>
      <c r="AF22" s="13" t="s">
        <v>538</v>
      </c>
      <c r="AG22" s="13" t="s">
        <v>539</v>
      </c>
      <c r="AH22" s="13" t="s">
        <v>540</v>
      </c>
      <c r="AI22" s="13" t="s">
        <v>74</v>
      </c>
      <c r="AJ22" s="13" t="s">
        <v>541</v>
      </c>
      <c r="AK22" s="13" t="s">
        <v>542</v>
      </c>
      <c r="AL22" s="13" t="s">
        <v>543</v>
      </c>
      <c r="AM22" s="13" t="s">
        <v>74</v>
      </c>
      <c r="AN22" s="13">
        <v>39</v>
      </c>
      <c r="AO22" s="13">
        <v>1</v>
      </c>
      <c r="AP22" s="13">
        <v>1</v>
      </c>
      <c r="AQ22" s="13">
        <v>3</v>
      </c>
      <c r="AR22" s="13">
        <v>12</v>
      </c>
      <c r="AS22" s="13" t="s">
        <v>544</v>
      </c>
      <c r="AT22" s="13" t="s">
        <v>545</v>
      </c>
      <c r="AU22" s="13" t="s">
        <v>546</v>
      </c>
      <c r="AV22" s="13" t="s">
        <v>547</v>
      </c>
      <c r="AW22" s="13" t="s">
        <v>548</v>
      </c>
      <c r="AX22" s="13" t="s">
        <v>74</v>
      </c>
      <c r="AY22" s="13" t="s">
        <v>549</v>
      </c>
      <c r="AZ22" s="13" t="s">
        <v>550</v>
      </c>
      <c r="BA22" s="13" t="s">
        <v>551</v>
      </c>
      <c r="BB22" s="13">
        <v>2023</v>
      </c>
      <c r="BC22" s="13">
        <v>39</v>
      </c>
      <c r="BD22" s="13">
        <v>2</v>
      </c>
      <c r="BE22" s="13" t="s">
        <v>74</v>
      </c>
      <c r="BF22" s="13" t="s">
        <v>74</v>
      </c>
      <c r="BG22" s="13" t="s">
        <v>344</v>
      </c>
      <c r="BH22" s="13" t="s">
        <v>74</v>
      </c>
      <c r="BI22" s="13">
        <v>318</v>
      </c>
      <c r="BJ22" s="13">
        <v>324</v>
      </c>
      <c r="BK22" s="13" t="s">
        <v>74</v>
      </c>
      <c r="BL22" s="13" t="s">
        <v>552</v>
      </c>
      <c r="BM22" s="13" t="str">
        <f>HYPERLINK("http://dx.doi.org/10.1007/s40242-023-2323-y","http://dx.doi.org/10.1007/s40242-023-2323-y")</f>
        <v>http://dx.doi.org/10.1007/s40242-023-2323-y</v>
      </c>
      <c r="BN22" s="13" t="s">
        <v>74</v>
      </c>
      <c r="BO22" s="13" t="s">
        <v>526</v>
      </c>
      <c r="BP22" s="13">
        <v>7</v>
      </c>
      <c r="BQ22" s="13" t="s">
        <v>100</v>
      </c>
      <c r="BR22" s="13" t="s">
        <v>101</v>
      </c>
      <c r="BS22" s="13" t="s">
        <v>102</v>
      </c>
      <c r="BT22" s="13" t="s">
        <v>553</v>
      </c>
      <c r="BU22" s="13" t="s">
        <v>74</v>
      </c>
      <c r="BV22" s="13" t="s">
        <v>74</v>
      </c>
      <c r="BW22" s="13" t="s">
        <v>74</v>
      </c>
      <c r="BX22" s="13" t="s">
        <v>74</v>
      </c>
      <c r="BY22" s="13" t="s">
        <v>105</v>
      </c>
      <c r="BZ22" s="13" t="s">
        <v>554</v>
      </c>
      <c r="CA22" s="13" t="str">
        <f>HYPERLINK("https%3A%2F%2Fwww.webofscience.com%2Fwos%2Fwoscc%2Ffull-record%2FWOS:000935410800001","View Full Record in Web of Science")</f>
        <v>View Full Record in Web of Science</v>
      </c>
    </row>
    <row r="23" spans="1:79" s="13" customFormat="1" x14ac:dyDescent="0.2">
      <c r="A23" s="11" t="s">
        <v>2770</v>
      </c>
      <c r="B23" s="12" t="s">
        <v>2794</v>
      </c>
      <c r="C23" s="11" t="s">
        <v>2770</v>
      </c>
      <c r="D23" s="24">
        <f t="shared" si="0"/>
        <v>0</v>
      </c>
      <c r="E23" s="25">
        <f t="shared" si="1"/>
        <v>0</v>
      </c>
      <c r="F23" s="25">
        <f t="shared" si="2"/>
        <v>0</v>
      </c>
      <c r="G23" s="13" t="str">
        <f>HYPERLINK("http://dx.doi.org/10.1016/j.checat.2022.100491","http://dx.doi.org/10.1016/j.checat.2022.100491")</f>
        <v>http://dx.doi.org/10.1016/j.checat.2022.100491</v>
      </c>
      <c r="H23" s="13" t="s">
        <v>72</v>
      </c>
      <c r="I23" s="13" t="s">
        <v>555</v>
      </c>
      <c r="J23" s="13" t="s">
        <v>74</v>
      </c>
      <c r="K23" s="13" t="s">
        <v>74</v>
      </c>
      <c r="L23" s="13" t="s">
        <v>74</v>
      </c>
      <c r="M23" s="13" t="s">
        <v>556</v>
      </c>
      <c r="N23" s="13" t="s">
        <v>74</v>
      </c>
      <c r="O23" s="13" t="s">
        <v>74</v>
      </c>
      <c r="P23" s="13" t="s">
        <v>557</v>
      </c>
      <c r="Q23" s="13" t="s">
        <v>449</v>
      </c>
      <c r="R23" s="13" t="s">
        <v>74</v>
      </c>
      <c r="S23" s="13" t="s">
        <v>74</v>
      </c>
      <c r="T23" s="13" t="s">
        <v>78</v>
      </c>
      <c r="U23" s="13" t="s">
        <v>138</v>
      </c>
      <c r="V23" s="13" t="s">
        <v>74</v>
      </c>
      <c r="W23" s="13" t="s">
        <v>74</v>
      </c>
      <c r="X23" s="13" t="s">
        <v>74</v>
      </c>
      <c r="Y23" s="13" t="s">
        <v>74</v>
      </c>
      <c r="Z23" s="13" t="s">
        <v>74</v>
      </c>
      <c r="AA23" s="13" t="s">
        <v>74</v>
      </c>
      <c r="AB23" s="13" t="s">
        <v>558</v>
      </c>
      <c r="AC23" s="13" t="s">
        <v>559</v>
      </c>
      <c r="AD23" s="13" t="s">
        <v>560</v>
      </c>
      <c r="AE23" s="13" t="s">
        <v>561</v>
      </c>
      <c r="AF23" s="13" t="s">
        <v>562</v>
      </c>
      <c r="AG23" s="13" t="s">
        <v>563</v>
      </c>
      <c r="AH23" s="13" t="s">
        <v>74</v>
      </c>
      <c r="AI23" s="13" t="s">
        <v>74</v>
      </c>
      <c r="AJ23" s="13" t="s">
        <v>564</v>
      </c>
      <c r="AK23" s="13" t="s">
        <v>565</v>
      </c>
      <c r="AL23" s="13" t="s">
        <v>566</v>
      </c>
      <c r="AM23" s="13" t="s">
        <v>74</v>
      </c>
      <c r="AN23" s="13">
        <v>54</v>
      </c>
      <c r="AO23" s="13">
        <v>5</v>
      </c>
      <c r="AP23" s="13">
        <v>5</v>
      </c>
      <c r="AQ23" s="13">
        <v>14</v>
      </c>
      <c r="AR23" s="13">
        <v>26</v>
      </c>
      <c r="AS23" s="13" t="s">
        <v>461</v>
      </c>
      <c r="AT23" s="13" t="s">
        <v>276</v>
      </c>
      <c r="AU23" s="13" t="s">
        <v>462</v>
      </c>
      <c r="AV23" s="13" t="s">
        <v>463</v>
      </c>
      <c r="AW23" s="13" t="s">
        <v>74</v>
      </c>
      <c r="AX23" s="13" t="s">
        <v>74</v>
      </c>
      <c r="AY23" s="13" t="s">
        <v>449</v>
      </c>
      <c r="AZ23" s="13" t="s">
        <v>464</v>
      </c>
      <c r="BA23" s="13" t="s">
        <v>567</v>
      </c>
      <c r="BB23" s="13">
        <v>2023</v>
      </c>
      <c r="BC23" s="13">
        <v>3</v>
      </c>
      <c r="BD23" s="13">
        <v>1</v>
      </c>
      <c r="BE23" s="13" t="s">
        <v>74</v>
      </c>
      <c r="BF23" s="13" t="s">
        <v>74</v>
      </c>
      <c r="BG23" s="13" t="s">
        <v>74</v>
      </c>
      <c r="BH23" s="13" t="s">
        <v>74</v>
      </c>
      <c r="BI23" s="13" t="s">
        <v>74</v>
      </c>
      <c r="BJ23" s="13" t="s">
        <v>74</v>
      </c>
      <c r="BK23" s="13">
        <v>100491</v>
      </c>
      <c r="BL23" s="13" t="s">
        <v>568</v>
      </c>
      <c r="BM23" s="13" t="str">
        <f>HYPERLINK("http://dx.doi.org/10.1016/j.checat.2022.100491","http://dx.doi.org/10.1016/j.checat.2022.100491")</f>
        <v>http://dx.doi.org/10.1016/j.checat.2022.100491</v>
      </c>
      <c r="BN23" s="13" t="s">
        <v>74</v>
      </c>
      <c r="BO23" s="13" t="s">
        <v>569</v>
      </c>
      <c r="BP23" s="13">
        <v>12</v>
      </c>
      <c r="BQ23" s="13" t="s">
        <v>372</v>
      </c>
      <c r="BR23" s="13" t="s">
        <v>468</v>
      </c>
      <c r="BS23" s="13" t="s">
        <v>102</v>
      </c>
      <c r="BT23" s="13" t="s">
        <v>570</v>
      </c>
      <c r="BU23" s="13">
        <v>36743279</v>
      </c>
      <c r="BV23" s="13" t="s">
        <v>132</v>
      </c>
      <c r="BW23" s="13" t="s">
        <v>74</v>
      </c>
      <c r="BX23" s="13" t="s">
        <v>74</v>
      </c>
      <c r="BY23" s="13" t="s">
        <v>105</v>
      </c>
      <c r="BZ23" s="13" t="s">
        <v>571</v>
      </c>
      <c r="CA23" s="13" t="str">
        <f>HYPERLINK("https%3A%2F%2Fwww.webofscience.com%2Fwos%2Fwoscc%2Ffull-record%2FWOS:000924648500001","View Full Record in Web of Science")</f>
        <v>View Full Record in Web of Science</v>
      </c>
    </row>
    <row r="24" spans="1:79" s="13" customFormat="1" x14ac:dyDescent="0.2">
      <c r="A24" s="11" t="s">
        <v>2790</v>
      </c>
      <c r="B24" s="12" t="s">
        <v>2795</v>
      </c>
      <c r="C24" s="11" t="s">
        <v>2790</v>
      </c>
      <c r="D24" s="24">
        <f t="shared" si="0"/>
        <v>0</v>
      </c>
      <c r="E24" s="25">
        <f t="shared" si="1"/>
        <v>0</v>
      </c>
      <c r="F24" s="25">
        <f t="shared" si="2"/>
        <v>0</v>
      </c>
      <c r="G24" s="13" t="str">
        <f>HYPERLINK("http://dx.doi.org/10.1038/s41586-022-05667-0","http://dx.doi.org/10.1038/s41586-022-05667-0")</f>
        <v>http://dx.doi.org/10.1038/s41586-022-05667-0</v>
      </c>
      <c r="H24" s="13" t="s">
        <v>72</v>
      </c>
      <c r="I24" s="13" t="s">
        <v>572</v>
      </c>
      <c r="J24" s="13" t="s">
        <v>74</v>
      </c>
      <c r="K24" s="13" t="s">
        <v>74</v>
      </c>
      <c r="L24" s="13" t="s">
        <v>74</v>
      </c>
      <c r="M24" s="13" t="s">
        <v>573</v>
      </c>
      <c r="N24" s="13" t="s">
        <v>74</v>
      </c>
      <c r="O24" s="13" t="s">
        <v>74</v>
      </c>
      <c r="P24" s="13" t="s">
        <v>574</v>
      </c>
      <c r="Q24" s="13" t="s">
        <v>575</v>
      </c>
      <c r="R24" s="13" t="s">
        <v>74</v>
      </c>
      <c r="S24" s="13" t="s">
        <v>74</v>
      </c>
      <c r="T24" s="13" t="s">
        <v>78</v>
      </c>
      <c r="U24" s="13" t="s">
        <v>138</v>
      </c>
      <c r="V24" s="13" t="s">
        <v>74</v>
      </c>
      <c r="W24" s="13" t="s">
        <v>74</v>
      </c>
      <c r="X24" s="13" t="s">
        <v>74</v>
      </c>
      <c r="Y24" s="13" t="s">
        <v>74</v>
      </c>
      <c r="Z24" s="13" t="s">
        <v>74</v>
      </c>
      <c r="AA24" s="13" t="s">
        <v>74</v>
      </c>
      <c r="AB24" s="13" t="s">
        <v>576</v>
      </c>
      <c r="AC24" s="13" t="s">
        <v>577</v>
      </c>
      <c r="AD24" s="13" t="s">
        <v>578</v>
      </c>
      <c r="AE24" s="13" t="s">
        <v>579</v>
      </c>
      <c r="AF24" s="13" t="s">
        <v>580</v>
      </c>
      <c r="AG24" s="13" t="s">
        <v>581</v>
      </c>
      <c r="AH24" s="13" t="s">
        <v>582</v>
      </c>
      <c r="AI24" s="13" t="s">
        <v>583</v>
      </c>
      <c r="AJ24" s="13" t="s">
        <v>584</v>
      </c>
      <c r="AK24" s="13" t="s">
        <v>585</v>
      </c>
      <c r="AL24" s="13" t="s">
        <v>586</v>
      </c>
      <c r="AM24" s="13" t="s">
        <v>74</v>
      </c>
      <c r="AN24" s="13">
        <v>50</v>
      </c>
      <c r="AO24" s="13">
        <v>41</v>
      </c>
      <c r="AP24" s="13">
        <v>42</v>
      </c>
      <c r="AQ24" s="13">
        <v>90</v>
      </c>
      <c r="AR24" s="13">
        <v>161</v>
      </c>
      <c r="AS24" s="13" t="s">
        <v>587</v>
      </c>
      <c r="AT24" s="13" t="s">
        <v>588</v>
      </c>
      <c r="AU24" s="13" t="s">
        <v>589</v>
      </c>
      <c r="AV24" s="13" t="s">
        <v>590</v>
      </c>
      <c r="AW24" s="13" t="s">
        <v>591</v>
      </c>
      <c r="AX24" s="13" t="s">
        <v>74</v>
      </c>
      <c r="AY24" s="13" t="s">
        <v>575</v>
      </c>
      <c r="AZ24" s="13" t="s">
        <v>592</v>
      </c>
      <c r="BA24" s="13" t="s">
        <v>593</v>
      </c>
      <c r="BB24" s="13">
        <v>2023</v>
      </c>
      <c r="BC24" s="13">
        <v>615</v>
      </c>
      <c r="BD24" s="13">
        <v>7950</v>
      </c>
      <c r="BE24" s="13" t="s">
        <v>74</v>
      </c>
      <c r="BF24" s="13" t="s">
        <v>74</v>
      </c>
      <c r="BG24" s="13" t="s">
        <v>74</v>
      </c>
      <c r="BH24" s="13" t="s">
        <v>74</v>
      </c>
      <c r="BI24" s="13">
        <v>67</v>
      </c>
      <c r="BJ24" s="13" t="s">
        <v>594</v>
      </c>
      <c r="BK24" s="13" t="s">
        <v>74</v>
      </c>
      <c r="BL24" s="13" t="s">
        <v>595</v>
      </c>
      <c r="BM24" s="13" t="str">
        <f>HYPERLINK("http://dx.doi.org/10.1038/s41586-022-05667-0","http://dx.doi.org/10.1038/s41586-022-05667-0")</f>
        <v>http://dx.doi.org/10.1038/s41586-022-05667-0</v>
      </c>
      <c r="BN24" s="13" t="s">
        <v>74</v>
      </c>
      <c r="BO24" s="13" t="s">
        <v>569</v>
      </c>
      <c r="BP24" s="13">
        <v>7</v>
      </c>
      <c r="BQ24" s="13" t="s">
        <v>596</v>
      </c>
      <c r="BR24" s="13" t="s">
        <v>101</v>
      </c>
      <c r="BS24" s="13" t="s">
        <v>597</v>
      </c>
      <c r="BT24" s="13" t="s">
        <v>598</v>
      </c>
      <c r="BU24" s="13">
        <v>36603811</v>
      </c>
      <c r="BV24" s="13" t="s">
        <v>599</v>
      </c>
      <c r="BW24" s="13" t="s">
        <v>74</v>
      </c>
      <c r="BX24" s="13" t="s">
        <v>74</v>
      </c>
      <c r="BY24" s="13" t="s">
        <v>105</v>
      </c>
      <c r="BZ24" s="13" t="s">
        <v>600</v>
      </c>
      <c r="CA24" s="13" t="str">
        <f>HYPERLINK("https%3A%2F%2Fwww.webofscience.com%2Fwos%2Fwoscc%2Ffull-record%2FWOS:000937120600001","View Full Record in Web of Science")</f>
        <v>View Full Record in Web of Science</v>
      </c>
    </row>
    <row r="25" spans="1:79" s="13" customFormat="1" x14ac:dyDescent="0.2">
      <c r="A25" s="14" t="s">
        <v>2771</v>
      </c>
      <c r="B25" s="13" t="s">
        <v>2818</v>
      </c>
      <c r="C25" s="14" t="s">
        <v>2770</v>
      </c>
      <c r="D25" s="24">
        <f t="shared" si="0"/>
        <v>0</v>
      </c>
      <c r="E25" s="25">
        <f t="shared" si="1"/>
        <v>0</v>
      </c>
      <c r="F25" s="25">
        <f t="shared" si="2"/>
        <v>1</v>
      </c>
      <c r="G25" s="13" t="str">
        <f>HYPERLINK("http://dx.doi.org/10.1055/a-1992-7066","http://dx.doi.org/10.1055/a-1992-7066")</f>
        <v>http://dx.doi.org/10.1055/a-1992-7066</v>
      </c>
      <c r="H25" s="13" t="s">
        <v>72</v>
      </c>
      <c r="I25" s="13" t="s">
        <v>601</v>
      </c>
      <c r="J25" s="13" t="s">
        <v>74</v>
      </c>
      <c r="K25" s="13" t="s">
        <v>74</v>
      </c>
      <c r="L25" s="13" t="s">
        <v>74</v>
      </c>
      <c r="M25" s="13" t="s">
        <v>602</v>
      </c>
      <c r="N25" s="13" t="s">
        <v>74</v>
      </c>
      <c r="O25" s="13" t="s">
        <v>74</v>
      </c>
      <c r="P25" s="13" t="s">
        <v>603</v>
      </c>
      <c r="Q25" s="13" t="s">
        <v>604</v>
      </c>
      <c r="R25" s="13" t="s">
        <v>74</v>
      </c>
      <c r="S25" s="13" t="s">
        <v>74</v>
      </c>
      <c r="T25" s="13" t="s">
        <v>78</v>
      </c>
      <c r="U25" s="13" t="s">
        <v>245</v>
      </c>
      <c r="V25" s="13" t="s">
        <v>74</v>
      </c>
      <c r="W25" s="13" t="s">
        <v>74</v>
      </c>
      <c r="X25" s="13" t="s">
        <v>74</v>
      </c>
      <c r="Y25" s="13" t="s">
        <v>74</v>
      </c>
      <c r="Z25" s="13" t="s">
        <v>74</v>
      </c>
      <c r="AA25" s="13" t="s">
        <v>605</v>
      </c>
      <c r="AB25" s="13" t="s">
        <v>606</v>
      </c>
      <c r="AC25" s="13" t="s">
        <v>607</v>
      </c>
      <c r="AD25" s="13" t="s">
        <v>608</v>
      </c>
      <c r="AE25" s="13" t="s">
        <v>169</v>
      </c>
      <c r="AF25" s="13" t="s">
        <v>609</v>
      </c>
      <c r="AG25" s="13" t="s">
        <v>171</v>
      </c>
      <c r="AH25" s="13" t="s">
        <v>74</v>
      </c>
      <c r="AI25" s="13" t="s">
        <v>74</v>
      </c>
      <c r="AJ25" s="13" t="s">
        <v>610</v>
      </c>
      <c r="AK25" s="13" t="s">
        <v>173</v>
      </c>
      <c r="AL25" s="13" t="s">
        <v>611</v>
      </c>
      <c r="AM25" s="13" t="s">
        <v>74</v>
      </c>
      <c r="AN25" s="13">
        <v>47</v>
      </c>
      <c r="AO25" s="13">
        <v>1</v>
      </c>
      <c r="AP25" s="13">
        <v>1</v>
      </c>
      <c r="AQ25" s="13">
        <v>13</v>
      </c>
      <c r="AR25" s="13">
        <v>30</v>
      </c>
      <c r="AS25" s="13" t="s">
        <v>612</v>
      </c>
      <c r="AT25" s="13" t="s">
        <v>613</v>
      </c>
      <c r="AU25" s="13" t="s">
        <v>614</v>
      </c>
      <c r="AV25" s="13" t="s">
        <v>615</v>
      </c>
      <c r="AW25" s="13" t="s">
        <v>616</v>
      </c>
      <c r="AX25" s="13" t="s">
        <v>74</v>
      </c>
      <c r="AY25" s="13" t="s">
        <v>604</v>
      </c>
      <c r="AZ25" s="13" t="s">
        <v>617</v>
      </c>
      <c r="BA25" s="13" t="s">
        <v>618</v>
      </c>
      <c r="BB25" s="13">
        <v>2023</v>
      </c>
      <c r="BC25" s="13" t="s">
        <v>74</v>
      </c>
      <c r="BD25" s="13" t="s">
        <v>74</v>
      </c>
      <c r="BE25" s="13" t="s">
        <v>74</v>
      </c>
      <c r="BF25" s="13" t="s">
        <v>74</v>
      </c>
      <c r="BG25" s="13" t="s">
        <v>74</v>
      </c>
      <c r="BH25" s="13" t="s">
        <v>74</v>
      </c>
      <c r="BI25" s="13" t="s">
        <v>74</v>
      </c>
      <c r="BJ25" s="13" t="s">
        <v>74</v>
      </c>
      <c r="BK25" s="13" t="s">
        <v>74</v>
      </c>
      <c r="BL25" s="13" t="s">
        <v>619</v>
      </c>
      <c r="BM25" s="13" t="str">
        <f>HYPERLINK("http://dx.doi.org/10.1055/a-1992-7066","http://dx.doi.org/10.1055/a-1992-7066")</f>
        <v>http://dx.doi.org/10.1055/a-1992-7066</v>
      </c>
      <c r="BN25" s="13" t="s">
        <v>74</v>
      </c>
      <c r="BO25" s="13" t="s">
        <v>569</v>
      </c>
      <c r="BP25" s="13">
        <v>10</v>
      </c>
      <c r="BQ25" s="13" t="s">
        <v>130</v>
      </c>
      <c r="BR25" s="13" t="s">
        <v>101</v>
      </c>
      <c r="BS25" s="13" t="s">
        <v>102</v>
      </c>
      <c r="BT25" s="13" t="s">
        <v>620</v>
      </c>
      <c r="BU25" s="13" t="s">
        <v>74</v>
      </c>
      <c r="BV25" s="13" t="s">
        <v>74</v>
      </c>
      <c r="BW25" s="13" t="s">
        <v>74</v>
      </c>
      <c r="BX25" s="13" t="s">
        <v>74</v>
      </c>
      <c r="BY25" s="13" t="s">
        <v>105</v>
      </c>
      <c r="BZ25" s="13" t="s">
        <v>621</v>
      </c>
      <c r="CA25" s="13" t="str">
        <f>HYPERLINK("https%3A%2F%2Fwww.webofscience.com%2Fwos%2Fwoscc%2Ffull-record%2FWOS:000906995500004","View Full Record in Web of Science")</f>
        <v>View Full Record in Web of Science</v>
      </c>
    </row>
    <row r="26" spans="1:79" s="13" customFormat="1" x14ac:dyDescent="0.2">
      <c r="A26" s="14" t="s">
        <v>2802</v>
      </c>
      <c r="B26" s="13" t="s">
        <v>2819</v>
      </c>
      <c r="C26" s="14" t="s">
        <v>2811</v>
      </c>
      <c r="D26" s="24">
        <f t="shared" si="0"/>
        <v>0</v>
      </c>
      <c r="E26" s="25">
        <f t="shared" si="1"/>
        <v>1</v>
      </c>
      <c r="F26" s="25">
        <f t="shared" si="2"/>
        <v>0</v>
      </c>
      <c r="G26" s="13" t="str">
        <f>HYPERLINK("http://dx.doi.org/10.1021/acs.jpcc.2c07736","http://dx.doi.org/10.1021/acs.jpcc.2c07736")</f>
        <v>http://dx.doi.org/10.1021/acs.jpcc.2c07736</v>
      </c>
      <c r="H26" s="13" t="s">
        <v>72</v>
      </c>
      <c r="I26" s="13" t="s">
        <v>622</v>
      </c>
      <c r="J26" s="13" t="s">
        <v>74</v>
      </c>
      <c r="K26" s="13" t="s">
        <v>74</v>
      </c>
      <c r="L26" s="13" t="s">
        <v>74</v>
      </c>
      <c r="M26" s="13" t="s">
        <v>623</v>
      </c>
      <c r="N26" s="13" t="s">
        <v>74</v>
      </c>
      <c r="O26" s="13" t="s">
        <v>74</v>
      </c>
      <c r="P26" s="13" t="s">
        <v>624</v>
      </c>
      <c r="Q26" s="13" t="s">
        <v>625</v>
      </c>
      <c r="R26" s="13" t="s">
        <v>74</v>
      </c>
      <c r="S26" s="13" t="s">
        <v>74</v>
      </c>
      <c r="T26" s="13" t="s">
        <v>78</v>
      </c>
      <c r="U26" s="13" t="s">
        <v>138</v>
      </c>
      <c r="V26" s="13" t="s">
        <v>74</v>
      </c>
      <c r="W26" s="13" t="s">
        <v>74</v>
      </c>
      <c r="X26" s="13" t="s">
        <v>74</v>
      </c>
      <c r="Y26" s="13" t="s">
        <v>74</v>
      </c>
      <c r="Z26" s="13" t="s">
        <v>74</v>
      </c>
      <c r="AA26" s="13" t="s">
        <v>74</v>
      </c>
      <c r="AB26" s="13" t="s">
        <v>626</v>
      </c>
      <c r="AC26" s="13" t="s">
        <v>627</v>
      </c>
      <c r="AD26" s="13" t="s">
        <v>628</v>
      </c>
      <c r="AE26" s="13" t="s">
        <v>629</v>
      </c>
      <c r="AF26" s="13" t="s">
        <v>630</v>
      </c>
      <c r="AG26" s="13" t="s">
        <v>631</v>
      </c>
      <c r="AH26" s="13" t="s">
        <v>632</v>
      </c>
      <c r="AI26" s="13" t="s">
        <v>633</v>
      </c>
      <c r="AJ26" s="13" t="s">
        <v>634</v>
      </c>
      <c r="AK26" s="13" t="s">
        <v>635</v>
      </c>
      <c r="AL26" s="13" t="s">
        <v>636</v>
      </c>
      <c r="AM26" s="13" t="s">
        <v>74</v>
      </c>
      <c r="AN26" s="13">
        <v>77</v>
      </c>
      <c r="AO26" s="13">
        <v>2</v>
      </c>
      <c r="AP26" s="13">
        <v>2</v>
      </c>
      <c r="AQ26" s="13">
        <v>6</v>
      </c>
      <c r="AR26" s="13">
        <v>11</v>
      </c>
      <c r="AS26" s="13" t="s">
        <v>150</v>
      </c>
      <c r="AT26" s="13" t="s">
        <v>151</v>
      </c>
      <c r="AU26" s="13" t="s">
        <v>152</v>
      </c>
      <c r="AV26" s="13" t="s">
        <v>637</v>
      </c>
      <c r="AW26" s="13" t="s">
        <v>638</v>
      </c>
      <c r="AX26" s="13" t="s">
        <v>74</v>
      </c>
      <c r="AY26" s="13" t="s">
        <v>639</v>
      </c>
      <c r="AZ26" s="13" t="s">
        <v>640</v>
      </c>
      <c r="BA26" s="13" t="s">
        <v>641</v>
      </c>
      <c r="BB26" s="13">
        <v>2023</v>
      </c>
      <c r="BC26" s="13">
        <v>127</v>
      </c>
      <c r="BD26" s="13">
        <v>1</v>
      </c>
      <c r="BE26" s="13" t="s">
        <v>74</v>
      </c>
      <c r="BF26" s="13" t="s">
        <v>74</v>
      </c>
      <c r="BG26" s="13" t="s">
        <v>74</v>
      </c>
      <c r="BH26" s="13" t="s">
        <v>74</v>
      </c>
      <c r="BI26" s="13">
        <v>308</v>
      </c>
      <c r="BJ26" s="13">
        <v>318</v>
      </c>
      <c r="BK26" s="13" t="s">
        <v>74</v>
      </c>
      <c r="BL26" s="13" t="s">
        <v>642</v>
      </c>
      <c r="BM26" s="13" t="str">
        <f>HYPERLINK("http://dx.doi.org/10.1021/acs.jpcc.2c07736","http://dx.doi.org/10.1021/acs.jpcc.2c07736")</f>
        <v>http://dx.doi.org/10.1021/acs.jpcc.2c07736</v>
      </c>
      <c r="BN26" s="13" t="s">
        <v>74</v>
      </c>
      <c r="BO26" s="13" t="s">
        <v>643</v>
      </c>
      <c r="BP26" s="13">
        <v>11</v>
      </c>
      <c r="BQ26" s="13" t="s">
        <v>644</v>
      </c>
      <c r="BR26" s="13" t="s">
        <v>101</v>
      </c>
      <c r="BS26" s="13" t="s">
        <v>645</v>
      </c>
      <c r="BT26" s="13" t="s">
        <v>646</v>
      </c>
      <c r="BU26" s="13" t="s">
        <v>74</v>
      </c>
      <c r="BV26" s="13" t="s">
        <v>74</v>
      </c>
      <c r="BW26" s="13" t="s">
        <v>74</v>
      </c>
      <c r="BX26" s="13" t="s">
        <v>74</v>
      </c>
      <c r="BY26" s="13" t="s">
        <v>105</v>
      </c>
      <c r="BZ26" s="13" t="s">
        <v>647</v>
      </c>
      <c r="CA26" s="13" t="str">
        <f>HYPERLINK("https%3A%2F%2Fwww.webofscience.com%2Fwos%2Fwoscc%2Ffull-record%2FWOS:000906138200001","View Full Record in Web of Science")</f>
        <v>View Full Record in Web of Science</v>
      </c>
    </row>
    <row r="27" spans="1:79" s="1" customFormat="1" x14ac:dyDescent="0.2">
      <c r="A27" s="3" t="s">
        <v>2768</v>
      </c>
      <c r="B27" s="1" t="s">
        <v>2796</v>
      </c>
      <c r="C27" s="3" t="s">
        <v>2768</v>
      </c>
      <c r="D27" s="24">
        <f t="shared" si="0"/>
        <v>0</v>
      </c>
      <c r="E27" s="25">
        <f t="shared" si="1"/>
        <v>0</v>
      </c>
      <c r="F27" s="25">
        <f t="shared" si="2"/>
        <v>0</v>
      </c>
      <c r="G27" s="1" t="str">
        <f>HYPERLINK("http://dx.doi.org/10.1021/acs.joc.2c02363","http://dx.doi.org/10.1021/acs.joc.2c02363")</f>
        <v>http://dx.doi.org/10.1021/acs.joc.2c02363</v>
      </c>
      <c r="H27" s="1" t="s">
        <v>72</v>
      </c>
      <c r="I27" s="1" t="s">
        <v>648</v>
      </c>
      <c r="J27" s="1" t="s">
        <v>74</v>
      </c>
      <c r="K27" s="1" t="s">
        <v>74</v>
      </c>
      <c r="L27" s="1" t="s">
        <v>74</v>
      </c>
      <c r="M27" s="1" t="s">
        <v>649</v>
      </c>
      <c r="N27" s="1" t="s">
        <v>74</v>
      </c>
      <c r="O27" s="1" t="s">
        <v>74</v>
      </c>
      <c r="P27" s="1" t="s">
        <v>650</v>
      </c>
      <c r="Q27" s="1" t="s">
        <v>651</v>
      </c>
      <c r="R27" s="1" t="s">
        <v>74</v>
      </c>
      <c r="S27" s="1" t="s">
        <v>74</v>
      </c>
      <c r="T27" s="1" t="s">
        <v>78</v>
      </c>
      <c r="U27" s="1" t="s">
        <v>138</v>
      </c>
      <c r="V27" s="1" t="s">
        <v>74</v>
      </c>
      <c r="W27" s="1" t="s">
        <v>74</v>
      </c>
      <c r="X27" s="1" t="s">
        <v>74</v>
      </c>
      <c r="Y27" s="1" t="s">
        <v>74</v>
      </c>
      <c r="Z27" s="1" t="s">
        <v>74</v>
      </c>
      <c r="AA27" s="1" t="s">
        <v>74</v>
      </c>
      <c r="AB27" s="1" t="s">
        <v>652</v>
      </c>
      <c r="AC27" s="1" t="s">
        <v>653</v>
      </c>
      <c r="AD27" s="1" t="s">
        <v>654</v>
      </c>
      <c r="AE27" s="1" t="s">
        <v>655</v>
      </c>
      <c r="AF27" s="1" t="s">
        <v>656</v>
      </c>
      <c r="AG27" s="1" t="s">
        <v>657</v>
      </c>
      <c r="AH27" s="1" t="s">
        <v>74</v>
      </c>
      <c r="AI27" s="1" t="s">
        <v>658</v>
      </c>
      <c r="AJ27" s="1" t="s">
        <v>659</v>
      </c>
      <c r="AK27" s="1" t="s">
        <v>660</v>
      </c>
      <c r="AL27" s="1" t="s">
        <v>661</v>
      </c>
      <c r="AM27" s="1" t="s">
        <v>74</v>
      </c>
      <c r="AN27" s="1">
        <v>52</v>
      </c>
      <c r="AO27" s="1">
        <v>6</v>
      </c>
      <c r="AP27" s="1">
        <v>6</v>
      </c>
      <c r="AQ27" s="1">
        <v>10</v>
      </c>
      <c r="AR27" s="1">
        <v>32</v>
      </c>
      <c r="AS27" s="1" t="s">
        <v>150</v>
      </c>
      <c r="AT27" s="1" t="s">
        <v>151</v>
      </c>
      <c r="AU27" s="1" t="s">
        <v>152</v>
      </c>
      <c r="AV27" s="1" t="s">
        <v>662</v>
      </c>
      <c r="AW27" s="1" t="s">
        <v>663</v>
      </c>
      <c r="AX27" s="1" t="s">
        <v>74</v>
      </c>
      <c r="AY27" s="1" t="s">
        <v>664</v>
      </c>
      <c r="AZ27" s="1" t="s">
        <v>665</v>
      </c>
      <c r="BA27" s="1" t="s">
        <v>666</v>
      </c>
      <c r="BB27" s="1">
        <v>2023</v>
      </c>
      <c r="BC27" s="1">
        <v>88</v>
      </c>
      <c r="BD27" s="1">
        <v>1</v>
      </c>
      <c r="BE27" s="1" t="s">
        <v>74</v>
      </c>
      <c r="BF27" s="1" t="s">
        <v>74</v>
      </c>
      <c r="BG27" s="1" t="s">
        <v>74</v>
      </c>
      <c r="BH27" s="1" t="s">
        <v>74</v>
      </c>
      <c r="BI27" s="1">
        <v>329</v>
      </c>
      <c r="BJ27" s="1">
        <v>340</v>
      </c>
      <c r="BK27" s="1" t="s">
        <v>74</v>
      </c>
      <c r="BL27" s="1" t="s">
        <v>667</v>
      </c>
      <c r="BM27" s="1" t="str">
        <f>HYPERLINK("http://dx.doi.org/10.1021/acs.joc.2c02363","http://dx.doi.org/10.1021/acs.joc.2c02363")</f>
        <v>http://dx.doi.org/10.1021/acs.joc.2c02363</v>
      </c>
      <c r="BN27" s="1" t="s">
        <v>74</v>
      </c>
      <c r="BO27" s="1" t="s">
        <v>643</v>
      </c>
      <c r="BP27" s="1">
        <v>12</v>
      </c>
      <c r="BQ27" s="1" t="s">
        <v>130</v>
      </c>
      <c r="BR27" s="1" t="s">
        <v>181</v>
      </c>
      <c r="BS27" s="1" t="s">
        <v>102</v>
      </c>
      <c r="BT27" s="1" t="s">
        <v>668</v>
      </c>
      <c r="BU27" s="1">
        <v>36563045</v>
      </c>
      <c r="BV27" s="1" t="s">
        <v>74</v>
      </c>
      <c r="BW27" s="1" t="s">
        <v>74</v>
      </c>
      <c r="BX27" s="1" t="s">
        <v>74</v>
      </c>
      <c r="BY27" s="1" t="s">
        <v>105</v>
      </c>
      <c r="BZ27" s="1" t="s">
        <v>669</v>
      </c>
      <c r="CA27" s="1" t="str">
        <f>HYPERLINK("https%3A%2F%2Fwww.webofscience.com%2Fwos%2Fwoscc%2Ffull-record%2FWOS:000905337700001","View Full Record in Web of Science")</f>
        <v>View Full Record in Web of Science</v>
      </c>
    </row>
    <row r="28" spans="1:79" s="13" customFormat="1" x14ac:dyDescent="0.2">
      <c r="A28" s="14" t="s">
        <v>2770</v>
      </c>
      <c r="B28" s="13" t="s">
        <v>2797</v>
      </c>
      <c r="C28" s="14" t="s">
        <v>2770</v>
      </c>
      <c r="D28" s="24">
        <f t="shared" si="0"/>
        <v>0</v>
      </c>
      <c r="E28" s="25">
        <f t="shared" si="1"/>
        <v>0</v>
      </c>
      <c r="F28" s="25">
        <f t="shared" si="2"/>
        <v>0</v>
      </c>
      <c r="G28" s="13" t="str">
        <f>HYPERLINK("http://dx.doi.org/10.1039/d2qo01498j","http://dx.doi.org/10.1039/d2qo01498j")</f>
        <v>http://dx.doi.org/10.1039/d2qo01498j</v>
      </c>
      <c r="H28" s="13" t="s">
        <v>72</v>
      </c>
      <c r="I28" s="13" t="s">
        <v>670</v>
      </c>
      <c r="J28" s="13" t="s">
        <v>74</v>
      </c>
      <c r="K28" s="13" t="s">
        <v>74</v>
      </c>
      <c r="L28" s="13" t="s">
        <v>74</v>
      </c>
      <c r="M28" s="13" t="s">
        <v>671</v>
      </c>
      <c r="N28" s="13" t="s">
        <v>74</v>
      </c>
      <c r="O28" s="13" t="s">
        <v>74</v>
      </c>
      <c r="P28" s="13" t="s">
        <v>672</v>
      </c>
      <c r="Q28" s="13" t="s">
        <v>673</v>
      </c>
      <c r="R28" s="13" t="s">
        <v>74</v>
      </c>
      <c r="S28" s="13" t="s">
        <v>74</v>
      </c>
      <c r="T28" s="13" t="s">
        <v>78</v>
      </c>
      <c r="U28" s="13" t="s">
        <v>138</v>
      </c>
      <c r="V28" s="13" t="s">
        <v>74</v>
      </c>
      <c r="W28" s="13" t="s">
        <v>74</v>
      </c>
      <c r="X28" s="13" t="s">
        <v>74</v>
      </c>
      <c r="Y28" s="13" t="s">
        <v>74</v>
      </c>
      <c r="Z28" s="13" t="s">
        <v>74</v>
      </c>
      <c r="AA28" s="13" t="s">
        <v>74</v>
      </c>
      <c r="AB28" s="13" t="s">
        <v>674</v>
      </c>
      <c r="AC28" s="13" t="s">
        <v>675</v>
      </c>
      <c r="AD28" s="13" t="s">
        <v>676</v>
      </c>
      <c r="AE28" s="13" t="s">
        <v>677</v>
      </c>
      <c r="AF28" s="13" t="s">
        <v>678</v>
      </c>
      <c r="AG28" s="13" t="s">
        <v>679</v>
      </c>
      <c r="AH28" s="13" t="s">
        <v>680</v>
      </c>
      <c r="AI28" s="13" t="s">
        <v>681</v>
      </c>
      <c r="AJ28" s="13" t="s">
        <v>682</v>
      </c>
      <c r="AK28" s="13" t="s">
        <v>683</v>
      </c>
      <c r="AL28" s="13" t="s">
        <v>684</v>
      </c>
      <c r="AM28" s="13" t="s">
        <v>74</v>
      </c>
      <c r="AN28" s="13">
        <v>64</v>
      </c>
      <c r="AO28" s="13">
        <v>3</v>
      </c>
      <c r="AP28" s="13">
        <v>3</v>
      </c>
      <c r="AQ28" s="13">
        <v>8</v>
      </c>
      <c r="AR28" s="13">
        <v>25</v>
      </c>
      <c r="AS28" s="13" t="s">
        <v>275</v>
      </c>
      <c r="AT28" s="13" t="s">
        <v>276</v>
      </c>
      <c r="AU28" s="13" t="s">
        <v>277</v>
      </c>
      <c r="AV28" s="13" t="s">
        <v>685</v>
      </c>
      <c r="AW28" s="13" t="s">
        <v>74</v>
      </c>
      <c r="AX28" s="13" t="s">
        <v>74</v>
      </c>
      <c r="AY28" s="13" t="s">
        <v>686</v>
      </c>
      <c r="AZ28" s="13" t="s">
        <v>687</v>
      </c>
      <c r="BA28" s="13" t="s">
        <v>688</v>
      </c>
      <c r="BB28" s="13">
        <v>2022</v>
      </c>
      <c r="BC28" s="13">
        <v>9</v>
      </c>
      <c r="BD28" s="13">
        <v>24</v>
      </c>
      <c r="BE28" s="13" t="s">
        <v>74</v>
      </c>
      <c r="BF28" s="13" t="s">
        <v>74</v>
      </c>
      <c r="BG28" s="13" t="s">
        <v>74</v>
      </c>
      <c r="BH28" s="13" t="s">
        <v>74</v>
      </c>
      <c r="BI28" s="13">
        <v>6861</v>
      </c>
      <c r="BJ28" s="13">
        <v>6868</v>
      </c>
      <c r="BK28" s="13" t="s">
        <v>74</v>
      </c>
      <c r="BL28" s="13" t="s">
        <v>689</v>
      </c>
      <c r="BM28" s="13" t="str">
        <f>HYPERLINK("http://dx.doi.org/10.1039/d2qo01498j","http://dx.doi.org/10.1039/d2qo01498j")</f>
        <v>http://dx.doi.org/10.1039/d2qo01498j</v>
      </c>
      <c r="BN28" s="13" t="s">
        <v>74</v>
      </c>
      <c r="BO28" s="13" t="s">
        <v>690</v>
      </c>
      <c r="BP28" s="13">
        <v>8</v>
      </c>
      <c r="BQ28" s="13" t="s">
        <v>130</v>
      </c>
      <c r="BR28" s="13" t="s">
        <v>181</v>
      </c>
      <c r="BS28" s="13" t="s">
        <v>102</v>
      </c>
      <c r="BT28" s="13" t="s">
        <v>691</v>
      </c>
      <c r="BU28" s="13" t="s">
        <v>74</v>
      </c>
      <c r="BV28" s="13" t="s">
        <v>74</v>
      </c>
      <c r="BW28" s="13" t="s">
        <v>74</v>
      </c>
      <c r="BX28" s="13" t="s">
        <v>74</v>
      </c>
      <c r="BY28" s="13" t="s">
        <v>105</v>
      </c>
      <c r="BZ28" s="13" t="s">
        <v>692</v>
      </c>
      <c r="CA28" s="13" t="str">
        <f>HYPERLINK("https%3A%2F%2Fwww.webofscience.com%2Fwos%2Fwoscc%2Ffull-record%2FWOS:000877621700001","View Full Record in Web of Science")</f>
        <v>View Full Record in Web of Science</v>
      </c>
    </row>
    <row r="29" spans="1:79" s="13" customFormat="1" x14ac:dyDescent="0.2">
      <c r="A29" s="14" t="s">
        <v>2799</v>
      </c>
      <c r="B29" s="13" t="s">
        <v>2798</v>
      </c>
      <c r="C29" s="14" t="s">
        <v>2799</v>
      </c>
      <c r="D29" s="24">
        <f t="shared" si="0"/>
        <v>0</v>
      </c>
      <c r="E29" s="25">
        <f t="shared" si="1"/>
        <v>0</v>
      </c>
      <c r="F29" s="25">
        <f t="shared" si="2"/>
        <v>0</v>
      </c>
      <c r="G29" s="13" t="str">
        <f>HYPERLINK("http://dx.doi.org/10.1016/j.apsadv.2022.100319","http://dx.doi.org/10.1016/j.apsadv.2022.100319")</f>
        <v>http://dx.doi.org/10.1016/j.apsadv.2022.100319</v>
      </c>
      <c r="H29" s="13" t="s">
        <v>72</v>
      </c>
      <c r="I29" s="13" t="s">
        <v>693</v>
      </c>
      <c r="J29" s="13" t="s">
        <v>74</v>
      </c>
      <c r="K29" s="13" t="s">
        <v>74</v>
      </c>
      <c r="L29" s="13" t="s">
        <v>74</v>
      </c>
      <c r="M29" s="13" t="s">
        <v>694</v>
      </c>
      <c r="N29" s="13" t="s">
        <v>74</v>
      </c>
      <c r="O29" s="13" t="s">
        <v>74</v>
      </c>
      <c r="P29" s="13" t="s">
        <v>695</v>
      </c>
      <c r="Q29" s="13" t="s">
        <v>696</v>
      </c>
      <c r="R29" s="13" t="s">
        <v>74</v>
      </c>
      <c r="S29" s="13" t="s">
        <v>74</v>
      </c>
      <c r="T29" s="13" t="s">
        <v>78</v>
      </c>
      <c r="U29" s="13" t="s">
        <v>138</v>
      </c>
      <c r="V29" s="13" t="s">
        <v>74</v>
      </c>
      <c r="W29" s="13" t="s">
        <v>74</v>
      </c>
      <c r="X29" s="13" t="s">
        <v>74</v>
      </c>
      <c r="Y29" s="13" t="s">
        <v>74</v>
      </c>
      <c r="Z29" s="13" t="s">
        <v>74</v>
      </c>
      <c r="AA29" s="13" t="s">
        <v>697</v>
      </c>
      <c r="AB29" s="13" t="s">
        <v>698</v>
      </c>
      <c r="AC29" s="13" t="s">
        <v>699</v>
      </c>
      <c r="AD29" s="13" t="s">
        <v>700</v>
      </c>
      <c r="AE29" s="13" t="s">
        <v>701</v>
      </c>
      <c r="AF29" s="13" t="s">
        <v>702</v>
      </c>
      <c r="AG29" s="13" t="s">
        <v>703</v>
      </c>
      <c r="AH29" s="13" t="s">
        <v>74</v>
      </c>
      <c r="AI29" s="13" t="s">
        <v>74</v>
      </c>
      <c r="AJ29" s="13" t="s">
        <v>704</v>
      </c>
      <c r="AK29" s="13" t="s">
        <v>705</v>
      </c>
      <c r="AL29" s="13" t="s">
        <v>706</v>
      </c>
      <c r="AM29" s="13" t="s">
        <v>74</v>
      </c>
      <c r="AN29" s="13">
        <v>29</v>
      </c>
      <c r="AO29" s="13">
        <v>4</v>
      </c>
      <c r="AP29" s="13">
        <v>4</v>
      </c>
      <c r="AQ29" s="13">
        <v>0</v>
      </c>
      <c r="AR29" s="13">
        <v>3</v>
      </c>
      <c r="AS29" s="13" t="s">
        <v>707</v>
      </c>
      <c r="AT29" s="13" t="s">
        <v>708</v>
      </c>
      <c r="AU29" s="13" t="s">
        <v>709</v>
      </c>
      <c r="AV29" s="13" t="s">
        <v>710</v>
      </c>
      <c r="AW29" s="13" t="s">
        <v>74</v>
      </c>
      <c r="AX29" s="13" t="s">
        <v>74</v>
      </c>
      <c r="AY29" s="13" t="s">
        <v>711</v>
      </c>
      <c r="AZ29" s="13" t="s">
        <v>712</v>
      </c>
      <c r="BA29" s="13" t="s">
        <v>713</v>
      </c>
      <c r="BB29" s="13">
        <v>2022</v>
      </c>
      <c r="BC29" s="13">
        <v>12</v>
      </c>
      <c r="BD29" s="13" t="s">
        <v>74</v>
      </c>
      <c r="BE29" s="13" t="s">
        <v>74</v>
      </c>
      <c r="BF29" s="13" t="s">
        <v>74</v>
      </c>
      <c r="BG29" s="13" t="s">
        <v>74</v>
      </c>
      <c r="BH29" s="13" t="s">
        <v>74</v>
      </c>
      <c r="BI29" s="13" t="s">
        <v>74</v>
      </c>
      <c r="BJ29" s="13" t="s">
        <v>74</v>
      </c>
      <c r="BK29" s="13">
        <v>100319</v>
      </c>
      <c r="BL29" s="13" t="s">
        <v>714</v>
      </c>
      <c r="BM29" s="13" t="str">
        <f>HYPERLINK("http://dx.doi.org/10.1016/j.apsadv.2022.100319","http://dx.doi.org/10.1016/j.apsadv.2022.100319")</f>
        <v>http://dx.doi.org/10.1016/j.apsadv.2022.100319</v>
      </c>
      <c r="BN29" s="13" t="s">
        <v>74</v>
      </c>
      <c r="BO29" s="13" t="s">
        <v>690</v>
      </c>
      <c r="BP29" s="13">
        <v>9</v>
      </c>
      <c r="BQ29" s="13" t="s">
        <v>715</v>
      </c>
      <c r="BR29" s="13" t="s">
        <v>468</v>
      </c>
      <c r="BS29" s="13" t="s">
        <v>716</v>
      </c>
      <c r="BT29" s="13" t="s">
        <v>717</v>
      </c>
      <c r="BU29" s="13" t="s">
        <v>74</v>
      </c>
      <c r="BV29" s="13" t="s">
        <v>718</v>
      </c>
      <c r="BW29" s="13" t="s">
        <v>74</v>
      </c>
      <c r="BX29" s="13" t="s">
        <v>74</v>
      </c>
      <c r="BY29" s="13" t="s">
        <v>105</v>
      </c>
      <c r="BZ29" s="13" t="s">
        <v>719</v>
      </c>
      <c r="CA29" s="13" t="str">
        <f>HYPERLINK("https%3A%2F%2Fwww.webofscience.com%2Fwos%2Fwoscc%2Ffull-record%2FWOS:000877749400002","View Full Record in Web of Science")</f>
        <v>View Full Record in Web of Science</v>
      </c>
    </row>
    <row r="30" spans="1:79" s="1" customFormat="1" x14ac:dyDescent="0.2">
      <c r="A30" s="3" t="s">
        <v>2768</v>
      </c>
      <c r="B30" s="1" t="s">
        <v>2800</v>
      </c>
      <c r="C30" s="3" t="s">
        <v>2768</v>
      </c>
      <c r="D30" s="24">
        <f t="shared" si="0"/>
        <v>0</v>
      </c>
      <c r="E30" s="25">
        <f t="shared" si="1"/>
        <v>0</v>
      </c>
      <c r="F30" s="25">
        <f t="shared" si="2"/>
        <v>0</v>
      </c>
      <c r="G30" s="1" t="str">
        <f>HYPERLINK("http://dx.doi.org/10.1016/j.jelechem.2022.116835","http://dx.doi.org/10.1016/j.jelechem.2022.116835")</f>
        <v>http://dx.doi.org/10.1016/j.jelechem.2022.116835</v>
      </c>
      <c r="H30" s="1" t="s">
        <v>72</v>
      </c>
      <c r="I30" s="1" t="s">
        <v>720</v>
      </c>
      <c r="J30" s="1" t="s">
        <v>74</v>
      </c>
      <c r="K30" s="1" t="s">
        <v>74</v>
      </c>
      <c r="L30" s="1" t="s">
        <v>74</v>
      </c>
      <c r="M30" s="1" t="s">
        <v>721</v>
      </c>
      <c r="N30" s="1" t="s">
        <v>74</v>
      </c>
      <c r="O30" s="1" t="s">
        <v>74</v>
      </c>
      <c r="P30" s="1" t="s">
        <v>722</v>
      </c>
      <c r="Q30" s="1" t="s">
        <v>723</v>
      </c>
      <c r="R30" s="1" t="s">
        <v>74</v>
      </c>
      <c r="S30" s="1" t="s">
        <v>74</v>
      </c>
      <c r="T30" s="1" t="s">
        <v>78</v>
      </c>
      <c r="U30" s="1" t="s">
        <v>138</v>
      </c>
      <c r="V30" s="1" t="s">
        <v>74</v>
      </c>
      <c r="W30" s="1" t="s">
        <v>74</v>
      </c>
      <c r="X30" s="1" t="s">
        <v>74</v>
      </c>
      <c r="Y30" s="1" t="s">
        <v>74</v>
      </c>
      <c r="Z30" s="1" t="s">
        <v>74</v>
      </c>
      <c r="AA30" s="1" t="s">
        <v>724</v>
      </c>
      <c r="AB30" s="1" t="s">
        <v>725</v>
      </c>
      <c r="AC30" s="1" t="s">
        <v>726</v>
      </c>
      <c r="AD30" s="1" t="s">
        <v>727</v>
      </c>
      <c r="AE30" s="1" t="s">
        <v>728</v>
      </c>
      <c r="AF30" s="1" t="s">
        <v>729</v>
      </c>
      <c r="AG30" s="1" t="s">
        <v>730</v>
      </c>
      <c r="AH30" s="1" t="s">
        <v>731</v>
      </c>
      <c r="AI30" s="1" t="s">
        <v>732</v>
      </c>
      <c r="AJ30" s="1" t="s">
        <v>733</v>
      </c>
      <c r="AK30" s="1" t="s">
        <v>734</v>
      </c>
      <c r="AL30" s="1" t="s">
        <v>735</v>
      </c>
      <c r="AM30" s="1" t="s">
        <v>74</v>
      </c>
      <c r="AN30" s="1">
        <v>51</v>
      </c>
      <c r="AO30" s="1">
        <v>1</v>
      </c>
      <c r="AP30" s="1">
        <v>1</v>
      </c>
      <c r="AQ30" s="1">
        <v>6</v>
      </c>
      <c r="AR30" s="1">
        <v>17</v>
      </c>
      <c r="AS30" s="1" t="s">
        <v>736</v>
      </c>
      <c r="AT30" s="1" t="s">
        <v>737</v>
      </c>
      <c r="AU30" s="1" t="s">
        <v>738</v>
      </c>
      <c r="AV30" s="1" t="s">
        <v>739</v>
      </c>
      <c r="AW30" s="1" t="s">
        <v>740</v>
      </c>
      <c r="AX30" s="1" t="s">
        <v>74</v>
      </c>
      <c r="AY30" s="1" t="s">
        <v>741</v>
      </c>
      <c r="AZ30" s="1" t="s">
        <v>742</v>
      </c>
      <c r="BA30" s="1" t="s">
        <v>743</v>
      </c>
      <c r="BB30" s="1">
        <v>2022</v>
      </c>
      <c r="BC30" s="1">
        <v>924</v>
      </c>
      <c r="BD30" s="1" t="s">
        <v>74</v>
      </c>
      <c r="BE30" s="1" t="s">
        <v>74</v>
      </c>
      <c r="BF30" s="1" t="s">
        <v>74</v>
      </c>
      <c r="BG30" s="1" t="s">
        <v>74</v>
      </c>
      <c r="BH30" s="1" t="s">
        <v>74</v>
      </c>
      <c r="BI30" s="1" t="s">
        <v>74</v>
      </c>
      <c r="BJ30" s="1" t="s">
        <v>74</v>
      </c>
      <c r="BK30" s="1">
        <v>116835</v>
      </c>
      <c r="BL30" s="1" t="s">
        <v>744</v>
      </c>
      <c r="BM30" s="1" t="str">
        <f>HYPERLINK("http://dx.doi.org/10.1016/j.jelechem.2022.116835","http://dx.doi.org/10.1016/j.jelechem.2022.116835")</f>
        <v>http://dx.doi.org/10.1016/j.jelechem.2022.116835</v>
      </c>
      <c r="BN30" s="1" t="s">
        <v>74</v>
      </c>
      <c r="BO30" s="1" t="s">
        <v>690</v>
      </c>
      <c r="BP30" s="1">
        <v>10</v>
      </c>
      <c r="BQ30" s="1" t="s">
        <v>745</v>
      </c>
      <c r="BR30" s="1" t="s">
        <v>101</v>
      </c>
      <c r="BS30" s="1" t="s">
        <v>746</v>
      </c>
      <c r="BT30" s="1" t="s">
        <v>747</v>
      </c>
      <c r="BU30" s="1" t="s">
        <v>74</v>
      </c>
      <c r="BV30" s="1" t="s">
        <v>718</v>
      </c>
      <c r="BW30" s="1" t="s">
        <v>74</v>
      </c>
      <c r="BX30" s="1" t="s">
        <v>74</v>
      </c>
      <c r="BY30" s="1" t="s">
        <v>105</v>
      </c>
      <c r="BZ30" s="1" t="s">
        <v>748</v>
      </c>
      <c r="CA30" s="1" t="str">
        <f>HYPERLINK("https%3A%2F%2Fwww.webofscience.com%2Fwos%2Fwoscc%2Ffull-record%2FWOS:000870828400007","View Full Record in Web of Science")</f>
        <v>View Full Record in Web of Science</v>
      </c>
    </row>
    <row r="31" spans="1:79" s="13" customFormat="1" x14ac:dyDescent="0.2">
      <c r="A31" s="14" t="s">
        <v>2802</v>
      </c>
      <c r="B31" s="13" t="s">
        <v>2801</v>
      </c>
      <c r="C31" s="14" t="s">
        <v>2802</v>
      </c>
      <c r="D31" s="24">
        <f t="shared" si="0"/>
        <v>0</v>
      </c>
      <c r="E31" s="25">
        <f t="shared" si="1"/>
        <v>0</v>
      </c>
      <c r="F31" s="25">
        <f t="shared" si="2"/>
        <v>0</v>
      </c>
      <c r="G31" s="13" t="str">
        <f>HYPERLINK("http://dx.doi.org/10.1021/acscatal.2c03424","http://dx.doi.org/10.1021/acscatal.2c03424")</f>
        <v>http://dx.doi.org/10.1021/acscatal.2c03424</v>
      </c>
      <c r="H31" s="13" t="s">
        <v>72</v>
      </c>
      <c r="I31" s="13" t="s">
        <v>749</v>
      </c>
      <c r="J31" s="13" t="s">
        <v>74</v>
      </c>
      <c r="K31" s="13" t="s">
        <v>74</v>
      </c>
      <c r="L31" s="13" t="s">
        <v>74</v>
      </c>
      <c r="M31" s="13" t="s">
        <v>750</v>
      </c>
      <c r="N31" s="13" t="s">
        <v>74</v>
      </c>
      <c r="O31" s="13" t="s">
        <v>74</v>
      </c>
      <c r="P31" s="13" t="s">
        <v>751</v>
      </c>
      <c r="Q31" s="13" t="s">
        <v>353</v>
      </c>
      <c r="R31" s="13" t="s">
        <v>74</v>
      </c>
      <c r="S31" s="13" t="s">
        <v>74</v>
      </c>
      <c r="T31" s="13" t="s">
        <v>78</v>
      </c>
      <c r="U31" s="13" t="s">
        <v>138</v>
      </c>
      <c r="V31" s="13" t="s">
        <v>74</v>
      </c>
      <c r="W31" s="13" t="s">
        <v>74</v>
      </c>
      <c r="X31" s="13" t="s">
        <v>74</v>
      </c>
      <c r="Y31" s="13" t="s">
        <v>74</v>
      </c>
      <c r="Z31" s="13" t="s">
        <v>74</v>
      </c>
      <c r="AA31" s="13" t="s">
        <v>752</v>
      </c>
      <c r="AB31" s="13" t="s">
        <v>753</v>
      </c>
      <c r="AC31" s="13" t="s">
        <v>754</v>
      </c>
      <c r="AD31" s="13" t="s">
        <v>755</v>
      </c>
      <c r="AE31" s="13" t="s">
        <v>756</v>
      </c>
      <c r="AF31" s="13" t="s">
        <v>757</v>
      </c>
      <c r="AG31" s="13" t="s">
        <v>758</v>
      </c>
      <c r="AH31" s="13" t="s">
        <v>74</v>
      </c>
      <c r="AI31" s="13" t="s">
        <v>759</v>
      </c>
      <c r="AJ31" s="13" t="s">
        <v>760</v>
      </c>
      <c r="AK31" s="13" t="s">
        <v>761</v>
      </c>
      <c r="AL31" s="13" t="s">
        <v>762</v>
      </c>
      <c r="AM31" s="13" t="s">
        <v>74</v>
      </c>
      <c r="AN31" s="13">
        <v>66</v>
      </c>
      <c r="AO31" s="13">
        <v>9</v>
      </c>
      <c r="AP31" s="13">
        <v>9</v>
      </c>
      <c r="AQ31" s="13">
        <v>15</v>
      </c>
      <c r="AR31" s="13">
        <v>44</v>
      </c>
      <c r="AS31" s="13" t="s">
        <v>150</v>
      </c>
      <c r="AT31" s="13" t="s">
        <v>151</v>
      </c>
      <c r="AU31" s="13" t="s">
        <v>152</v>
      </c>
      <c r="AV31" s="13" t="s">
        <v>366</v>
      </c>
      <c r="AW31" s="13" t="s">
        <v>74</v>
      </c>
      <c r="AX31" s="13" t="s">
        <v>74</v>
      </c>
      <c r="AY31" s="13" t="s">
        <v>367</v>
      </c>
      <c r="AZ31" s="13" t="s">
        <v>368</v>
      </c>
      <c r="BA31" s="13" t="s">
        <v>763</v>
      </c>
      <c r="BB31" s="13">
        <v>2022</v>
      </c>
      <c r="BC31" s="13">
        <v>12</v>
      </c>
      <c r="BD31" s="13">
        <v>19</v>
      </c>
      <c r="BE31" s="13" t="s">
        <v>74</v>
      </c>
      <c r="BF31" s="13" t="s">
        <v>74</v>
      </c>
      <c r="BG31" s="13" t="s">
        <v>74</v>
      </c>
      <c r="BH31" s="13" t="s">
        <v>74</v>
      </c>
      <c r="BI31" s="13">
        <v>12246</v>
      </c>
      <c r="BJ31" s="13">
        <v>12252</v>
      </c>
      <c r="BK31" s="13" t="s">
        <v>74</v>
      </c>
      <c r="BL31" s="13" t="s">
        <v>764</v>
      </c>
      <c r="BM31" s="13" t="str">
        <f>HYPERLINK("http://dx.doi.org/10.1021/acscatal.2c03424","http://dx.doi.org/10.1021/acscatal.2c03424")</f>
        <v>http://dx.doi.org/10.1021/acscatal.2c03424</v>
      </c>
      <c r="BN31" s="13" t="s">
        <v>74</v>
      </c>
      <c r="BO31" s="13" t="s">
        <v>765</v>
      </c>
      <c r="BP31" s="13">
        <v>7</v>
      </c>
      <c r="BQ31" s="13" t="s">
        <v>372</v>
      </c>
      <c r="BR31" s="13" t="s">
        <v>101</v>
      </c>
      <c r="BS31" s="13" t="s">
        <v>102</v>
      </c>
      <c r="BT31" s="13" t="s">
        <v>766</v>
      </c>
      <c r="BU31" s="13">
        <v>37153120</v>
      </c>
      <c r="BV31" s="13" t="s">
        <v>599</v>
      </c>
      <c r="BW31" s="13" t="s">
        <v>74</v>
      </c>
      <c r="BX31" s="13" t="s">
        <v>74</v>
      </c>
      <c r="BY31" s="13" t="s">
        <v>105</v>
      </c>
      <c r="BZ31" s="13" t="s">
        <v>767</v>
      </c>
      <c r="CA31" s="13" t="str">
        <f>HYPERLINK("https%3A%2F%2Fwww.webofscience.com%2Fwos%2Fwoscc%2Ffull-record%2FWOS:000862216800001","View Full Record in Web of Science")</f>
        <v>View Full Record in Web of Science</v>
      </c>
    </row>
    <row r="32" spans="1:79" s="13" customFormat="1" x14ac:dyDescent="0.2">
      <c r="A32" s="14" t="s">
        <v>2770</v>
      </c>
      <c r="B32" s="13" t="s">
        <v>2803</v>
      </c>
      <c r="C32" s="14" t="s">
        <v>2770</v>
      </c>
      <c r="D32" s="24">
        <f t="shared" si="0"/>
        <v>0</v>
      </c>
      <c r="E32" s="25">
        <f t="shared" si="1"/>
        <v>0</v>
      </c>
      <c r="F32" s="25">
        <f t="shared" si="2"/>
        <v>0</v>
      </c>
      <c r="G32" s="13" t="str">
        <f>HYPERLINK("http://dx.doi.org/10.1002/anie.202210201","http://dx.doi.org/10.1002/anie.202210201")</f>
        <v>http://dx.doi.org/10.1002/anie.202210201</v>
      </c>
      <c r="H32" s="13" t="s">
        <v>72</v>
      </c>
      <c r="I32" s="13" t="s">
        <v>768</v>
      </c>
      <c r="J32" s="13" t="s">
        <v>74</v>
      </c>
      <c r="K32" s="13" t="s">
        <v>74</v>
      </c>
      <c r="L32" s="13" t="s">
        <v>74</v>
      </c>
      <c r="M32" s="13" t="s">
        <v>769</v>
      </c>
      <c r="N32" s="13" t="s">
        <v>74</v>
      </c>
      <c r="O32" s="13" t="s">
        <v>74</v>
      </c>
      <c r="P32" s="13" t="s">
        <v>770</v>
      </c>
      <c r="Q32" s="13" t="s">
        <v>205</v>
      </c>
      <c r="R32" s="13" t="s">
        <v>74</v>
      </c>
      <c r="S32" s="13" t="s">
        <v>74</v>
      </c>
      <c r="T32" s="13" t="s">
        <v>78</v>
      </c>
      <c r="U32" s="13" t="s">
        <v>138</v>
      </c>
      <c r="V32" s="13" t="s">
        <v>74</v>
      </c>
      <c r="W32" s="13" t="s">
        <v>74</v>
      </c>
      <c r="X32" s="13" t="s">
        <v>74</v>
      </c>
      <c r="Y32" s="13" t="s">
        <v>74</v>
      </c>
      <c r="Z32" s="13" t="s">
        <v>74</v>
      </c>
      <c r="AA32" s="13" t="s">
        <v>771</v>
      </c>
      <c r="AB32" s="13" t="s">
        <v>772</v>
      </c>
      <c r="AC32" s="13" t="s">
        <v>773</v>
      </c>
      <c r="AD32" s="13" t="s">
        <v>774</v>
      </c>
      <c r="AE32" s="13" t="s">
        <v>775</v>
      </c>
      <c r="AF32" s="13" t="s">
        <v>776</v>
      </c>
      <c r="AG32" s="13" t="s">
        <v>777</v>
      </c>
      <c r="AH32" s="13" t="s">
        <v>778</v>
      </c>
      <c r="AI32" s="13" t="s">
        <v>779</v>
      </c>
      <c r="AJ32" s="13" t="s">
        <v>780</v>
      </c>
      <c r="AK32" s="13" t="s">
        <v>781</v>
      </c>
      <c r="AL32" s="13" t="s">
        <v>782</v>
      </c>
      <c r="AM32" s="13" t="s">
        <v>74</v>
      </c>
      <c r="AN32" s="13">
        <v>115</v>
      </c>
      <c r="AO32" s="13">
        <v>26</v>
      </c>
      <c r="AP32" s="13">
        <v>26</v>
      </c>
      <c r="AQ32" s="13">
        <v>24</v>
      </c>
      <c r="AR32" s="13">
        <v>99</v>
      </c>
      <c r="AS32" s="13" t="s">
        <v>90</v>
      </c>
      <c r="AT32" s="13" t="s">
        <v>91</v>
      </c>
      <c r="AU32" s="13" t="s">
        <v>92</v>
      </c>
      <c r="AV32" s="13" t="s">
        <v>216</v>
      </c>
      <c r="AW32" s="13" t="s">
        <v>217</v>
      </c>
      <c r="AX32" s="13" t="s">
        <v>74</v>
      </c>
      <c r="AY32" s="13" t="s">
        <v>218</v>
      </c>
      <c r="AZ32" s="13" t="s">
        <v>219</v>
      </c>
      <c r="BA32" s="13" t="s">
        <v>783</v>
      </c>
      <c r="BB32" s="13">
        <v>2022</v>
      </c>
      <c r="BC32" s="13">
        <v>61</v>
      </c>
      <c r="BD32" s="13">
        <v>41</v>
      </c>
      <c r="BE32" s="13" t="s">
        <v>74</v>
      </c>
      <c r="BF32" s="13" t="s">
        <v>74</v>
      </c>
      <c r="BG32" s="13" t="s">
        <v>74</v>
      </c>
      <c r="BH32" s="13" t="s">
        <v>74</v>
      </c>
      <c r="BI32" s="13" t="s">
        <v>74</v>
      </c>
      <c r="BJ32" s="13" t="s">
        <v>74</v>
      </c>
      <c r="BK32" s="13" t="s">
        <v>784</v>
      </c>
      <c r="BL32" s="13" t="s">
        <v>785</v>
      </c>
      <c r="BM32" s="13" t="str">
        <f>HYPERLINK("http://dx.doi.org/10.1002/anie.202210201","http://dx.doi.org/10.1002/anie.202210201")</f>
        <v>http://dx.doi.org/10.1002/anie.202210201</v>
      </c>
      <c r="BN32" s="13" t="s">
        <v>74</v>
      </c>
      <c r="BO32" s="13" t="s">
        <v>765</v>
      </c>
      <c r="BP32" s="13">
        <v>7</v>
      </c>
      <c r="BQ32" s="13" t="s">
        <v>100</v>
      </c>
      <c r="BR32" s="13" t="s">
        <v>181</v>
      </c>
      <c r="BS32" s="13" t="s">
        <v>102</v>
      </c>
      <c r="BT32" s="13" t="s">
        <v>786</v>
      </c>
      <c r="BU32" s="13">
        <v>36018273</v>
      </c>
      <c r="BV32" s="13" t="s">
        <v>74</v>
      </c>
      <c r="BW32" s="13" t="s">
        <v>74</v>
      </c>
      <c r="BX32" s="13" t="s">
        <v>74</v>
      </c>
      <c r="BY32" s="13" t="s">
        <v>105</v>
      </c>
      <c r="BZ32" s="13" t="s">
        <v>787</v>
      </c>
      <c r="CA32" s="13" t="str">
        <f>HYPERLINK("https%3A%2F%2Fwww.webofscience.com%2Fwos%2Fwoscc%2Ffull-record%2FWOS:000860976000001","View Full Record in Web of Science")</f>
        <v>View Full Record in Web of Science</v>
      </c>
    </row>
    <row r="33" spans="1:79" s="13" customFormat="1" x14ac:dyDescent="0.2">
      <c r="A33" s="14" t="s">
        <v>2770</v>
      </c>
      <c r="B33" s="13" t="s">
        <v>2804</v>
      </c>
      <c r="C33" s="14" t="s">
        <v>2770</v>
      </c>
      <c r="D33" s="24">
        <f t="shared" si="0"/>
        <v>0</v>
      </c>
      <c r="E33" s="25">
        <f t="shared" si="1"/>
        <v>0</v>
      </c>
      <c r="F33" s="25">
        <f t="shared" si="2"/>
        <v>0</v>
      </c>
      <c r="G33" s="13" t="str">
        <f>HYPERLINK("http://dx.doi.org/10.1002/cctc.202200830","http://dx.doi.org/10.1002/cctc.202200830")</f>
        <v>http://dx.doi.org/10.1002/cctc.202200830</v>
      </c>
      <c r="H33" s="13" t="s">
        <v>72</v>
      </c>
      <c r="I33" s="13" t="s">
        <v>788</v>
      </c>
      <c r="J33" s="13" t="s">
        <v>74</v>
      </c>
      <c r="K33" s="13" t="s">
        <v>74</v>
      </c>
      <c r="L33" s="13" t="s">
        <v>74</v>
      </c>
      <c r="M33" s="13" t="s">
        <v>789</v>
      </c>
      <c r="N33" s="13" t="s">
        <v>74</v>
      </c>
      <c r="O33" s="13" t="s">
        <v>74</v>
      </c>
      <c r="P33" s="13" t="s">
        <v>790</v>
      </c>
      <c r="Q33" s="13" t="s">
        <v>474</v>
      </c>
      <c r="R33" s="13" t="s">
        <v>74</v>
      </c>
      <c r="S33" s="13" t="s">
        <v>74</v>
      </c>
      <c r="T33" s="13" t="s">
        <v>78</v>
      </c>
      <c r="U33" s="13" t="s">
        <v>138</v>
      </c>
      <c r="V33" s="13" t="s">
        <v>74</v>
      </c>
      <c r="W33" s="13" t="s">
        <v>74</v>
      </c>
      <c r="X33" s="13" t="s">
        <v>74</v>
      </c>
      <c r="Y33" s="13" t="s">
        <v>74</v>
      </c>
      <c r="Z33" s="13" t="s">
        <v>74</v>
      </c>
      <c r="AA33" s="13" t="s">
        <v>791</v>
      </c>
      <c r="AB33" s="13" t="s">
        <v>792</v>
      </c>
      <c r="AC33" s="13" t="s">
        <v>793</v>
      </c>
      <c r="AD33" s="13" t="s">
        <v>794</v>
      </c>
      <c r="AE33" s="13" t="s">
        <v>795</v>
      </c>
      <c r="AF33" s="13" t="s">
        <v>796</v>
      </c>
      <c r="AG33" s="13" t="s">
        <v>797</v>
      </c>
      <c r="AH33" s="13" t="s">
        <v>798</v>
      </c>
      <c r="AI33" s="13" t="s">
        <v>799</v>
      </c>
      <c r="AJ33" s="13" t="s">
        <v>800</v>
      </c>
      <c r="AK33" s="13" t="s">
        <v>801</v>
      </c>
      <c r="AL33" s="13" t="s">
        <v>802</v>
      </c>
      <c r="AM33" s="13" t="s">
        <v>74</v>
      </c>
      <c r="AN33" s="13">
        <v>102</v>
      </c>
      <c r="AO33" s="13">
        <v>1</v>
      </c>
      <c r="AP33" s="13">
        <v>1</v>
      </c>
      <c r="AQ33" s="13">
        <v>5</v>
      </c>
      <c r="AR33" s="13">
        <v>17</v>
      </c>
      <c r="AS33" s="13" t="s">
        <v>90</v>
      </c>
      <c r="AT33" s="13" t="s">
        <v>91</v>
      </c>
      <c r="AU33" s="13" t="s">
        <v>92</v>
      </c>
      <c r="AV33" s="13" t="s">
        <v>485</v>
      </c>
      <c r="AW33" s="13" t="s">
        <v>486</v>
      </c>
      <c r="AX33" s="13" t="s">
        <v>74</v>
      </c>
      <c r="AY33" s="13" t="s">
        <v>474</v>
      </c>
      <c r="AZ33" s="13" t="s">
        <v>487</v>
      </c>
      <c r="BA33" s="13" t="s">
        <v>803</v>
      </c>
      <c r="BB33" s="13">
        <v>2023</v>
      </c>
      <c r="BC33" s="13">
        <v>15</v>
      </c>
      <c r="BD33" s="13">
        <v>1</v>
      </c>
      <c r="BE33" s="13" t="s">
        <v>74</v>
      </c>
      <c r="BF33" s="13" t="s">
        <v>74</v>
      </c>
      <c r="BG33" s="13" t="s">
        <v>74</v>
      </c>
      <c r="BH33" s="13" t="s">
        <v>74</v>
      </c>
      <c r="BI33" s="13" t="s">
        <v>74</v>
      </c>
      <c r="BJ33" s="13" t="s">
        <v>74</v>
      </c>
      <c r="BK33" s="13" t="s">
        <v>804</v>
      </c>
      <c r="BL33" s="13" t="s">
        <v>805</v>
      </c>
      <c r="BM33" s="13" t="str">
        <f>HYPERLINK("http://dx.doi.org/10.1002/cctc.202200830","http://dx.doi.org/10.1002/cctc.202200830")</f>
        <v>http://dx.doi.org/10.1002/cctc.202200830</v>
      </c>
      <c r="BN33" s="13" t="s">
        <v>74</v>
      </c>
      <c r="BO33" s="13" t="s">
        <v>765</v>
      </c>
      <c r="BP33" s="13">
        <v>10</v>
      </c>
      <c r="BQ33" s="13" t="s">
        <v>372</v>
      </c>
      <c r="BR33" s="13" t="s">
        <v>101</v>
      </c>
      <c r="BS33" s="13" t="s">
        <v>102</v>
      </c>
      <c r="BT33" s="13" t="s">
        <v>806</v>
      </c>
      <c r="BU33" s="13" t="s">
        <v>74</v>
      </c>
      <c r="BV33" s="13" t="s">
        <v>104</v>
      </c>
      <c r="BW33" s="13" t="s">
        <v>74</v>
      </c>
      <c r="BX33" s="13" t="s">
        <v>74</v>
      </c>
      <c r="BY33" s="13" t="s">
        <v>105</v>
      </c>
      <c r="BZ33" s="13" t="s">
        <v>807</v>
      </c>
      <c r="CA33" s="13" t="str">
        <f>HYPERLINK("https%3A%2F%2Fwww.webofscience.com%2Fwos%2Fwoscc%2Ffull-record%2FWOS:000849810000001","View Full Record in Web of Science")</f>
        <v>View Full Record in Web of Science</v>
      </c>
    </row>
    <row r="34" spans="1:79" s="13" customFormat="1" x14ac:dyDescent="0.2">
      <c r="A34" s="14" t="s">
        <v>2770</v>
      </c>
      <c r="B34" s="13" t="s">
        <v>2805</v>
      </c>
      <c r="C34" s="14" t="s">
        <v>2770</v>
      </c>
      <c r="D34" s="24">
        <f t="shared" si="0"/>
        <v>0</v>
      </c>
      <c r="E34" s="25">
        <f t="shared" si="1"/>
        <v>0</v>
      </c>
      <c r="F34" s="25">
        <f t="shared" si="2"/>
        <v>0</v>
      </c>
      <c r="G34" s="13" t="str">
        <f>HYPERLINK("http://dx.doi.org/10.1002/anie.202211345","http://dx.doi.org/10.1002/anie.202211345")</f>
        <v>http://dx.doi.org/10.1002/anie.202211345</v>
      </c>
      <c r="H34" s="13" t="s">
        <v>72</v>
      </c>
      <c r="I34" s="13" t="s">
        <v>808</v>
      </c>
      <c r="J34" s="13" t="s">
        <v>74</v>
      </c>
      <c r="K34" s="13" t="s">
        <v>74</v>
      </c>
      <c r="L34" s="13" t="s">
        <v>74</v>
      </c>
      <c r="M34" s="13" t="s">
        <v>809</v>
      </c>
      <c r="N34" s="13" t="s">
        <v>74</v>
      </c>
      <c r="O34" s="13" t="s">
        <v>74</v>
      </c>
      <c r="P34" s="13" t="s">
        <v>810</v>
      </c>
      <c r="Q34" s="13" t="s">
        <v>205</v>
      </c>
      <c r="R34" s="13" t="s">
        <v>74</v>
      </c>
      <c r="S34" s="13" t="s">
        <v>74</v>
      </c>
      <c r="T34" s="13" t="s">
        <v>78</v>
      </c>
      <c r="U34" s="13" t="s">
        <v>138</v>
      </c>
      <c r="V34" s="13" t="s">
        <v>74</v>
      </c>
      <c r="W34" s="13" t="s">
        <v>74</v>
      </c>
      <c r="X34" s="13" t="s">
        <v>74</v>
      </c>
      <c r="Y34" s="13" t="s">
        <v>74</v>
      </c>
      <c r="Z34" s="13" t="s">
        <v>74</v>
      </c>
      <c r="AA34" s="13" t="s">
        <v>811</v>
      </c>
      <c r="AB34" s="13" t="s">
        <v>812</v>
      </c>
      <c r="AC34" s="13" t="s">
        <v>813</v>
      </c>
      <c r="AD34" s="13" t="s">
        <v>814</v>
      </c>
      <c r="AE34" s="13" t="s">
        <v>815</v>
      </c>
      <c r="AF34" s="13" t="s">
        <v>816</v>
      </c>
      <c r="AG34" s="13" t="s">
        <v>817</v>
      </c>
      <c r="AH34" s="13" t="s">
        <v>74</v>
      </c>
      <c r="AI34" s="13" t="s">
        <v>818</v>
      </c>
      <c r="AJ34" s="13" t="s">
        <v>819</v>
      </c>
      <c r="AK34" s="13" t="s">
        <v>820</v>
      </c>
      <c r="AL34" s="13" t="s">
        <v>821</v>
      </c>
      <c r="AM34" s="13" t="s">
        <v>74</v>
      </c>
      <c r="AN34" s="13">
        <v>56</v>
      </c>
      <c r="AO34" s="13">
        <v>7</v>
      </c>
      <c r="AP34" s="13">
        <v>7</v>
      </c>
      <c r="AQ34" s="13">
        <v>5</v>
      </c>
      <c r="AR34" s="13">
        <v>22</v>
      </c>
      <c r="AS34" s="13" t="s">
        <v>90</v>
      </c>
      <c r="AT34" s="13" t="s">
        <v>91</v>
      </c>
      <c r="AU34" s="13" t="s">
        <v>92</v>
      </c>
      <c r="AV34" s="13" t="s">
        <v>216</v>
      </c>
      <c r="AW34" s="13" t="s">
        <v>217</v>
      </c>
      <c r="AX34" s="13" t="s">
        <v>74</v>
      </c>
      <c r="AY34" s="13" t="s">
        <v>218</v>
      </c>
      <c r="AZ34" s="13" t="s">
        <v>219</v>
      </c>
      <c r="BA34" s="13" t="s">
        <v>783</v>
      </c>
      <c r="BB34" s="13">
        <v>2022</v>
      </c>
      <c r="BC34" s="13">
        <v>61</v>
      </c>
      <c r="BD34" s="13">
        <v>41</v>
      </c>
      <c r="BE34" s="13" t="s">
        <v>74</v>
      </c>
      <c r="BF34" s="13" t="s">
        <v>74</v>
      </c>
      <c r="BG34" s="13" t="s">
        <v>74</v>
      </c>
      <c r="BH34" s="13" t="s">
        <v>74</v>
      </c>
      <c r="BI34" s="13" t="s">
        <v>74</v>
      </c>
      <c r="BJ34" s="13" t="s">
        <v>74</v>
      </c>
      <c r="BK34" s="13" t="s">
        <v>822</v>
      </c>
      <c r="BL34" s="13" t="s">
        <v>823</v>
      </c>
      <c r="BM34" s="13" t="str">
        <f>HYPERLINK("http://dx.doi.org/10.1002/anie.202211345","http://dx.doi.org/10.1002/anie.202211345")</f>
        <v>http://dx.doi.org/10.1002/anie.202211345</v>
      </c>
      <c r="BN34" s="13" t="s">
        <v>74</v>
      </c>
      <c r="BO34" s="13" t="s">
        <v>765</v>
      </c>
      <c r="BP34" s="13">
        <v>6</v>
      </c>
      <c r="BQ34" s="13" t="s">
        <v>100</v>
      </c>
      <c r="BR34" s="13" t="s">
        <v>101</v>
      </c>
      <c r="BS34" s="13" t="s">
        <v>102</v>
      </c>
      <c r="BT34" s="13" t="s">
        <v>786</v>
      </c>
      <c r="BU34" s="13">
        <v>35978531</v>
      </c>
      <c r="BV34" s="13" t="s">
        <v>374</v>
      </c>
      <c r="BW34" s="13" t="s">
        <v>74</v>
      </c>
      <c r="BX34" s="13" t="s">
        <v>74</v>
      </c>
      <c r="BY34" s="13" t="s">
        <v>105</v>
      </c>
      <c r="BZ34" s="13" t="s">
        <v>824</v>
      </c>
      <c r="CA34" s="13" t="str">
        <f>HYPERLINK("https%3A%2F%2Fwww.webofscience.com%2Fwos%2Fwoscc%2Ffull-record%2FWOS:000848801300001","View Full Record in Web of Science")</f>
        <v>View Full Record in Web of Science</v>
      </c>
    </row>
    <row r="35" spans="1:79" s="1" customFormat="1" x14ac:dyDescent="0.2">
      <c r="A35" s="3" t="s">
        <v>2768</v>
      </c>
      <c r="B35" s="1" t="s">
        <v>2806</v>
      </c>
      <c r="C35" s="3" t="s">
        <v>2768</v>
      </c>
      <c r="D35" s="24">
        <f t="shared" si="0"/>
        <v>0</v>
      </c>
      <c r="E35" s="25">
        <f t="shared" si="1"/>
        <v>0</v>
      </c>
      <c r="F35" s="25">
        <f t="shared" si="2"/>
        <v>0</v>
      </c>
      <c r="G35" s="1" t="str">
        <f>HYPERLINK("http://dx.doi.org/10.1016/j.mcat.2022.112633","http://dx.doi.org/10.1016/j.mcat.2022.112633")</f>
        <v>http://dx.doi.org/10.1016/j.mcat.2022.112633</v>
      </c>
      <c r="H35" s="1" t="s">
        <v>72</v>
      </c>
      <c r="I35" s="1" t="s">
        <v>825</v>
      </c>
      <c r="J35" s="1" t="s">
        <v>74</v>
      </c>
      <c r="K35" s="1" t="s">
        <v>74</v>
      </c>
      <c r="L35" s="1" t="s">
        <v>74</v>
      </c>
      <c r="M35" s="1" t="s">
        <v>826</v>
      </c>
      <c r="N35" s="1" t="s">
        <v>74</v>
      </c>
      <c r="O35" s="1" t="s">
        <v>74</v>
      </c>
      <c r="P35" s="1" t="s">
        <v>827</v>
      </c>
      <c r="Q35" s="1" t="s">
        <v>828</v>
      </c>
      <c r="R35" s="1" t="s">
        <v>74</v>
      </c>
      <c r="S35" s="1" t="s">
        <v>74</v>
      </c>
      <c r="T35" s="1" t="s">
        <v>78</v>
      </c>
      <c r="U35" s="1" t="s">
        <v>138</v>
      </c>
      <c r="V35" s="1" t="s">
        <v>74</v>
      </c>
      <c r="W35" s="1" t="s">
        <v>74</v>
      </c>
      <c r="X35" s="1" t="s">
        <v>74</v>
      </c>
      <c r="Y35" s="1" t="s">
        <v>74</v>
      </c>
      <c r="Z35" s="1" t="s">
        <v>74</v>
      </c>
      <c r="AA35" s="1" t="s">
        <v>829</v>
      </c>
      <c r="AB35" s="1" t="s">
        <v>830</v>
      </c>
      <c r="AC35" s="1" t="s">
        <v>831</v>
      </c>
      <c r="AD35" s="1" t="s">
        <v>832</v>
      </c>
      <c r="AE35" s="1" t="s">
        <v>833</v>
      </c>
      <c r="AF35" s="1" t="s">
        <v>834</v>
      </c>
      <c r="AG35" s="1" t="s">
        <v>835</v>
      </c>
      <c r="AH35" s="1" t="s">
        <v>836</v>
      </c>
      <c r="AI35" s="1" t="s">
        <v>74</v>
      </c>
      <c r="AJ35" s="1" t="s">
        <v>837</v>
      </c>
      <c r="AK35" s="1" t="s">
        <v>838</v>
      </c>
      <c r="AL35" s="1" t="s">
        <v>839</v>
      </c>
      <c r="AM35" s="1" t="s">
        <v>74</v>
      </c>
      <c r="AN35" s="1">
        <v>40</v>
      </c>
      <c r="AO35" s="1">
        <v>5</v>
      </c>
      <c r="AP35" s="1">
        <v>5</v>
      </c>
      <c r="AQ35" s="1">
        <v>4</v>
      </c>
      <c r="AR35" s="1">
        <v>8</v>
      </c>
      <c r="AS35" s="1" t="s">
        <v>707</v>
      </c>
      <c r="AT35" s="1" t="s">
        <v>708</v>
      </c>
      <c r="AU35" s="1" t="s">
        <v>709</v>
      </c>
      <c r="AV35" s="1" t="s">
        <v>840</v>
      </c>
      <c r="AW35" s="1" t="s">
        <v>74</v>
      </c>
      <c r="AX35" s="1" t="s">
        <v>74</v>
      </c>
      <c r="AY35" s="1" t="s">
        <v>841</v>
      </c>
      <c r="AZ35" s="1" t="s">
        <v>842</v>
      </c>
      <c r="BA35" s="1" t="s">
        <v>843</v>
      </c>
      <c r="BB35" s="1">
        <v>2022</v>
      </c>
      <c r="BC35" s="1">
        <v>530</v>
      </c>
      <c r="BD35" s="1" t="s">
        <v>74</v>
      </c>
      <c r="BE35" s="1" t="s">
        <v>74</v>
      </c>
      <c r="BF35" s="1" t="s">
        <v>74</v>
      </c>
      <c r="BG35" s="1" t="s">
        <v>74</v>
      </c>
      <c r="BH35" s="1" t="s">
        <v>74</v>
      </c>
      <c r="BI35" s="1" t="s">
        <v>74</v>
      </c>
      <c r="BJ35" s="1" t="s">
        <v>74</v>
      </c>
      <c r="BK35" s="1">
        <v>112633</v>
      </c>
      <c r="BL35" s="1" t="s">
        <v>844</v>
      </c>
      <c r="BM35" s="1" t="str">
        <f>HYPERLINK("http://dx.doi.org/10.1016/j.mcat.2022.112633","http://dx.doi.org/10.1016/j.mcat.2022.112633")</f>
        <v>http://dx.doi.org/10.1016/j.mcat.2022.112633</v>
      </c>
      <c r="BN35" s="1" t="s">
        <v>74</v>
      </c>
      <c r="BO35" s="1" t="s">
        <v>74</v>
      </c>
      <c r="BP35" s="1">
        <v>8</v>
      </c>
      <c r="BQ35" s="1" t="s">
        <v>372</v>
      </c>
      <c r="BR35" s="1" t="s">
        <v>101</v>
      </c>
      <c r="BS35" s="1" t="s">
        <v>102</v>
      </c>
      <c r="BT35" s="1" t="s">
        <v>845</v>
      </c>
      <c r="BU35" s="1" t="s">
        <v>74</v>
      </c>
      <c r="BV35" s="1" t="s">
        <v>74</v>
      </c>
      <c r="BW35" s="1" t="s">
        <v>74</v>
      </c>
      <c r="BX35" s="1" t="s">
        <v>74</v>
      </c>
      <c r="BY35" s="1" t="s">
        <v>105</v>
      </c>
      <c r="BZ35" s="1" t="s">
        <v>846</v>
      </c>
      <c r="CA35" s="1" t="str">
        <f>HYPERLINK("https%3A%2F%2Fwww.webofscience.com%2Fwos%2Fwoscc%2Ffull-record%2FWOS:000890377800003","View Full Record in Web of Science")</f>
        <v>View Full Record in Web of Science</v>
      </c>
    </row>
    <row r="36" spans="1:79" s="13" customFormat="1" x14ac:dyDescent="0.2">
      <c r="A36" s="14" t="s">
        <v>2770</v>
      </c>
      <c r="B36" s="12" t="s">
        <v>2807</v>
      </c>
      <c r="C36" s="14" t="s">
        <v>2770</v>
      </c>
      <c r="D36" s="24">
        <f t="shared" si="0"/>
        <v>0</v>
      </c>
      <c r="E36" s="25">
        <f t="shared" si="1"/>
        <v>0</v>
      </c>
      <c r="F36" s="25">
        <f t="shared" si="2"/>
        <v>0</v>
      </c>
      <c r="G36" s="13" t="str">
        <f>HYPERLINK("http://dx.doi.org/10.1021/acs.accounts.2c00444","http://dx.doi.org/10.1021/acs.accounts.2c00444")</f>
        <v>http://dx.doi.org/10.1021/acs.accounts.2c00444</v>
      </c>
      <c r="H36" s="13" t="s">
        <v>72</v>
      </c>
      <c r="I36" s="13" t="s">
        <v>847</v>
      </c>
      <c r="J36" s="13" t="s">
        <v>74</v>
      </c>
      <c r="K36" s="13" t="s">
        <v>74</v>
      </c>
      <c r="L36" s="13" t="s">
        <v>74</v>
      </c>
      <c r="M36" s="13" t="s">
        <v>848</v>
      </c>
      <c r="N36" s="13" t="s">
        <v>74</v>
      </c>
      <c r="O36" s="13" t="s">
        <v>74</v>
      </c>
      <c r="P36" s="13" t="s">
        <v>849</v>
      </c>
      <c r="Q36" s="13" t="s">
        <v>850</v>
      </c>
      <c r="R36" s="13" t="s">
        <v>74</v>
      </c>
      <c r="S36" s="13" t="s">
        <v>74</v>
      </c>
      <c r="T36" s="13" t="s">
        <v>78</v>
      </c>
      <c r="U36" s="13" t="s">
        <v>334</v>
      </c>
      <c r="V36" s="13" t="s">
        <v>74</v>
      </c>
      <c r="W36" s="13" t="s">
        <v>74</v>
      </c>
      <c r="X36" s="13" t="s">
        <v>74</v>
      </c>
      <c r="Y36" s="13" t="s">
        <v>74</v>
      </c>
      <c r="Z36" s="13" t="s">
        <v>74</v>
      </c>
      <c r="AA36" s="13" t="s">
        <v>74</v>
      </c>
      <c r="AB36" s="13" t="s">
        <v>851</v>
      </c>
      <c r="AC36" s="13" t="s">
        <v>852</v>
      </c>
      <c r="AD36" s="13" t="s">
        <v>853</v>
      </c>
      <c r="AE36" s="13" t="s">
        <v>854</v>
      </c>
      <c r="AF36" s="13" t="s">
        <v>855</v>
      </c>
      <c r="AG36" s="13" t="s">
        <v>856</v>
      </c>
      <c r="AH36" s="13" t="s">
        <v>74</v>
      </c>
      <c r="AI36" s="13" t="s">
        <v>857</v>
      </c>
      <c r="AJ36" s="13" t="s">
        <v>858</v>
      </c>
      <c r="AK36" s="13" t="s">
        <v>859</v>
      </c>
      <c r="AL36" s="13" t="s">
        <v>860</v>
      </c>
      <c r="AM36" s="13" t="s">
        <v>74</v>
      </c>
      <c r="AN36" s="13">
        <v>69</v>
      </c>
      <c r="AO36" s="13">
        <v>28</v>
      </c>
      <c r="AP36" s="13">
        <v>28</v>
      </c>
      <c r="AQ36" s="13">
        <v>40</v>
      </c>
      <c r="AR36" s="13">
        <v>108</v>
      </c>
      <c r="AS36" s="13" t="s">
        <v>150</v>
      </c>
      <c r="AT36" s="13" t="s">
        <v>151</v>
      </c>
      <c r="AU36" s="13" t="s">
        <v>152</v>
      </c>
      <c r="AV36" s="13" t="s">
        <v>861</v>
      </c>
      <c r="AW36" s="13" t="s">
        <v>862</v>
      </c>
      <c r="AX36" s="13" t="s">
        <v>74</v>
      </c>
      <c r="AY36" s="13" t="s">
        <v>863</v>
      </c>
      <c r="AZ36" s="13" t="s">
        <v>864</v>
      </c>
      <c r="BA36" s="13" t="s">
        <v>865</v>
      </c>
      <c r="BB36" s="13">
        <v>2022</v>
      </c>
      <c r="BC36" s="13">
        <v>55</v>
      </c>
      <c r="BD36" s="13">
        <v>17</v>
      </c>
      <c r="BE36" s="13" t="s">
        <v>74</v>
      </c>
      <c r="BF36" s="13" t="s">
        <v>74</v>
      </c>
      <c r="BG36" s="13" t="s">
        <v>74</v>
      </c>
      <c r="BH36" s="13" t="s">
        <v>74</v>
      </c>
      <c r="BI36" s="13">
        <v>2526</v>
      </c>
      <c r="BJ36" s="13">
        <v>2541</v>
      </c>
      <c r="BK36" s="13" t="s">
        <v>74</v>
      </c>
      <c r="BL36" s="13" t="s">
        <v>866</v>
      </c>
      <c r="BM36" s="13" t="str">
        <f>HYPERLINK("http://dx.doi.org/10.1021/acs.accounts.2c00444","http://dx.doi.org/10.1021/acs.accounts.2c00444")</f>
        <v>http://dx.doi.org/10.1021/acs.accounts.2c00444</v>
      </c>
      <c r="BN36" s="13" t="s">
        <v>74</v>
      </c>
      <c r="BO36" s="13" t="s">
        <v>867</v>
      </c>
      <c r="BP36" s="13">
        <v>16</v>
      </c>
      <c r="BQ36" s="13" t="s">
        <v>100</v>
      </c>
      <c r="BR36" s="13" t="s">
        <v>101</v>
      </c>
      <c r="BS36" s="13" t="s">
        <v>102</v>
      </c>
      <c r="BT36" s="13" t="s">
        <v>868</v>
      </c>
      <c r="BU36" s="13">
        <v>35986693</v>
      </c>
      <c r="BV36" s="13" t="s">
        <v>74</v>
      </c>
      <c r="BW36" s="13" t="s">
        <v>74</v>
      </c>
      <c r="BX36" s="13" t="s">
        <v>74</v>
      </c>
      <c r="BY36" s="13" t="s">
        <v>105</v>
      </c>
      <c r="BZ36" s="13" t="s">
        <v>869</v>
      </c>
      <c r="CA36" s="13" t="str">
        <f>HYPERLINK("https%3A%2F%2Fwww.webofscience.com%2Fwos%2Fwoscc%2Ffull-record%2FWOS:000848545900001","View Full Record in Web of Science")</f>
        <v>View Full Record in Web of Science</v>
      </c>
    </row>
    <row r="37" spans="1:79" s="13" customFormat="1" x14ac:dyDescent="0.2">
      <c r="A37" s="11" t="s">
        <v>2771</v>
      </c>
      <c r="B37" s="12" t="s">
        <v>2808</v>
      </c>
      <c r="C37" s="11" t="s">
        <v>2770</v>
      </c>
      <c r="D37" s="24">
        <f t="shared" si="0"/>
        <v>0</v>
      </c>
      <c r="E37" s="25">
        <f t="shared" si="1"/>
        <v>0</v>
      </c>
      <c r="F37" s="25">
        <f t="shared" si="2"/>
        <v>1</v>
      </c>
      <c r="G37" s="13" t="str">
        <f>HYPERLINK("http://dx.doi.org/10.1002/ejoc.202200596","http://dx.doi.org/10.1002/ejoc.202200596")</f>
        <v>http://dx.doi.org/10.1002/ejoc.202200596</v>
      </c>
      <c r="H37" s="13" t="s">
        <v>72</v>
      </c>
      <c r="I37" s="13" t="s">
        <v>870</v>
      </c>
      <c r="J37" s="13" t="s">
        <v>74</v>
      </c>
      <c r="K37" s="13" t="s">
        <v>74</v>
      </c>
      <c r="L37" s="13" t="s">
        <v>74</v>
      </c>
      <c r="M37" s="13" t="s">
        <v>871</v>
      </c>
      <c r="N37" s="13" t="s">
        <v>74</v>
      </c>
      <c r="O37" s="13" t="s">
        <v>74</v>
      </c>
      <c r="P37" s="13" t="s">
        <v>872</v>
      </c>
      <c r="Q37" s="13" t="s">
        <v>110</v>
      </c>
      <c r="R37" s="13" t="s">
        <v>74</v>
      </c>
      <c r="S37" s="13" t="s">
        <v>74</v>
      </c>
      <c r="T37" s="13" t="s">
        <v>78</v>
      </c>
      <c r="U37" s="13" t="s">
        <v>334</v>
      </c>
      <c r="V37" s="13" t="s">
        <v>74</v>
      </c>
      <c r="W37" s="13" t="s">
        <v>74</v>
      </c>
      <c r="X37" s="13" t="s">
        <v>74</v>
      </c>
      <c r="Y37" s="13" t="s">
        <v>74</v>
      </c>
      <c r="Z37" s="13" t="s">
        <v>74</v>
      </c>
      <c r="AA37" s="13" t="s">
        <v>873</v>
      </c>
      <c r="AB37" s="13" t="s">
        <v>874</v>
      </c>
      <c r="AC37" s="13" t="s">
        <v>875</v>
      </c>
      <c r="AD37" s="13" t="s">
        <v>876</v>
      </c>
      <c r="AE37" s="13" t="s">
        <v>877</v>
      </c>
      <c r="AF37" s="13" t="s">
        <v>878</v>
      </c>
      <c r="AG37" s="13" t="s">
        <v>879</v>
      </c>
      <c r="AH37" s="13" t="s">
        <v>880</v>
      </c>
      <c r="AI37" s="13" t="s">
        <v>881</v>
      </c>
      <c r="AJ37" s="13" t="s">
        <v>882</v>
      </c>
      <c r="AK37" s="13" t="s">
        <v>883</v>
      </c>
      <c r="AL37" s="13" t="s">
        <v>884</v>
      </c>
      <c r="AM37" s="13" t="s">
        <v>74</v>
      </c>
      <c r="AN37" s="13">
        <v>908</v>
      </c>
      <c r="AO37" s="13">
        <v>6</v>
      </c>
      <c r="AP37" s="13">
        <v>6</v>
      </c>
      <c r="AQ37" s="13">
        <v>50</v>
      </c>
      <c r="AR37" s="13">
        <v>176</v>
      </c>
      <c r="AS37" s="13" t="s">
        <v>90</v>
      </c>
      <c r="AT37" s="13" t="s">
        <v>91</v>
      </c>
      <c r="AU37" s="13" t="s">
        <v>92</v>
      </c>
      <c r="AV37" s="13" t="s">
        <v>123</v>
      </c>
      <c r="AW37" s="13" t="s">
        <v>124</v>
      </c>
      <c r="AX37" s="13" t="s">
        <v>74</v>
      </c>
      <c r="AY37" s="13" t="s">
        <v>125</v>
      </c>
      <c r="AZ37" s="13" t="s">
        <v>126</v>
      </c>
      <c r="BA37" s="13" t="s">
        <v>885</v>
      </c>
      <c r="BB37" s="13">
        <v>2022</v>
      </c>
      <c r="BC37" s="13">
        <v>2022</v>
      </c>
      <c r="BD37" s="13">
        <v>31</v>
      </c>
      <c r="BE37" s="13" t="s">
        <v>74</v>
      </c>
      <c r="BF37" s="13" t="s">
        <v>74</v>
      </c>
      <c r="BG37" s="13" t="s">
        <v>74</v>
      </c>
      <c r="BH37" s="13" t="s">
        <v>74</v>
      </c>
      <c r="BI37" s="13" t="s">
        <v>74</v>
      </c>
      <c r="BJ37" s="13" t="s">
        <v>74</v>
      </c>
      <c r="BK37" s="13" t="s">
        <v>886</v>
      </c>
      <c r="BL37" s="13" t="s">
        <v>887</v>
      </c>
      <c r="BM37" s="13" t="str">
        <f>HYPERLINK("http://dx.doi.org/10.1002/ejoc.202200596","http://dx.doi.org/10.1002/ejoc.202200596")</f>
        <v>http://dx.doi.org/10.1002/ejoc.202200596</v>
      </c>
      <c r="BN37" s="13" t="s">
        <v>74</v>
      </c>
      <c r="BO37" s="13" t="s">
        <v>74</v>
      </c>
      <c r="BP37" s="13">
        <v>79</v>
      </c>
      <c r="BQ37" s="13" t="s">
        <v>130</v>
      </c>
      <c r="BR37" s="13" t="s">
        <v>101</v>
      </c>
      <c r="BS37" s="13" t="s">
        <v>102</v>
      </c>
      <c r="BT37" s="13" t="s">
        <v>888</v>
      </c>
      <c r="BU37" s="13" t="s">
        <v>74</v>
      </c>
      <c r="BV37" s="13" t="s">
        <v>74</v>
      </c>
      <c r="BW37" s="13" t="s">
        <v>74</v>
      </c>
      <c r="BX37" s="13" t="s">
        <v>74</v>
      </c>
      <c r="BY37" s="13" t="s">
        <v>105</v>
      </c>
      <c r="BZ37" s="13" t="s">
        <v>889</v>
      </c>
      <c r="CA37" s="13" t="str">
        <f>HYPERLINK("https%3A%2F%2Fwww.webofscience.com%2Fwos%2Fwoscc%2Ffull-record%2FWOS:000841562700001","View Full Record in Web of Science")</f>
        <v>View Full Record in Web of Science</v>
      </c>
    </row>
    <row r="38" spans="1:79" s="13" customFormat="1" x14ac:dyDescent="0.2">
      <c r="A38" s="11" t="s">
        <v>2771</v>
      </c>
      <c r="B38" s="12" t="s">
        <v>2809</v>
      </c>
      <c r="C38" s="11" t="s">
        <v>2771</v>
      </c>
      <c r="D38" s="24">
        <f t="shared" si="0"/>
        <v>0</v>
      </c>
      <c r="E38" s="25">
        <f t="shared" si="1"/>
        <v>0</v>
      </c>
      <c r="F38" s="25">
        <f t="shared" si="2"/>
        <v>0</v>
      </c>
      <c r="G38" s="13" t="str">
        <f>HYPERLINK("http://dx.doi.org/10.1021/acs.orglett.2c01528","http://dx.doi.org/10.1021/acs.orglett.2c01528")</f>
        <v>http://dx.doi.org/10.1021/acs.orglett.2c01528</v>
      </c>
      <c r="H38" s="13" t="s">
        <v>72</v>
      </c>
      <c r="I38" s="13" t="s">
        <v>890</v>
      </c>
      <c r="J38" s="13" t="s">
        <v>74</v>
      </c>
      <c r="K38" s="13" t="s">
        <v>74</v>
      </c>
      <c r="L38" s="13" t="s">
        <v>74</v>
      </c>
      <c r="M38" s="13" t="s">
        <v>891</v>
      </c>
      <c r="N38" s="13" t="s">
        <v>74</v>
      </c>
      <c r="O38" s="13" t="s">
        <v>74</v>
      </c>
      <c r="P38" s="13" t="s">
        <v>892</v>
      </c>
      <c r="Q38" s="13" t="s">
        <v>165</v>
      </c>
      <c r="R38" s="13" t="s">
        <v>74</v>
      </c>
      <c r="S38" s="13" t="s">
        <v>74</v>
      </c>
      <c r="T38" s="13" t="s">
        <v>78</v>
      </c>
      <c r="U38" s="13" t="s">
        <v>138</v>
      </c>
      <c r="V38" s="13" t="s">
        <v>74</v>
      </c>
      <c r="W38" s="13" t="s">
        <v>74</v>
      </c>
      <c r="X38" s="13" t="s">
        <v>74</v>
      </c>
      <c r="Y38" s="13" t="s">
        <v>74</v>
      </c>
      <c r="Z38" s="13" t="s">
        <v>74</v>
      </c>
      <c r="AA38" s="13" t="s">
        <v>74</v>
      </c>
      <c r="AB38" s="13" t="s">
        <v>893</v>
      </c>
      <c r="AC38" s="13" t="s">
        <v>894</v>
      </c>
      <c r="AD38" s="13" t="s">
        <v>895</v>
      </c>
      <c r="AE38" s="13" t="s">
        <v>896</v>
      </c>
      <c r="AF38" s="13" t="s">
        <v>897</v>
      </c>
      <c r="AG38" s="13" t="s">
        <v>898</v>
      </c>
      <c r="AH38" s="13" t="s">
        <v>899</v>
      </c>
      <c r="AI38" s="13" t="s">
        <v>900</v>
      </c>
      <c r="AJ38" s="13" t="s">
        <v>901</v>
      </c>
      <c r="AK38" s="13" t="s">
        <v>902</v>
      </c>
      <c r="AL38" s="13" t="s">
        <v>903</v>
      </c>
      <c r="AM38" s="13" t="s">
        <v>74</v>
      </c>
      <c r="AN38" s="13">
        <v>45</v>
      </c>
      <c r="AO38" s="13">
        <v>6</v>
      </c>
      <c r="AP38" s="13">
        <v>6</v>
      </c>
      <c r="AQ38" s="13">
        <v>10</v>
      </c>
      <c r="AR38" s="13">
        <v>27</v>
      </c>
      <c r="AS38" s="13" t="s">
        <v>150</v>
      </c>
      <c r="AT38" s="13" t="s">
        <v>151</v>
      </c>
      <c r="AU38" s="13" t="s">
        <v>152</v>
      </c>
      <c r="AV38" s="13" t="s">
        <v>175</v>
      </c>
      <c r="AW38" s="13" t="s">
        <v>176</v>
      </c>
      <c r="AX38" s="13" t="s">
        <v>74</v>
      </c>
      <c r="AY38" s="13" t="s">
        <v>177</v>
      </c>
      <c r="AZ38" s="13" t="s">
        <v>178</v>
      </c>
      <c r="BA38" s="13" t="s">
        <v>904</v>
      </c>
      <c r="BB38" s="13">
        <v>2022</v>
      </c>
      <c r="BC38" s="13">
        <v>24</v>
      </c>
      <c r="BD38" s="13">
        <v>23</v>
      </c>
      <c r="BE38" s="13" t="s">
        <v>74</v>
      </c>
      <c r="BF38" s="13" t="s">
        <v>74</v>
      </c>
      <c r="BG38" s="13" t="s">
        <v>74</v>
      </c>
      <c r="BH38" s="13" t="s">
        <v>74</v>
      </c>
      <c r="BI38" s="13">
        <v>4264</v>
      </c>
      <c r="BJ38" s="13">
        <v>4269</v>
      </c>
      <c r="BK38" s="13" t="s">
        <v>74</v>
      </c>
      <c r="BL38" s="13" t="s">
        <v>905</v>
      </c>
      <c r="BM38" s="13" t="str">
        <f>HYPERLINK("http://dx.doi.org/10.1021/acs.orglett.2c01528","http://dx.doi.org/10.1021/acs.orglett.2c01528")</f>
        <v>http://dx.doi.org/10.1021/acs.orglett.2c01528</v>
      </c>
      <c r="BN38" s="13" t="s">
        <v>74</v>
      </c>
      <c r="BO38" s="13" t="s">
        <v>74</v>
      </c>
      <c r="BP38" s="13">
        <v>6</v>
      </c>
      <c r="BQ38" s="13" t="s">
        <v>130</v>
      </c>
      <c r="BR38" s="13" t="s">
        <v>181</v>
      </c>
      <c r="BS38" s="13" t="s">
        <v>102</v>
      </c>
      <c r="BT38" s="13" t="s">
        <v>906</v>
      </c>
      <c r="BU38" s="13">
        <v>35675591</v>
      </c>
      <c r="BV38" s="13" t="s">
        <v>74</v>
      </c>
      <c r="BW38" s="13" t="s">
        <v>74</v>
      </c>
      <c r="BX38" s="13" t="s">
        <v>74</v>
      </c>
      <c r="BY38" s="13" t="s">
        <v>105</v>
      </c>
      <c r="BZ38" s="13" t="s">
        <v>907</v>
      </c>
      <c r="CA38" s="13" t="str">
        <f>HYPERLINK("https%3A%2F%2Fwww.webofscience.com%2Fwos%2Fwoscc%2Ffull-record%2FWOS:000813515700001","View Full Record in Web of Science")</f>
        <v>View Full Record in Web of Science</v>
      </c>
    </row>
    <row r="39" spans="1:79" s="13" customFormat="1" x14ac:dyDescent="0.2">
      <c r="A39" s="11" t="s">
        <v>2770</v>
      </c>
      <c r="B39" s="12" t="s">
        <v>2810</v>
      </c>
      <c r="C39" s="11" t="s">
        <v>2770</v>
      </c>
      <c r="D39" s="24">
        <f t="shared" si="0"/>
        <v>0</v>
      </c>
      <c r="E39" s="25">
        <f t="shared" si="1"/>
        <v>0</v>
      </c>
      <c r="F39" s="25">
        <f t="shared" si="2"/>
        <v>0</v>
      </c>
      <c r="G39" s="13" t="str">
        <f>HYPERLINK("http://dx.doi.org/10.1016/j.jechem.2022.03.036","http://dx.doi.org/10.1016/j.jechem.2022.03.036")</f>
        <v>http://dx.doi.org/10.1016/j.jechem.2022.03.036</v>
      </c>
      <c r="H39" s="13" t="s">
        <v>72</v>
      </c>
      <c r="I39" s="13" t="s">
        <v>908</v>
      </c>
      <c r="J39" s="13" t="s">
        <v>74</v>
      </c>
      <c r="K39" s="13" t="s">
        <v>74</v>
      </c>
      <c r="L39" s="13" t="s">
        <v>74</v>
      </c>
      <c r="M39" s="13" t="s">
        <v>909</v>
      </c>
      <c r="N39" s="13" t="s">
        <v>74</v>
      </c>
      <c r="O39" s="13" t="s">
        <v>74</v>
      </c>
      <c r="P39" s="13" t="s">
        <v>910</v>
      </c>
      <c r="Q39" s="13" t="s">
        <v>911</v>
      </c>
      <c r="R39" s="13" t="s">
        <v>74</v>
      </c>
      <c r="S39" s="13" t="s">
        <v>74</v>
      </c>
      <c r="T39" s="13" t="s">
        <v>78</v>
      </c>
      <c r="U39" s="13" t="s">
        <v>138</v>
      </c>
      <c r="V39" s="13" t="s">
        <v>74</v>
      </c>
      <c r="W39" s="13" t="s">
        <v>74</v>
      </c>
      <c r="X39" s="13" t="s">
        <v>74</v>
      </c>
      <c r="Y39" s="13" t="s">
        <v>74</v>
      </c>
      <c r="Z39" s="13" t="s">
        <v>74</v>
      </c>
      <c r="AA39" s="13" t="s">
        <v>912</v>
      </c>
      <c r="AB39" s="13" t="s">
        <v>913</v>
      </c>
      <c r="AC39" s="13" t="s">
        <v>914</v>
      </c>
      <c r="AD39" s="13" t="s">
        <v>915</v>
      </c>
      <c r="AE39" s="13" t="s">
        <v>916</v>
      </c>
      <c r="AF39" s="13" t="s">
        <v>917</v>
      </c>
      <c r="AG39" s="13" t="s">
        <v>918</v>
      </c>
      <c r="AH39" s="13" t="s">
        <v>919</v>
      </c>
      <c r="AI39" s="13" t="s">
        <v>74</v>
      </c>
      <c r="AJ39" s="13" t="s">
        <v>920</v>
      </c>
      <c r="AK39" s="13" t="s">
        <v>921</v>
      </c>
      <c r="AL39" s="13" t="s">
        <v>922</v>
      </c>
      <c r="AM39" s="13" t="s">
        <v>74</v>
      </c>
      <c r="AN39" s="13">
        <v>23</v>
      </c>
      <c r="AO39" s="13">
        <v>12</v>
      </c>
      <c r="AP39" s="13">
        <v>12</v>
      </c>
      <c r="AQ39" s="13">
        <v>13</v>
      </c>
      <c r="AR39" s="13">
        <v>56</v>
      </c>
      <c r="AS39" s="13" t="s">
        <v>707</v>
      </c>
      <c r="AT39" s="13" t="s">
        <v>708</v>
      </c>
      <c r="AU39" s="13" t="s">
        <v>709</v>
      </c>
      <c r="AV39" s="13" t="s">
        <v>923</v>
      </c>
      <c r="AW39" s="13" t="s">
        <v>74</v>
      </c>
      <c r="AX39" s="13" t="s">
        <v>74</v>
      </c>
      <c r="AY39" s="13" t="s">
        <v>924</v>
      </c>
      <c r="AZ39" s="13" t="s">
        <v>925</v>
      </c>
      <c r="BA39" s="13" t="s">
        <v>926</v>
      </c>
      <c r="BB39" s="13">
        <v>2022</v>
      </c>
      <c r="BC39" s="13">
        <v>71</v>
      </c>
      <c r="BD39" s="13" t="s">
        <v>74</v>
      </c>
      <c r="BE39" s="13" t="s">
        <v>74</v>
      </c>
      <c r="BF39" s="13" t="s">
        <v>74</v>
      </c>
      <c r="BG39" s="13" t="s">
        <v>74</v>
      </c>
      <c r="BH39" s="13" t="s">
        <v>74</v>
      </c>
      <c r="BI39" s="13">
        <v>188</v>
      </c>
      <c r="BJ39" s="13">
        <v>191</v>
      </c>
      <c r="BK39" s="13" t="s">
        <v>74</v>
      </c>
      <c r="BL39" s="13" t="s">
        <v>927</v>
      </c>
      <c r="BM39" s="13" t="str">
        <f>HYPERLINK("http://dx.doi.org/10.1016/j.jechem.2022.03.036","http://dx.doi.org/10.1016/j.jechem.2022.03.036")</f>
        <v>http://dx.doi.org/10.1016/j.jechem.2022.03.036</v>
      </c>
      <c r="BN39" s="13" t="s">
        <v>74</v>
      </c>
      <c r="BO39" s="13" t="s">
        <v>928</v>
      </c>
      <c r="BP39" s="13">
        <v>4</v>
      </c>
      <c r="BQ39" s="13" t="s">
        <v>929</v>
      </c>
      <c r="BR39" s="13" t="s">
        <v>101</v>
      </c>
      <c r="BS39" s="13" t="s">
        <v>930</v>
      </c>
      <c r="BT39" s="13" t="s">
        <v>931</v>
      </c>
      <c r="BU39" s="13" t="s">
        <v>74</v>
      </c>
      <c r="BV39" s="13" t="s">
        <v>74</v>
      </c>
      <c r="BW39" s="13" t="s">
        <v>74</v>
      </c>
      <c r="BX39" s="13" t="s">
        <v>74</v>
      </c>
      <c r="BY39" s="13" t="s">
        <v>105</v>
      </c>
      <c r="BZ39" s="13" t="s">
        <v>932</v>
      </c>
      <c r="CA39" s="13" t="str">
        <f>HYPERLINK("https%3A%2F%2Fwww.webofscience.com%2Fwos%2Fwoscc%2Ffull-record%2FWOS:000821521000007","View Full Record in Web of Science")</f>
        <v>View Full Record in Web of Science</v>
      </c>
    </row>
    <row r="40" spans="1:79" s="13" customFormat="1" x14ac:dyDescent="0.2">
      <c r="A40" s="11" t="s">
        <v>2811</v>
      </c>
      <c r="B40" s="12" t="s">
        <v>2812</v>
      </c>
      <c r="C40" s="11" t="s">
        <v>2802</v>
      </c>
      <c r="D40" s="24">
        <f t="shared" si="0"/>
        <v>0</v>
      </c>
      <c r="E40" s="25">
        <f t="shared" si="1"/>
        <v>-1</v>
      </c>
      <c r="F40" s="25">
        <f t="shared" si="2"/>
        <v>0</v>
      </c>
      <c r="G40" s="13" t="str">
        <f>HYPERLINK("http://dx.doi.org/10.1002/chem.202104493","http://dx.doi.org/10.1002/chem.202104493")</f>
        <v>http://dx.doi.org/10.1002/chem.202104493</v>
      </c>
      <c r="H40" s="13" t="s">
        <v>72</v>
      </c>
      <c r="I40" s="13" t="s">
        <v>933</v>
      </c>
      <c r="J40" s="13" t="s">
        <v>74</v>
      </c>
      <c r="K40" s="13" t="s">
        <v>74</v>
      </c>
      <c r="L40" s="13" t="s">
        <v>74</v>
      </c>
      <c r="M40" s="13" t="s">
        <v>934</v>
      </c>
      <c r="N40" s="13" t="s">
        <v>74</v>
      </c>
      <c r="O40" s="13" t="s">
        <v>74</v>
      </c>
      <c r="P40" s="13" t="s">
        <v>935</v>
      </c>
      <c r="Q40" s="13" t="s">
        <v>936</v>
      </c>
      <c r="R40" s="13" t="s">
        <v>74</v>
      </c>
      <c r="S40" s="13" t="s">
        <v>74</v>
      </c>
      <c r="T40" s="13" t="s">
        <v>78</v>
      </c>
      <c r="U40" s="13" t="s">
        <v>138</v>
      </c>
      <c r="V40" s="13" t="s">
        <v>74</v>
      </c>
      <c r="W40" s="13" t="s">
        <v>74</v>
      </c>
      <c r="X40" s="13" t="s">
        <v>74</v>
      </c>
      <c r="Y40" s="13" t="s">
        <v>74</v>
      </c>
      <c r="Z40" s="13" t="s">
        <v>74</v>
      </c>
      <c r="AA40" s="13" t="s">
        <v>937</v>
      </c>
      <c r="AB40" s="13" t="s">
        <v>938</v>
      </c>
      <c r="AC40" s="13" t="s">
        <v>939</v>
      </c>
      <c r="AD40" s="13" t="s">
        <v>940</v>
      </c>
      <c r="AE40" s="13" t="s">
        <v>941</v>
      </c>
      <c r="AF40" s="13" t="s">
        <v>942</v>
      </c>
      <c r="AG40" s="13" t="s">
        <v>943</v>
      </c>
      <c r="AH40" s="13" t="s">
        <v>944</v>
      </c>
      <c r="AI40" s="13" t="s">
        <v>945</v>
      </c>
      <c r="AJ40" s="13" t="s">
        <v>946</v>
      </c>
      <c r="AK40" s="13" t="s">
        <v>947</v>
      </c>
      <c r="AL40" s="13" t="s">
        <v>948</v>
      </c>
      <c r="AM40" s="13" t="s">
        <v>74</v>
      </c>
      <c r="AN40" s="13">
        <v>90</v>
      </c>
      <c r="AO40" s="13">
        <v>3</v>
      </c>
      <c r="AP40" s="13">
        <v>3</v>
      </c>
      <c r="AQ40" s="13">
        <v>13</v>
      </c>
      <c r="AR40" s="13">
        <v>56</v>
      </c>
      <c r="AS40" s="13" t="s">
        <v>90</v>
      </c>
      <c r="AT40" s="13" t="s">
        <v>91</v>
      </c>
      <c r="AU40" s="13" t="s">
        <v>92</v>
      </c>
      <c r="AV40" s="13" t="s">
        <v>949</v>
      </c>
      <c r="AW40" s="13" t="s">
        <v>950</v>
      </c>
      <c r="AX40" s="13" t="s">
        <v>74</v>
      </c>
      <c r="AY40" s="13" t="s">
        <v>951</v>
      </c>
      <c r="AZ40" s="13" t="s">
        <v>952</v>
      </c>
      <c r="BA40" s="13" t="s">
        <v>953</v>
      </c>
      <c r="BB40" s="13">
        <v>2022</v>
      </c>
      <c r="BC40" s="13">
        <v>28</v>
      </c>
      <c r="BD40" s="13">
        <v>28</v>
      </c>
      <c r="BE40" s="13" t="s">
        <v>74</v>
      </c>
      <c r="BF40" s="13" t="s">
        <v>74</v>
      </c>
      <c r="BG40" s="13" t="s">
        <v>74</v>
      </c>
      <c r="BH40" s="13" t="s">
        <v>74</v>
      </c>
      <c r="BI40" s="13" t="s">
        <v>74</v>
      </c>
      <c r="BJ40" s="13" t="s">
        <v>74</v>
      </c>
      <c r="BK40" s="13" t="s">
        <v>954</v>
      </c>
      <c r="BL40" s="13" t="s">
        <v>955</v>
      </c>
      <c r="BM40" s="13" t="str">
        <f>HYPERLINK("http://dx.doi.org/10.1002/chem.202104493","http://dx.doi.org/10.1002/chem.202104493")</f>
        <v>http://dx.doi.org/10.1002/chem.202104493</v>
      </c>
      <c r="BN40" s="13" t="s">
        <v>74</v>
      </c>
      <c r="BO40" s="13" t="s">
        <v>928</v>
      </c>
      <c r="BP40" s="13">
        <v>7</v>
      </c>
      <c r="BQ40" s="13" t="s">
        <v>100</v>
      </c>
      <c r="BR40" s="13" t="s">
        <v>101</v>
      </c>
      <c r="BS40" s="13" t="s">
        <v>102</v>
      </c>
      <c r="BT40" s="13" t="s">
        <v>956</v>
      </c>
      <c r="BU40" s="13">
        <v>35266598</v>
      </c>
      <c r="BV40" s="13" t="s">
        <v>374</v>
      </c>
      <c r="BW40" s="13" t="s">
        <v>74</v>
      </c>
      <c r="BX40" s="13" t="s">
        <v>74</v>
      </c>
      <c r="BY40" s="13" t="s">
        <v>105</v>
      </c>
      <c r="BZ40" s="13" t="s">
        <v>957</v>
      </c>
      <c r="CA40" s="13" t="str">
        <f>HYPERLINK("https%3A%2F%2Fwww.webofscience.com%2Fwos%2Fwoscc%2Ffull-record%2FWOS:000778293500001","View Full Record in Web of Science")</f>
        <v>View Full Record in Web of Science</v>
      </c>
    </row>
    <row r="41" spans="1:79" s="1" customFormat="1" x14ac:dyDescent="0.2">
      <c r="A41" s="5" t="s">
        <v>2768</v>
      </c>
      <c r="B41" s="6" t="s">
        <v>2813</v>
      </c>
      <c r="C41" s="5" t="s">
        <v>2768</v>
      </c>
      <c r="D41" s="24">
        <f t="shared" si="0"/>
        <v>0</v>
      </c>
      <c r="E41" s="25">
        <f t="shared" si="1"/>
        <v>0</v>
      </c>
      <c r="F41" s="25">
        <f t="shared" si="2"/>
        <v>0</v>
      </c>
      <c r="G41" s="1" t="str">
        <f>HYPERLINK("http://dx.doi.org/10.1021/jacs.1c13063","http://dx.doi.org/10.1021/jacs.1c13063")</f>
        <v>http://dx.doi.org/10.1021/jacs.1c13063</v>
      </c>
      <c r="H41" s="1" t="s">
        <v>72</v>
      </c>
      <c r="I41" s="1" t="s">
        <v>958</v>
      </c>
      <c r="J41" s="1" t="s">
        <v>74</v>
      </c>
      <c r="K41" s="1" t="s">
        <v>74</v>
      </c>
      <c r="L41" s="1" t="s">
        <v>74</v>
      </c>
      <c r="M41" s="1" t="s">
        <v>959</v>
      </c>
      <c r="N41" s="1" t="s">
        <v>74</v>
      </c>
      <c r="O41" s="1" t="s">
        <v>74</v>
      </c>
      <c r="P41" s="1" t="s">
        <v>960</v>
      </c>
      <c r="Q41" s="1" t="s">
        <v>137</v>
      </c>
      <c r="R41" s="1" t="s">
        <v>74</v>
      </c>
      <c r="S41" s="1" t="s">
        <v>74</v>
      </c>
      <c r="T41" s="1" t="s">
        <v>78</v>
      </c>
      <c r="U41" s="1" t="s">
        <v>138</v>
      </c>
      <c r="V41" s="1" t="s">
        <v>74</v>
      </c>
      <c r="W41" s="1" t="s">
        <v>74</v>
      </c>
      <c r="X41" s="1" t="s">
        <v>74</v>
      </c>
      <c r="Y41" s="1" t="s">
        <v>74</v>
      </c>
      <c r="Z41" s="1" t="s">
        <v>74</v>
      </c>
      <c r="AA41" s="1" t="s">
        <v>74</v>
      </c>
      <c r="AB41" s="1" t="s">
        <v>961</v>
      </c>
      <c r="AC41" s="1" t="s">
        <v>962</v>
      </c>
      <c r="AD41" s="1" t="s">
        <v>963</v>
      </c>
      <c r="AE41" s="1" t="s">
        <v>964</v>
      </c>
      <c r="AF41" s="1" t="s">
        <v>965</v>
      </c>
      <c r="AG41" s="1" t="s">
        <v>966</v>
      </c>
      <c r="AH41" s="1" t="s">
        <v>967</v>
      </c>
      <c r="AI41" s="1" t="s">
        <v>968</v>
      </c>
      <c r="AJ41" s="1" t="s">
        <v>969</v>
      </c>
      <c r="AK41" s="1" t="s">
        <v>970</v>
      </c>
      <c r="AL41" s="1" t="s">
        <v>971</v>
      </c>
      <c r="AM41" s="1" t="s">
        <v>74</v>
      </c>
      <c r="AN41" s="1">
        <v>62</v>
      </c>
      <c r="AO41" s="1">
        <v>11</v>
      </c>
      <c r="AP41" s="1">
        <v>13</v>
      </c>
      <c r="AQ41" s="1">
        <v>11</v>
      </c>
      <c r="AR41" s="1">
        <v>50</v>
      </c>
      <c r="AS41" s="1" t="s">
        <v>150</v>
      </c>
      <c r="AT41" s="1" t="s">
        <v>151</v>
      </c>
      <c r="AU41" s="1" t="s">
        <v>152</v>
      </c>
      <c r="AV41" s="1" t="s">
        <v>153</v>
      </c>
      <c r="AW41" s="1" t="s">
        <v>154</v>
      </c>
      <c r="AX41" s="1" t="s">
        <v>74</v>
      </c>
      <c r="AY41" s="1" t="s">
        <v>155</v>
      </c>
      <c r="AZ41" s="1" t="s">
        <v>156</v>
      </c>
      <c r="BA41" s="1" t="s">
        <v>972</v>
      </c>
      <c r="BB41" s="1">
        <v>2022</v>
      </c>
      <c r="BC41" s="1">
        <v>144</v>
      </c>
      <c r="BD41" s="1">
        <v>9</v>
      </c>
      <c r="BE41" s="1" t="s">
        <v>74</v>
      </c>
      <c r="BF41" s="1" t="s">
        <v>74</v>
      </c>
      <c r="BG41" s="1" t="s">
        <v>74</v>
      </c>
      <c r="BH41" s="1" t="s">
        <v>74</v>
      </c>
      <c r="BI41" s="1">
        <v>4047</v>
      </c>
      <c r="BJ41" s="1">
        <v>4056</v>
      </c>
      <c r="BK41" s="1" t="s">
        <v>74</v>
      </c>
      <c r="BL41" s="1" t="s">
        <v>973</v>
      </c>
      <c r="BM41" s="1" t="str">
        <f>HYPERLINK("http://dx.doi.org/10.1021/jacs.1c13063","http://dx.doi.org/10.1021/jacs.1c13063")</f>
        <v>http://dx.doi.org/10.1021/jacs.1c13063</v>
      </c>
      <c r="BN41" s="1" t="s">
        <v>74</v>
      </c>
      <c r="BO41" s="1" t="s">
        <v>74</v>
      </c>
      <c r="BP41" s="1">
        <v>10</v>
      </c>
      <c r="BQ41" s="1" t="s">
        <v>100</v>
      </c>
      <c r="BR41" s="1" t="s">
        <v>101</v>
      </c>
      <c r="BS41" s="1" t="s">
        <v>102</v>
      </c>
      <c r="BT41" s="1" t="s">
        <v>974</v>
      </c>
      <c r="BU41" s="1">
        <v>35073694</v>
      </c>
      <c r="BV41" s="1" t="s">
        <v>74</v>
      </c>
      <c r="BW41" s="1" t="s">
        <v>74</v>
      </c>
      <c r="BX41" s="1" t="s">
        <v>74</v>
      </c>
      <c r="BY41" s="1" t="s">
        <v>105</v>
      </c>
      <c r="BZ41" s="1" t="s">
        <v>975</v>
      </c>
      <c r="CA41" s="1" t="str">
        <f>HYPERLINK("https%3A%2F%2Fwww.webofscience.com%2Fwos%2Fwoscc%2Ffull-record%2FWOS:000772185500030","View Full Record in Web of Science")</f>
        <v>View Full Record in Web of Science</v>
      </c>
    </row>
    <row r="42" spans="1:79" s="13" customFormat="1" x14ac:dyDescent="0.2">
      <c r="A42" s="11" t="s">
        <v>2771</v>
      </c>
      <c r="B42" s="12" t="s">
        <v>2814</v>
      </c>
      <c r="C42" s="11" t="s">
        <v>2770</v>
      </c>
      <c r="D42" s="24">
        <f t="shared" si="0"/>
        <v>0</v>
      </c>
      <c r="E42" s="25">
        <f t="shared" si="1"/>
        <v>0</v>
      </c>
      <c r="F42" s="25">
        <f t="shared" si="2"/>
        <v>1</v>
      </c>
      <c r="G42" s="13" t="str">
        <f>HYPERLINK("http://dx.doi.org/10.1039/d1cs00494h","http://dx.doi.org/10.1039/d1cs00494h")</f>
        <v>http://dx.doi.org/10.1039/d1cs00494h</v>
      </c>
      <c r="H42" s="13" t="s">
        <v>72</v>
      </c>
      <c r="I42" s="13" t="s">
        <v>976</v>
      </c>
      <c r="J42" s="13" t="s">
        <v>74</v>
      </c>
      <c r="K42" s="13" t="s">
        <v>74</v>
      </c>
      <c r="L42" s="13" t="s">
        <v>74</v>
      </c>
      <c r="M42" s="13" t="s">
        <v>977</v>
      </c>
      <c r="N42" s="13" t="s">
        <v>74</v>
      </c>
      <c r="O42" s="13" t="s">
        <v>74</v>
      </c>
      <c r="P42" s="13" t="s">
        <v>978</v>
      </c>
      <c r="Q42" s="13" t="s">
        <v>979</v>
      </c>
      <c r="R42" s="13" t="s">
        <v>74</v>
      </c>
      <c r="S42" s="13" t="s">
        <v>74</v>
      </c>
      <c r="T42" s="13" t="s">
        <v>78</v>
      </c>
      <c r="U42" s="13" t="s">
        <v>334</v>
      </c>
      <c r="V42" s="13" t="s">
        <v>74</v>
      </c>
      <c r="W42" s="13" t="s">
        <v>74</v>
      </c>
      <c r="X42" s="13" t="s">
        <v>74</v>
      </c>
      <c r="Y42" s="13" t="s">
        <v>74</v>
      </c>
      <c r="Z42" s="13" t="s">
        <v>74</v>
      </c>
      <c r="AA42" s="13" t="s">
        <v>74</v>
      </c>
      <c r="AB42" s="13" t="s">
        <v>980</v>
      </c>
      <c r="AC42" s="13" t="s">
        <v>981</v>
      </c>
      <c r="AD42" s="13" t="s">
        <v>982</v>
      </c>
      <c r="AE42" s="13" t="s">
        <v>983</v>
      </c>
      <c r="AF42" s="13" t="s">
        <v>984</v>
      </c>
      <c r="AG42" s="13" t="s">
        <v>985</v>
      </c>
      <c r="AH42" s="13" t="s">
        <v>74</v>
      </c>
      <c r="AI42" s="13" t="s">
        <v>986</v>
      </c>
      <c r="AJ42" s="13" t="s">
        <v>987</v>
      </c>
      <c r="AK42" s="13" t="s">
        <v>988</v>
      </c>
      <c r="AL42" s="13" t="s">
        <v>989</v>
      </c>
      <c r="AM42" s="13" t="s">
        <v>74</v>
      </c>
      <c r="AN42" s="13">
        <v>328</v>
      </c>
      <c r="AO42" s="13">
        <v>23</v>
      </c>
      <c r="AP42" s="13">
        <v>22</v>
      </c>
      <c r="AQ42" s="13">
        <v>20</v>
      </c>
      <c r="AR42" s="13">
        <v>111</v>
      </c>
      <c r="AS42" s="13" t="s">
        <v>275</v>
      </c>
      <c r="AT42" s="13" t="s">
        <v>276</v>
      </c>
      <c r="AU42" s="13" t="s">
        <v>277</v>
      </c>
      <c r="AV42" s="13" t="s">
        <v>990</v>
      </c>
      <c r="AW42" s="13" t="s">
        <v>991</v>
      </c>
      <c r="AX42" s="13" t="s">
        <v>74</v>
      </c>
      <c r="AY42" s="13" t="s">
        <v>992</v>
      </c>
      <c r="AZ42" s="13" t="s">
        <v>993</v>
      </c>
      <c r="BA42" s="13" t="s">
        <v>994</v>
      </c>
      <c r="BB42" s="13">
        <v>2022</v>
      </c>
      <c r="BC42" s="13">
        <v>51</v>
      </c>
      <c r="BD42" s="13">
        <v>6</v>
      </c>
      <c r="BE42" s="13" t="s">
        <v>74</v>
      </c>
      <c r="BF42" s="13" t="s">
        <v>74</v>
      </c>
      <c r="BG42" s="13" t="s">
        <v>74</v>
      </c>
      <c r="BH42" s="13" t="s">
        <v>74</v>
      </c>
      <c r="BI42" s="13">
        <v>2255</v>
      </c>
      <c r="BJ42" s="13">
        <v>2312</v>
      </c>
      <c r="BK42" s="13" t="s">
        <v>74</v>
      </c>
      <c r="BL42" s="13" t="s">
        <v>995</v>
      </c>
      <c r="BM42" s="13" t="str">
        <f>HYPERLINK("http://dx.doi.org/10.1039/d1cs00494h","http://dx.doi.org/10.1039/d1cs00494h")</f>
        <v>http://dx.doi.org/10.1039/d1cs00494h</v>
      </c>
      <c r="BN42" s="13" t="s">
        <v>74</v>
      </c>
      <c r="BO42" s="13" t="s">
        <v>996</v>
      </c>
      <c r="BP42" s="13">
        <v>58</v>
      </c>
      <c r="BQ42" s="13" t="s">
        <v>100</v>
      </c>
      <c r="BR42" s="13" t="s">
        <v>101</v>
      </c>
      <c r="BS42" s="13" t="s">
        <v>102</v>
      </c>
      <c r="BT42" s="13" t="s">
        <v>997</v>
      </c>
      <c r="BU42" s="13">
        <v>35229836</v>
      </c>
      <c r="BV42" s="13" t="s">
        <v>74</v>
      </c>
      <c r="BW42" s="13" t="s">
        <v>74</v>
      </c>
      <c r="BX42" s="13" t="s">
        <v>74</v>
      </c>
      <c r="BY42" s="13" t="s">
        <v>105</v>
      </c>
      <c r="BZ42" s="13" t="s">
        <v>998</v>
      </c>
      <c r="CA42" s="13" t="str">
        <f>HYPERLINK("https%3A%2F%2Fwww.webofscience.com%2Fwos%2Fwoscc%2Ffull-record%2FWOS:000762426200001","View Full Record in Web of Science")</f>
        <v>View Full Record in Web of Science</v>
      </c>
    </row>
    <row r="43" spans="1:79" s="1" customFormat="1" x14ac:dyDescent="0.2">
      <c r="A43" s="5" t="s">
        <v>2768</v>
      </c>
      <c r="B43" s="6" t="s">
        <v>2815</v>
      </c>
      <c r="C43" s="5" t="s">
        <v>2768</v>
      </c>
      <c r="D43" s="24">
        <f t="shared" si="0"/>
        <v>0</v>
      </c>
      <c r="E43" s="25">
        <f t="shared" si="1"/>
        <v>0</v>
      </c>
      <c r="F43" s="25">
        <f t="shared" si="2"/>
        <v>0</v>
      </c>
      <c r="G43" s="1" t="str">
        <f>HYPERLINK("http://dx.doi.org/10.1002/cssc.202102317","http://dx.doi.org/10.1002/cssc.202102317")</f>
        <v>http://dx.doi.org/10.1002/cssc.202102317</v>
      </c>
      <c r="H43" s="1" t="s">
        <v>72</v>
      </c>
      <c r="I43" s="1" t="s">
        <v>999</v>
      </c>
      <c r="J43" s="1" t="s">
        <v>74</v>
      </c>
      <c r="K43" s="1" t="s">
        <v>74</v>
      </c>
      <c r="L43" s="1" t="s">
        <v>74</v>
      </c>
      <c r="M43" s="1" t="s">
        <v>1000</v>
      </c>
      <c r="N43" s="1" t="s">
        <v>74</v>
      </c>
      <c r="O43" s="1" t="s">
        <v>74</v>
      </c>
      <c r="P43" s="1" t="s">
        <v>1001</v>
      </c>
      <c r="Q43" s="1" t="s">
        <v>1002</v>
      </c>
      <c r="R43" s="1" t="s">
        <v>74</v>
      </c>
      <c r="S43" s="1" t="s">
        <v>74</v>
      </c>
      <c r="T43" s="1" t="s">
        <v>78</v>
      </c>
      <c r="U43" s="1" t="s">
        <v>138</v>
      </c>
      <c r="V43" s="1" t="s">
        <v>74</v>
      </c>
      <c r="W43" s="1" t="s">
        <v>74</v>
      </c>
      <c r="X43" s="1" t="s">
        <v>74</v>
      </c>
      <c r="Y43" s="1" t="s">
        <v>74</v>
      </c>
      <c r="Z43" s="1" t="s">
        <v>74</v>
      </c>
      <c r="AA43" s="1" t="s">
        <v>1003</v>
      </c>
      <c r="AB43" s="1" t="s">
        <v>1004</v>
      </c>
      <c r="AC43" s="1" t="s">
        <v>1005</v>
      </c>
      <c r="AD43" s="1" t="s">
        <v>1006</v>
      </c>
      <c r="AE43" s="1" t="s">
        <v>1007</v>
      </c>
      <c r="AF43" s="1" t="s">
        <v>1008</v>
      </c>
      <c r="AG43" s="1" t="s">
        <v>1009</v>
      </c>
      <c r="AH43" s="1" t="s">
        <v>1010</v>
      </c>
      <c r="AI43" s="1" t="s">
        <v>1011</v>
      </c>
      <c r="AJ43" s="1" t="s">
        <v>1012</v>
      </c>
      <c r="AK43" s="1" t="s">
        <v>1013</v>
      </c>
      <c r="AL43" s="1" t="s">
        <v>1014</v>
      </c>
      <c r="AM43" s="1" t="s">
        <v>74</v>
      </c>
      <c r="AN43" s="1">
        <v>62</v>
      </c>
      <c r="AO43" s="1">
        <v>10</v>
      </c>
      <c r="AP43" s="1">
        <v>11</v>
      </c>
      <c r="AQ43" s="1">
        <v>27</v>
      </c>
      <c r="AR43" s="1">
        <v>89</v>
      </c>
      <c r="AS43" s="1" t="s">
        <v>90</v>
      </c>
      <c r="AT43" s="1" t="s">
        <v>91</v>
      </c>
      <c r="AU43" s="1" t="s">
        <v>92</v>
      </c>
      <c r="AV43" s="1" t="s">
        <v>1015</v>
      </c>
      <c r="AW43" s="1" t="s">
        <v>1016</v>
      </c>
      <c r="AX43" s="1" t="s">
        <v>74</v>
      </c>
      <c r="AY43" s="1" t="s">
        <v>1002</v>
      </c>
      <c r="AZ43" s="1" t="s">
        <v>1017</v>
      </c>
      <c r="BA43" s="1" t="s">
        <v>1018</v>
      </c>
      <c r="BB43" s="1">
        <v>2022</v>
      </c>
      <c r="BC43" s="1">
        <v>15</v>
      </c>
      <c r="BD43" s="1">
        <v>6</v>
      </c>
      <c r="BE43" s="1" t="s">
        <v>74</v>
      </c>
      <c r="BF43" s="1" t="s">
        <v>74</v>
      </c>
      <c r="BG43" s="1" t="s">
        <v>74</v>
      </c>
      <c r="BH43" s="1" t="s">
        <v>74</v>
      </c>
      <c r="BI43" s="1" t="s">
        <v>74</v>
      </c>
      <c r="BJ43" s="1" t="s">
        <v>74</v>
      </c>
      <c r="BK43" s="1" t="s">
        <v>1019</v>
      </c>
      <c r="BL43" s="1" t="s">
        <v>1020</v>
      </c>
      <c r="BM43" s="1" t="str">
        <f>HYPERLINK("http://dx.doi.org/10.1002/cssc.202102317","http://dx.doi.org/10.1002/cssc.202102317")</f>
        <v>http://dx.doi.org/10.1002/cssc.202102317</v>
      </c>
      <c r="BN43" s="1" t="s">
        <v>74</v>
      </c>
      <c r="BO43" s="1" t="s">
        <v>1021</v>
      </c>
      <c r="BP43" s="1">
        <v>10</v>
      </c>
      <c r="BQ43" s="1" t="s">
        <v>284</v>
      </c>
      <c r="BR43" s="1" t="s">
        <v>101</v>
      </c>
      <c r="BS43" s="1" t="s">
        <v>286</v>
      </c>
      <c r="BT43" s="1" t="s">
        <v>1022</v>
      </c>
      <c r="BU43" s="1">
        <v>34927368</v>
      </c>
      <c r="BV43" s="1" t="s">
        <v>1023</v>
      </c>
      <c r="BW43" s="1" t="s">
        <v>74</v>
      </c>
      <c r="BX43" s="1" t="s">
        <v>74</v>
      </c>
      <c r="BY43" s="1" t="s">
        <v>105</v>
      </c>
      <c r="BZ43" s="1" t="s">
        <v>1024</v>
      </c>
      <c r="CA43" s="1" t="str">
        <f>HYPERLINK("https%3A%2F%2Fwww.webofscience.com%2Fwos%2Fwoscc%2Ffull-record%2FWOS:000760087900001","View Full Record in Web of Science")</f>
        <v>View Full Record in Web of Science</v>
      </c>
    </row>
    <row r="44" spans="1:79" s="13" customFormat="1" x14ac:dyDescent="0.2">
      <c r="A44" s="11" t="s">
        <v>2790</v>
      </c>
      <c r="B44" s="12" t="s">
        <v>2816</v>
      </c>
      <c r="C44" s="11" t="s">
        <v>2790</v>
      </c>
      <c r="D44" s="24">
        <f t="shared" si="0"/>
        <v>0</v>
      </c>
      <c r="E44" s="25">
        <f t="shared" si="1"/>
        <v>0</v>
      </c>
      <c r="F44" s="25">
        <f t="shared" si="2"/>
        <v>0</v>
      </c>
      <c r="G44" s="13" t="str">
        <f>HYPERLINK("http://dx.doi.org/10.1039/d1fd00074h","http://dx.doi.org/10.1039/d1fd00074h")</f>
        <v>http://dx.doi.org/10.1039/d1fd00074h</v>
      </c>
      <c r="H44" s="13" t="s">
        <v>72</v>
      </c>
      <c r="I44" s="13" t="s">
        <v>1025</v>
      </c>
      <c r="J44" s="13" t="s">
        <v>74</v>
      </c>
      <c r="K44" s="13" t="s">
        <v>74</v>
      </c>
      <c r="L44" s="13" t="s">
        <v>74</v>
      </c>
      <c r="M44" s="13" t="s">
        <v>1026</v>
      </c>
      <c r="N44" s="13" t="s">
        <v>74</v>
      </c>
      <c r="O44" s="13" t="s">
        <v>74</v>
      </c>
      <c r="P44" s="13" t="s">
        <v>1027</v>
      </c>
      <c r="Q44" s="13" t="s">
        <v>1028</v>
      </c>
      <c r="R44" s="13" t="s">
        <v>74</v>
      </c>
      <c r="S44" s="13" t="s">
        <v>74</v>
      </c>
      <c r="T44" s="13" t="s">
        <v>78</v>
      </c>
      <c r="U44" s="13" t="s">
        <v>138</v>
      </c>
      <c r="V44" s="13" t="s">
        <v>74</v>
      </c>
      <c r="W44" s="13" t="s">
        <v>74</v>
      </c>
      <c r="X44" s="13" t="s">
        <v>74</v>
      </c>
      <c r="Y44" s="13" t="s">
        <v>74</v>
      </c>
      <c r="Z44" s="13" t="s">
        <v>74</v>
      </c>
      <c r="AA44" s="13" t="s">
        <v>74</v>
      </c>
      <c r="AB44" s="13" t="s">
        <v>1029</v>
      </c>
      <c r="AC44" s="13" t="s">
        <v>1030</v>
      </c>
      <c r="AD44" s="13" t="s">
        <v>1031</v>
      </c>
      <c r="AE44" s="13" t="s">
        <v>1032</v>
      </c>
      <c r="AF44" s="13" t="s">
        <v>1033</v>
      </c>
      <c r="AG44" s="13" t="s">
        <v>1034</v>
      </c>
      <c r="AH44" s="13" t="s">
        <v>1035</v>
      </c>
      <c r="AI44" s="13" t="s">
        <v>1036</v>
      </c>
      <c r="AJ44" s="13" t="s">
        <v>1037</v>
      </c>
      <c r="AK44" s="13" t="s">
        <v>1038</v>
      </c>
      <c r="AL44" s="13" t="s">
        <v>1039</v>
      </c>
      <c r="AM44" s="13" t="s">
        <v>74</v>
      </c>
      <c r="AN44" s="13">
        <v>37</v>
      </c>
      <c r="AO44" s="13">
        <v>2</v>
      </c>
      <c r="AP44" s="13">
        <v>2</v>
      </c>
      <c r="AQ44" s="13">
        <v>3</v>
      </c>
      <c r="AR44" s="13">
        <v>19</v>
      </c>
      <c r="AS44" s="13" t="s">
        <v>275</v>
      </c>
      <c r="AT44" s="13" t="s">
        <v>276</v>
      </c>
      <c r="AU44" s="13" t="s">
        <v>277</v>
      </c>
      <c r="AV44" s="13" t="s">
        <v>1040</v>
      </c>
      <c r="AW44" s="13" t="s">
        <v>1041</v>
      </c>
      <c r="AX44" s="13" t="s">
        <v>74</v>
      </c>
      <c r="AY44" s="13" t="s">
        <v>1042</v>
      </c>
      <c r="AZ44" s="13" t="s">
        <v>1043</v>
      </c>
      <c r="BA44" s="13" t="s">
        <v>1044</v>
      </c>
      <c r="BB44" s="13">
        <v>2022</v>
      </c>
      <c r="BC44" s="13">
        <v>234</v>
      </c>
      <c r="BD44" s="13">
        <v>0</v>
      </c>
      <c r="BE44" s="13" t="s">
        <v>74</v>
      </c>
      <c r="BF44" s="13" t="s">
        <v>74</v>
      </c>
      <c r="BG44" s="13" t="s">
        <v>74</v>
      </c>
      <c r="BH44" s="13" t="s">
        <v>74</v>
      </c>
      <c r="BI44" s="13">
        <v>42</v>
      </c>
      <c r="BJ44" s="13">
        <v>57</v>
      </c>
      <c r="BK44" s="13" t="s">
        <v>74</v>
      </c>
      <c r="BL44" s="13" t="s">
        <v>1045</v>
      </c>
      <c r="BM44" s="13" t="str">
        <f>HYPERLINK("http://dx.doi.org/10.1039/d1fd00074h","http://dx.doi.org/10.1039/d1fd00074h")</f>
        <v>http://dx.doi.org/10.1039/d1fd00074h</v>
      </c>
      <c r="BN44" s="13" t="s">
        <v>74</v>
      </c>
      <c r="BO44" s="13" t="s">
        <v>1021</v>
      </c>
      <c r="BP44" s="13">
        <v>16</v>
      </c>
      <c r="BQ44" s="13" t="s">
        <v>372</v>
      </c>
      <c r="BR44" s="13" t="s">
        <v>101</v>
      </c>
      <c r="BS44" s="13" t="s">
        <v>102</v>
      </c>
      <c r="BT44" s="13" t="s">
        <v>1046</v>
      </c>
      <c r="BU44" s="13">
        <v>35174376</v>
      </c>
      <c r="BV44" s="13" t="s">
        <v>74</v>
      </c>
      <c r="BW44" s="13" t="s">
        <v>74</v>
      </c>
      <c r="BX44" s="13" t="s">
        <v>74</v>
      </c>
      <c r="BY44" s="13" t="s">
        <v>105</v>
      </c>
      <c r="BZ44" s="13" t="s">
        <v>1047</v>
      </c>
      <c r="CA44" s="13" t="str">
        <f>HYPERLINK("https%3A%2F%2Fwww.webofscience.com%2Fwos%2Fwoscc%2Ffull-record%2FWOS:000756767800001","View Full Record in Web of Science")</f>
        <v>View Full Record in Web of Science</v>
      </c>
    </row>
    <row r="45" spans="1:79" s="13" customFormat="1" x14ac:dyDescent="0.2">
      <c r="A45" s="11" t="s">
        <v>2790</v>
      </c>
      <c r="B45" s="12" t="s">
        <v>2816</v>
      </c>
      <c r="C45" s="11" t="s">
        <v>2790</v>
      </c>
      <c r="D45" s="24">
        <f t="shared" si="0"/>
        <v>0</v>
      </c>
      <c r="E45" s="25">
        <f t="shared" si="1"/>
        <v>0</v>
      </c>
      <c r="F45" s="25">
        <f t="shared" si="2"/>
        <v>0</v>
      </c>
      <c r="G45" s="13" t="str">
        <f>HYPERLINK("http://dx.doi.org/10.1016/j.tetlet.2022.153647","http://dx.doi.org/10.1016/j.tetlet.2022.153647")</f>
        <v>http://dx.doi.org/10.1016/j.tetlet.2022.153647</v>
      </c>
      <c r="H45" s="13" t="s">
        <v>72</v>
      </c>
      <c r="I45" s="13" t="s">
        <v>1048</v>
      </c>
      <c r="J45" s="13" t="s">
        <v>74</v>
      </c>
      <c r="K45" s="13" t="s">
        <v>74</v>
      </c>
      <c r="L45" s="13" t="s">
        <v>74</v>
      </c>
      <c r="M45" s="13" t="s">
        <v>1049</v>
      </c>
      <c r="N45" s="13" t="s">
        <v>74</v>
      </c>
      <c r="O45" s="13" t="s">
        <v>74</v>
      </c>
      <c r="P45" s="13" t="s">
        <v>1050</v>
      </c>
      <c r="Q45" s="13" t="s">
        <v>424</v>
      </c>
      <c r="R45" s="13" t="s">
        <v>74</v>
      </c>
      <c r="S45" s="13" t="s">
        <v>74</v>
      </c>
      <c r="T45" s="13" t="s">
        <v>78</v>
      </c>
      <c r="U45" s="13" t="s">
        <v>138</v>
      </c>
      <c r="V45" s="13" t="s">
        <v>74</v>
      </c>
      <c r="W45" s="13" t="s">
        <v>74</v>
      </c>
      <c r="X45" s="13" t="s">
        <v>74</v>
      </c>
      <c r="Y45" s="13" t="s">
        <v>74</v>
      </c>
      <c r="Z45" s="13" t="s">
        <v>74</v>
      </c>
      <c r="AA45" s="13" t="s">
        <v>1051</v>
      </c>
      <c r="AB45" s="13" t="s">
        <v>1052</v>
      </c>
      <c r="AC45" s="13" t="s">
        <v>1053</v>
      </c>
      <c r="AD45" s="13" t="s">
        <v>1054</v>
      </c>
      <c r="AE45" s="13" t="s">
        <v>1055</v>
      </c>
      <c r="AF45" s="13" t="s">
        <v>1056</v>
      </c>
      <c r="AG45" s="13" t="s">
        <v>1057</v>
      </c>
      <c r="AH45" s="13" t="s">
        <v>1058</v>
      </c>
      <c r="AI45" s="13" t="s">
        <v>1059</v>
      </c>
      <c r="AJ45" s="13" t="s">
        <v>1060</v>
      </c>
      <c r="AK45" s="13" t="s">
        <v>1061</v>
      </c>
      <c r="AL45" s="13" t="s">
        <v>1062</v>
      </c>
      <c r="AM45" s="13" t="s">
        <v>74</v>
      </c>
      <c r="AN45" s="13">
        <v>60</v>
      </c>
      <c r="AO45" s="13">
        <v>1</v>
      </c>
      <c r="AP45" s="13">
        <v>1</v>
      </c>
      <c r="AQ45" s="13">
        <v>7</v>
      </c>
      <c r="AR45" s="13">
        <v>26</v>
      </c>
      <c r="AS45" s="13" t="s">
        <v>436</v>
      </c>
      <c r="AT45" s="13" t="s">
        <v>391</v>
      </c>
      <c r="AU45" s="13" t="s">
        <v>437</v>
      </c>
      <c r="AV45" s="13" t="s">
        <v>438</v>
      </c>
      <c r="AW45" s="13" t="s">
        <v>439</v>
      </c>
      <c r="AX45" s="13" t="s">
        <v>74</v>
      </c>
      <c r="AY45" s="13" t="s">
        <v>440</v>
      </c>
      <c r="AZ45" s="13" t="s">
        <v>441</v>
      </c>
      <c r="BA45" s="13" t="s">
        <v>1063</v>
      </c>
      <c r="BB45" s="13">
        <v>2022</v>
      </c>
      <c r="BC45" s="13">
        <v>91</v>
      </c>
      <c r="BD45" s="13" t="s">
        <v>74</v>
      </c>
      <c r="BE45" s="13" t="s">
        <v>74</v>
      </c>
      <c r="BF45" s="13" t="s">
        <v>74</v>
      </c>
      <c r="BG45" s="13" t="s">
        <v>74</v>
      </c>
      <c r="BH45" s="13" t="s">
        <v>74</v>
      </c>
      <c r="BI45" s="13" t="s">
        <v>74</v>
      </c>
      <c r="BJ45" s="13" t="s">
        <v>74</v>
      </c>
      <c r="BK45" s="13">
        <v>153647</v>
      </c>
      <c r="BL45" s="13" t="s">
        <v>1064</v>
      </c>
      <c r="BM45" s="13" t="str">
        <f>HYPERLINK("http://dx.doi.org/10.1016/j.tetlet.2022.153647","http://dx.doi.org/10.1016/j.tetlet.2022.153647")</f>
        <v>http://dx.doi.org/10.1016/j.tetlet.2022.153647</v>
      </c>
      <c r="BN45" s="13" t="s">
        <v>74</v>
      </c>
      <c r="BO45" s="13" t="s">
        <v>1021</v>
      </c>
      <c r="BP45" s="13">
        <v>5</v>
      </c>
      <c r="BQ45" s="13" t="s">
        <v>130</v>
      </c>
      <c r="BR45" s="13" t="s">
        <v>181</v>
      </c>
      <c r="BS45" s="13" t="s">
        <v>102</v>
      </c>
      <c r="BT45" s="13" t="s">
        <v>1065</v>
      </c>
      <c r="BU45" s="13" t="s">
        <v>74</v>
      </c>
      <c r="BV45" s="13" t="s">
        <v>74</v>
      </c>
      <c r="BW45" s="13" t="s">
        <v>74</v>
      </c>
      <c r="BX45" s="13" t="s">
        <v>74</v>
      </c>
      <c r="BY45" s="13" t="s">
        <v>105</v>
      </c>
      <c r="BZ45" s="13" t="s">
        <v>1066</v>
      </c>
      <c r="CA45" s="13" t="str">
        <f>HYPERLINK("https%3A%2F%2Fwww.webofscience.com%2Fwos%2Fwoscc%2Ffull-record%2FWOS:000761441000007","View Full Record in Web of Science")</f>
        <v>View Full Record in Web of Science</v>
      </c>
    </row>
    <row r="46" spans="1:79" s="13" customFormat="1" x14ac:dyDescent="0.2">
      <c r="A46" s="11" t="s">
        <v>2771</v>
      </c>
      <c r="B46" s="12" t="s">
        <v>2817</v>
      </c>
      <c r="C46" s="11" t="s">
        <v>2771</v>
      </c>
      <c r="D46" s="24">
        <f t="shared" si="0"/>
        <v>0</v>
      </c>
      <c r="E46" s="25">
        <f t="shared" si="1"/>
        <v>0</v>
      </c>
      <c r="F46" s="25">
        <f t="shared" si="2"/>
        <v>0</v>
      </c>
      <c r="G46" s="13" t="str">
        <f>HYPERLINK("http://dx.doi.org/10.1021/acs.chemrev.1c00374","http://dx.doi.org/10.1021/acs.chemrev.1c00374")</f>
        <v>http://dx.doi.org/10.1021/acs.chemrev.1c00374</v>
      </c>
      <c r="H46" s="13" t="s">
        <v>72</v>
      </c>
      <c r="I46" s="13" t="s">
        <v>1067</v>
      </c>
      <c r="J46" s="13" t="s">
        <v>74</v>
      </c>
      <c r="K46" s="13" t="s">
        <v>74</v>
      </c>
      <c r="L46" s="13" t="s">
        <v>74</v>
      </c>
      <c r="M46" s="13" t="s">
        <v>1068</v>
      </c>
      <c r="N46" s="13" t="s">
        <v>74</v>
      </c>
      <c r="O46" s="13" t="s">
        <v>74</v>
      </c>
      <c r="P46" s="13" t="s">
        <v>1069</v>
      </c>
      <c r="Q46" s="13" t="s">
        <v>1070</v>
      </c>
      <c r="R46" s="13" t="s">
        <v>74</v>
      </c>
      <c r="S46" s="13" t="s">
        <v>74</v>
      </c>
      <c r="T46" s="13" t="s">
        <v>78</v>
      </c>
      <c r="U46" s="13" t="s">
        <v>334</v>
      </c>
      <c r="V46" s="13" t="s">
        <v>74</v>
      </c>
      <c r="W46" s="13" t="s">
        <v>74</v>
      </c>
      <c r="X46" s="13" t="s">
        <v>74</v>
      </c>
      <c r="Y46" s="13" t="s">
        <v>74</v>
      </c>
      <c r="Z46" s="13" t="s">
        <v>74</v>
      </c>
      <c r="AA46" s="13" t="s">
        <v>74</v>
      </c>
      <c r="AB46" s="13" t="s">
        <v>1071</v>
      </c>
      <c r="AC46" s="13" t="s">
        <v>1072</v>
      </c>
      <c r="AD46" s="13" t="s">
        <v>1073</v>
      </c>
      <c r="AE46" s="13" t="s">
        <v>1074</v>
      </c>
      <c r="AF46" s="13" t="s">
        <v>1075</v>
      </c>
      <c r="AG46" s="13" t="s">
        <v>1076</v>
      </c>
      <c r="AH46" s="13" t="s">
        <v>1077</v>
      </c>
      <c r="AI46" s="13" t="s">
        <v>1078</v>
      </c>
      <c r="AJ46" s="13" t="s">
        <v>1079</v>
      </c>
      <c r="AK46" s="13" t="s">
        <v>1080</v>
      </c>
      <c r="AL46" s="13" t="s">
        <v>1081</v>
      </c>
      <c r="AM46" s="13" t="s">
        <v>74</v>
      </c>
      <c r="AN46" s="13">
        <v>1090</v>
      </c>
      <c r="AO46" s="13">
        <v>143</v>
      </c>
      <c r="AP46" s="13">
        <v>149</v>
      </c>
      <c r="AQ46" s="13">
        <v>135</v>
      </c>
      <c r="AR46" s="13">
        <v>595</v>
      </c>
      <c r="AS46" s="13" t="s">
        <v>150</v>
      </c>
      <c r="AT46" s="13" t="s">
        <v>151</v>
      </c>
      <c r="AU46" s="13" t="s">
        <v>152</v>
      </c>
      <c r="AV46" s="13" t="s">
        <v>1082</v>
      </c>
      <c r="AW46" s="13" t="s">
        <v>1083</v>
      </c>
      <c r="AX46" s="13" t="s">
        <v>74</v>
      </c>
      <c r="AY46" s="13" t="s">
        <v>1084</v>
      </c>
      <c r="AZ46" s="13" t="s">
        <v>1085</v>
      </c>
      <c r="BA46" s="13" t="s">
        <v>1086</v>
      </c>
      <c r="BB46" s="13">
        <v>2022</v>
      </c>
      <c r="BC46" s="13">
        <v>122</v>
      </c>
      <c r="BD46" s="13">
        <v>2</v>
      </c>
      <c r="BE46" s="13" t="s">
        <v>74</v>
      </c>
      <c r="BF46" s="13" t="s">
        <v>74</v>
      </c>
      <c r="BG46" s="13" t="s">
        <v>74</v>
      </c>
      <c r="BH46" s="13" t="s">
        <v>74</v>
      </c>
      <c r="BI46" s="13">
        <v>2017</v>
      </c>
      <c r="BJ46" s="13">
        <v>2291</v>
      </c>
      <c r="BK46" s="13" t="s">
        <v>74</v>
      </c>
      <c r="BL46" s="13" t="s">
        <v>1087</v>
      </c>
      <c r="BM46" s="13" t="str">
        <f>HYPERLINK("http://dx.doi.org/10.1021/acs.chemrev.1c00374","http://dx.doi.org/10.1021/acs.chemrev.1c00374")</f>
        <v>http://dx.doi.org/10.1021/acs.chemrev.1c00374</v>
      </c>
      <c r="BN46" s="13" t="s">
        <v>74</v>
      </c>
      <c r="BO46" s="13" t="s">
        <v>74</v>
      </c>
      <c r="BP46" s="13">
        <v>275</v>
      </c>
      <c r="BQ46" s="13" t="s">
        <v>100</v>
      </c>
      <c r="BR46" s="13" t="s">
        <v>101</v>
      </c>
      <c r="BS46" s="13" t="s">
        <v>102</v>
      </c>
      <c r="BT46" s="13" t="s">
        <v>1088</v>
      </c>
      <c r="BU46" s="13">
        <v>34813277</v>
      </c>
      <c r="BV46" s="13" t="s">
        <v>1089</v>
      </c>
      <c r="BW46" s="13" t="s">
        <v>74</v>
      </c>
      <c r="BX46" s="13" t="s">
        <v>74</v>
      </c>
      <c r="BY46" s="13" t="s">
        <v>105</v>
      </c>
      <c r="BZ46" s="13" t="s">
        <v>1090</v>
      </c>
      <c r="CA46" s="13" t="str">
        <f>HYPERLINK("https%3A%2F%2Fwww.webofscience.com%2Fwos%2Fwoscc%2Ffull-record%2FWOS:000765830800011","View Full Record in Web of Science")</f>
        <v>View Full Record in Web of Science</v>
      </c>
    </row>
    <row r="47" spans="1:79" s="1" customFormat="1" x14ac:dyDescent="0.2">
      <c r="A47" s="3" t="s">
        <v>2768</v>
      </c>
      <c r="B47" s="1" t="s">
        <v>2820</v>
      </c>
      <c r="C47" s="3" t="s">
        <v>2768</v>
      </c>
      <c r="D47" s="24">
        <f t="shared" si="0"/>
        <v>0</v>
      </c>
      <c r="E47" s="25">
        <f t="shared" si="1"/>
        <v>0</v>
      </c>
      <c r="F47" s="25">
        <f t="shared" si="2"/>
        <v>0</v>
      </c>
      <c r="G47" s="1" t="str">
        <f>HYPERLINK("http://dx.doi.org/10.1016/j.tetlet.2021.153593","http://dx.doi.org/10.1016/j.tetlet.2021.153593")</f>
        <v>http://dx.doi.org/10.1016/j.tetlet.2021.153593</v>
      </c>
      <c r="H47" s="1" t="s">
        <v>72</v>
      </c>
      <c r="I47" s="1" t="s">
        <v>1091</v>
      </c>
      <c r="J47" s="1" t="s">
        <v>74</v>
      </c>
      <c r="K47" s="1" t="s">
        <v>74</v>
      </c>
      <c r="L47" s="1" t="s">
        <v>74</v>
      </c>
      <c r="M47" s="1" t="s">
        <v>1092</v>
      </c>
      <c r="N47" s="1" t="s">
        <v>74</v>
      </c>
      <c r="O47" s="1" t="s">
        <v>74</v>
      </c>
      <c r="P47" s="1" t="s">
        <v>1093</v>
      </c>
      <c r="Q47" s="1" t="s">
        <v>424</v>
      </c>
      <c r="R47" s="1" t="s">
        <v>74</v>
      </c>
      <c r="S47" s="1" t="s">
        <v>74</v>
      </c>
      <c r="T47" s="1" t="s">
        <v>78</v>
      </c>
      <c r="U47" s="1" t="s">
        <v>138</v>
      </c>
      <c r="V47" s="1" t="s">
        <v>74</v>
      </c>
      <c r="W47" s="1" t="s">
        <v>74</v>
      </c>
      <c r="X47" s="1" t="s">
        <v>74</v>
      </c>
      <c r="Y47" s="1" t="s">
        <v>74</v>
      </c>
      <c r="Z47" s="1" t="s">
        <v>74</v>
      </c>
      <c r="AA47" s="1" t="s">
        <v>1094</v>
      </c>
      <c r="AB47" s="1" t="s">
        <v>1095</v>
      </c>
      <c r="AC47" s="1" t="s">
        <v>1096</v>
      </c>
      <c r="AD47" s="1" t="s">
        <v>1097</v>
      </c>
      <c r="AE47" s="1" t="s">
        <v>1098</v>
      </c>
      <c r="AF47" s="1" t="s">
        <v>656</v>
      </c>
      <c r="AG47" s="1" t="s">
        <v>657</v>
      </c>
      <c r="AH47" s="1" t="s">
        <v>74</v>
      </c>
      <c r="AI47" s="1" t="s">
        <v>74</v>
      </c>
      <c r="AJ47" s="1" t="s">
        <v>1099</v>
      </c>
      <c r="AK47" s="1" t="s">
        <v>1100</v>
      </c>
      <c r="AL47" s="1" t="s">
        <v>1101</v>
      </c>
      <c r="AM47" s="1" t="s">
        <v>74</v>
      </c>
      <c r="AN47" s="1">
        <v>36</v>
      </c>
      <c r="AO47" s="1">
        <v>0</v>
      </c>
      <c r="AP47" s="1">
        <v>0</v>
      </c>
      <c r="AQ47" s="1">
        <v>5</v>
      </c>
      <c r="AR47" s="1">
        <v>29</v>
      </c>
      <c r="AS47" s="1" t="s">
        <v>436</v>
      </c>
      <c r="AT47" s="1" t="s">
        <v>391</v>
      </c>
      <c r="AU47" s="1" t="s">
        <v>437</v>
      </c>
      <c r="AV47" s="1" t="s">
        <v>438</v>
      </c>
      <c r="AW47" s="1" t="s">
        <v>439</v>
      </c>
      <c r="AX47" s="1" t="s">
        <v>74</v>
      </c>
      <c r="AY47" s="1" t="s">
        <v>440</v>
      </c>
      <c r="AZ47" s="1" t="s">
        <v>441</v>
      </c>
      <c r="BA47" s="1" t="s">
        <v>567</v>
      </c>
      <c r="BB47" s="1">
        <v>2022</v>
      </c>
      <c r="BC47" s="1">
        <v>89</v>
      </c>
      <c r="BD47" s="1" t="s">
        <v>74</v>
      </c>
      <c r="BE47" s="1" t="s">
        <v>74</v>
      </c>
      <c r="BF47" s="1" t="s">
        <v>74</v>
      </c>
      <c r="BG47" s="1" t="s">
        <v>74</v>
      </c>
      <c r="BH47" s="1" t="s">
        <v>74</v>
      </c>
      <c r="BI47" s="1" t="s">
        <v>74</v>
      </c>
      <c r="BJ47" s="1" t="s">
        <v>74</v>
      </c>
      <c r="BK47" s="1">
        <v>153593</v>
      </c>
      <c r="BL47" s="1" t="s">
        <v>1102</v>
      </c>
      <c r="BM47" s="1" t="str">
        <f>HYPERLINK("http://dx.doi.org/10.1016/j.tetlet.2021.153593","http://dx.doi.org/10.1016/j.tetlet.2021.153593")</f>
        <v>http://dx.doi.org/10.1016/j.tetlet.2021.153593</v>
      </c>
      <c r="BN47" s="1" t="s">
        <v>74</v>
      </c>
      <c r="BO47" s="1" t="s">
        <v>1103</v>
      </c>
      <c r="BP47" s="1">
        <v>5</v>
      </c>
      <c r="BQ47" s="1" t="s">
        <v>130</v>
      </c>
      <c r="BR47" s="1" t="s">
        <v>285</v>
      </c>
      <c r="BS47" s="1" t="s">
        <v>102</v>
      </c>
      <c r="BT47" s="1" t="s">
        <v>1104</v>
      </c>
      <c r="BU47" s="1" t="s">
        <v>74</v>
      </c>
      <c r="BV47" s="1" t="s">
        <v>74</v>
      </c>
      <c r="BW47" s="1" t="s">
        <v>74</v>
      </c>
      <c r="BX47" s="1" t="s">
        <v>74</v>
      </c>
      <c r="BY47" s="1" t="s">
        <v>105</v>
      </c>
      <c r="BZ47" s="1" t="s">
        <v>1105</v>
      </c>
      <c r="CA47" s="1" t="str">
        <f>HYPERLINK("https%3A%2F%2Fwww.webofscience.com%2Fwos%2Fwoscc%2Ffull-record%2FWOS:000800222000003","View Full Record in Web of Science")</f>
        <v>View Full Record in Web of Science</v>
      </c>
    </row>
    <row r="48" spans="1:79" s="1" customFormat="1" x14ac:dyDescent="0.2">
      <c r="A48" s="3" t="s">
        <v>2768</v>
      </c>
      <c r="B48" s="1" t="s">
        <v>2821</v>
      </c>
      <c r="C48" s="3" t="s">
        <v>2768</v>
      </c>
      <c r="D48" s="24">
        <f t="shared" si="0"/>
        <v>0</v>
      </c>
      <c r="E48" s="25">
        <f t="shared" si="1"/>
        <v>0</v>
      </c>
      <c r="F48" s="25">
        <f t="shared" si="2"/>
        <v>0</v>
      </c>
      <c r="G48" s="1" t="str">
        <f>HYPERLINK("http://dx.doi.org/10.1055/sos-SD-126-00120","http://dx.doi.org/10.1055/sos-SD-126-00120")</f>
        <v>http://dx.doi.org/10.1055/sos-SD-126-00120</v>
      </c>
      <c r="H48" s="1" t="s">
        <v>1106</v>
      </c>
      <c r="I48" s="1" t="s">
        <v>1107</v>
      </c>
      <c r="J48" s="1" t="s">
        <v>1108</v>
      </c>
      <c r="K48" s="1" t="s">
        <v>1109</v>
      </c>
      <c r="L48" s="1" t="s">
        <v>74</v>
      </c>
      <c r="M48" s="1" t="s">
        <v>1110</v>
      </c>
      <c r="N48" s="1" t="s">
        <v>1108</v>
      </c>
      <c r="O48" s="1" t="s">
        <v>74</v>
      </c>
      <c r="P48" s="1" t="s">
        <v>1111</v>
      </c>
      <c r="Q48" s="1" t="s">
        <v>1112</v>
      </c>
      <c r="R48" s="1" t="s">
        <v>1113</v>
      </c>
      <c r="S48" s="1" t="s">
        <v>74</v>
      </c>
      <c r="T48" s="1" t="s">
        <v>78</v>
      </c>
      <c r="U48" s="1" t="s">
        <v>1114</v>
      </c>
      <c r="V48" s="1" t="s">
        <v>74</v>
      </c>
      <c r="W48" s="1" t="s">
        <v>74</v>
      </c>
      <c r="X48" s="1" t="s">
        <v>74</v>
      </c>
      <c r="Y48" s="1" t="s">
        <v>74</v>
      </c>
      <c r="Z48" s="1" t="s">
        <v>74</v>
      </c>
      <c r="AA48" s="1" t="s">
        <v>1115</v>
      </c>
      <c r="AB48" s="1" t="s">
        <v>1116</v>
      </c>
      <c r="AC48" s="1" t="s">
        <v>1117</v>
      </c>
      <c r="AD48" s="1" t="s">
        <v>74</v>
      </c>
      <c r="AE48" s="1" t="s">
        <v>74</v>
      </c>
      <c r="AF48" s="1" t="s">
        <v>74</v>
      </c>
      <c r="AG48" s="1" t="s">
        <v>74</v>
      </c>
      <c r="AH48" s="1" t="s">
        <v>1118</v>
      </c>
      <c r="AI48" s="1" t="s">
        <v>1119</v>
      </c>
      <c r="AJ48" s="1" t="s">
        <v>74</v>
      </c>
      <c r="AK48" s="1" t="s">
        <v>74</v>
      </c>
      <c r="AL48" s="1" t="s">
        <v>74</v>
      </c>
      <c r="AM48" s="1" t="s">
        <v>74</v>
      </c>
      <c r="AN48" s="1">
        <v>67</v>
      </c>
      <c r="AO48" s="1">
        <v>0</v>
      </c>
      <c r="AP48" s="1">
        <v>0</v>
      </c>
      <c r="AQ48" s="1">
        <v>0</v>
      </c>
      <c r="AR48" s="1">
        <v>0</v>
      </c>
      <c r="AS48" s="1" t="s">
        <v>1120</v>
      </c>
      <c r="AT48" s="1" t="s">
        <v>1121</v>
      </c>
      <c r="AU48" s="1" t="s">
        <v>1122</v>
      </c>
      <c r="AV48" s="1" t="s">
        <v>1123</v>
      </c>
      <c r="AW48" s="1" t="s">
        <v>1124</v>
      </c>
      <c r="AX48" s="1" t="s">
        <v>1125</v>
      </c>
      <c r="AY48" s="1" t="s">
        <v>1126</v>
      </c>
      <c r="AZ48" s="1" t="s">
        <v>74</v>
      </c>
      <c r="BA48" s="1" t="s">
        <v>74</v>
      </c>
      <c r="BB48" s="1">
        <v>2022</v>
      </c>
      <c r="BC48" s="1" t="s">
        <v>74</v>
      </c>
      <c r="BD48" s="1" t="s">
        <v>74</v>
      </c>
      <c r="BE48" s="1" t="s">
        <v>74</v>
      </c>
      <c r="BF48" s="1" t="s">
        <v>74</v>
      </c>
      <c r="BG48" s="1" t="s">
        <v>74</v>
      </c>
      <c r="BH48" s="1" t="s">
        <v>74</v>
      </c>
      <c r="BI48" s="1">
        <v>157</v>
      </c>
      <c r="BJ48" s="1">
        <v>220</v>
      </c>
      <c r="BK48" s="1" t="s">
        <v>74</v>
      </c>
      <c r="BL48" s="1" t="s">
        <v>1127</v>
      </c>
      <c r="BM48" s="1" t="str">
        <f>HYPERLINK("http://dx.doi.org/10.1055/sos-SD-126-00120","http://dx.doi.org/10.1055/sos-SD-126-00120")</f>
        <v>http://dx.doi.org/10.1055/sos-SD-126-00120</v>
      </c>
      <c r="BN48" s="1" t="s">
        <v>74</v>
      </c>
      <c r="BO48" s="1" t="s">
        <v>74</v>
      </c>
      <c r="BP48" s="1">
        <v>64</v>
      </c>
      <c r="BQ48" s="1" t="s">
        <v>130</v>
      </c>
      <c r="BR48" s="1" t="s">
        <v>1128</v>
      </c>
      <c r="BS48" s="1" t="s">
        <v>102</v>
      </c>
      <c r="BT48" s="1" t="s">
        <v>1129</v>
      </c>
      <c r="BU48" s="1" t="s">
        <v>74</v>
      </c>
      <c r="BV48" s="1" t="s">
        <v>74</v>
      </c>
      <c r="BW48" s="1" t="s">
        <v>74</v>
      </c>
      <c r="BX48" s="1" t="s">
        <v>74</v>
      </c>
      <c r="BY48" s="1" t="s">
        <v>105</v>
      </c>
      <c r="BZ48" s="1" t="s">
        <v>1130</v>
      </c>
      <c r="CA48" s="1" t="str">
        <f>HYPERLINK("https%3A%2F%2Fwww.webofscience.com%2Fwos%2Fwoscc%2Ffull-record%2FWOS:000925046100007","View Full Record in Web of Science")</f>
        <v>View Full Record in Web of Science</v>
      </c>
    </row>
    <row r="49" spans="1:79" s="13" customFormat="1" x14ac:dyDescent="0.2">
      <c r="A49" s="14" t="s">
        <v>2771</v>
      </c>
      <c r="B49" s="13" t="s">
        <v>2822</v>
      </c>
      <c r="C49" s="14" t="s">
        <v>2771</v>
      </c>
      <c r="D49" s="24">
        <f t="shared" si="0"/>
        <v>0</v>
      </c>
      <c r="E49" s="25">
        <f t="shared" si="1"/>
        <v>0</v>
      </c>
      <c r="F49" s="25">
        <f t="shared" si="2"/>
        <v>0</v>
      </c>
      <c r="G49" s="13" t="str">
        <f>HYPERLINK("http://dx.doi.org/10.1002/anie.202115178","http://dx.doi.org/10.1002/anie.202115178")</f>
        <v>http://dx.doi.org/10.1002/anie.202115178</v>
      </c>
      <c r="H49" s="13" t="s">
        <v>72</v>
      </c>
      <c r="I49" s="13" t="s">
        <v>1131</v>
      </c>
      <c r="J49" s="13" t="s">
        <v>74</v>
      </c>
      <c r="K49" s="13" t="s">
        <v>74</v>
      </c>
      <c r="L49" s="13" t="s">
        <v>74</v>
      </c>
      <c r="M49" s="13" t="s">
        <v>1132</v>
      </c>
      <c r="N49" s="13" t="s">
        <v>74</v>
      </c>
      <c r="O49" s="13" t="s">
        <v>74</v>
      </c>
      <c r="P49" s="13" t="s">
        <v>1133</v>
      </c>
      <c r="Q49" s="13" t="s">
        <v>205</v>
      </c>
      <c r="R49" s="13" t="s">
        <v>74</v>
      </c>
      <c r="S49" s="13" t="s">
        <v>74</v>
      </c>
      <c r="T49" s="13" t="s">
        <v>78</v>
      </c>
      <c r="U49" s="13" t="s">
        <v>138</v>
      </c>
      <c r="V49" s="13" t="s">
        <v>74</v>
      </c>
      <c r="W49" s="13" t="s">
        <v>74</v>
      </c>
      <c r="X49" s="13" t="s">
        <v>74</v>
      </c>
      <c r="Y49" s="13" t="s">
        <v>74</v>
      </c>
      <c r="Z49" s="13" t="s">
        <v>74</v>
      </c>
      <c r="AA49" s="13" t="s">
        <v>1134</v>
      </c>
      <c r="AB49" s="13" t="s">
        <v>1135</v>
      </c>
      <c r="AC49" s="13" t="s">
        <v>1136</v>
      </c>
      <c r="AD49" s="13" t="s">
        <v>1137</v>
      </c>
      <c r="AE49" s="13" t="s">
        <v>833</v>
      </c>
      <c r="AF49" s="13" t="s">
        <v>1138</v>
      </c>
      <c r="AG49" s="13" t="s">
        <v>1139</v>
      </c>
      <c r="AH49" s="13" t="s">
        <v>1140</v>
      </c>
      <c r="AI49" s="13" t="s">
        <v>1141</v>
      </c>
      <c r="AJ49" s="13" t="s">
        <v>1142</v>
      </c>
      <c r="AK49" s="13" t="s">
        <v>1143</v>
      </c>
      <c r="AL49" s="13" t="s">
        <v>1144</v>
      </c>
      <c r="AM49" s="13" t="s">
        <v>74</v>
      </c>
      <c r="AN49" s="13">
        <v>161</v>
      </c>
      <c r="AO49" s="13">
        <v>50</v>
      </c>
      <c r="AP49" s="13">
        <v>50</v>
      </c>
      <c r="AQ49" s="13">
        <v>21</v>
      </c>
      <c r="AR49" s="13">
        <v>120</v>
      </c>
      <c r="AS49" s="13" t="s">
        <v>90</v>
      </c>
      <c r="AT49" s="13" t="s">
        <v>91</v>
      </c>
      <c r="AU49" s="13" t="s">
        <v>92</v>
      </c>
      <c r="AV49" s="13" t="s">
        <v>216</v>
      </c>
      <c r="AW49" s="13" t="s">
        <v>217</v>
      </c>
      <c r="AX49" s="13" t="s">
        <v>74</v>
      </c>
      <c r="AY49" s="13" t="s">
        <v>218</v>
      </c>
      <c r="AZ49" s="13" t="s">
        <v>219</v>
      </c>
      <c r="BA49" s="13" t="s">
        <v>1145</v>
      </c>
      <c r="BB49" s="13">
        <v>2022</v>
      </c>
      <c r="BC49" s="13">
        <v>61</v>
      </c>
      <c r="BD49" s="13">
        <v>6</v>
      </c>
      <c r="BE49" s="13" t="s">
        <v>74</v>
      </c>
      <c r="BF49" s="13" t="s">
        <v>74</v>
      </c>
      <c r="BG49" s="13" t="s">
        <v>74</v>
      </c>
      <c r="BH49" s="13" t="s">
        <v>74</v>
      </c>
      <c r="BI49" s="13" t="s">
        <v>74</v>
      </c>
      <c r="BJ49" s="13" t="s">
        <v>74</v>
      </c>
      <c r="BK49" s="13" t="s">
        <v>1146</v>
      </c>
      <c r="BL49" s="13" t="s">
        <v>1147</v>
      </c>
      <c r="BM49" s="13" t="str">
        <f>HYPERLINK("http://dx.doi.org/10.1002/anie.202115178","http://dx.doi.org/10.1002/anie.202115178")</f>
        <v>http://dx.doi.org/10.1002/anie.202115178</v>
      </c>
      <c r="BN49" s="13" t="s">
        <v>74</v>
      </c>
      <c r="BO49" s="13" t="s">
        <v>1148</v>
      </c>
      <c r="BP49" s="13">
        <v>8</v>
      </c>
      <c r="BQ49" s="13" t="s">
        <v>100</v>
      </c>
      <c r="BR49" s="13" t="s">
        <v>181</v>
      </c>
      <c r="BS49" s="13" t="s">
        <v>102</v>
      </c>
      <c r="BT49" s="13" t="s">
        <v>1149</v>
      </c>
      <c r="BU49" s="13">
        <v>34878215</v>
      </c>
      <c r="BV49" s="13" t="s">
        <v>74</v>
      </c>
      <c r="BW49" s="13" t="s">
        <v>74</v>
      </c>
      <c r="BX49" s="13" t="s">
        <v>74</v>
      </c>
      <c r="BY49" s="13" t="s">
        <v>105</v>
      </c>
      <c r="BZ49" s="13" t="s">
        <v>1150</v>
      </c>
      <c r="CA49" s="13" t="str">
        <f>HYPERLINK("https%3A%2F%2Fwww.webofscience.com%2Fwos%2Fwoscc%2Ffull-record%2FWOS:000731642800001","View Full Record in Web of Science")</f>
        <v>View Full Record in Web of Science</v>
      </c>
    </row>
    <row r="50" spans="1:79" s="13" customFormat="1" x14ac:dyDescent="0.2">
      <c r="A50" s="14" t="s">
        <v>2771</v>
      </c>
      <c r="B50" s="13" t="s">
        <v>2823</v>
      </c>
      <c r="C50" s="14" t="s">
        <v>2771</v>
      </c>
      <c r="D50" s="24">
        <f t="shared" si="0"/>
        <v>0</v>
      </c>
      <c r="E50" s="25">
        <f t="shared" si="1"/>
        <v>0</v>
      </c>
      <c r="F50" s="25">
        <f t="shared" si="2"/>
        <v>0</v>
      </c>
      <c r="G50" s="13" t="str">
        <f>HYPERLINK("http://dx.doi.org/10.1021/jacs.1c07983","http://dx.doi.org/10.1021/jacs.1c07983")</f>
        <v>http://dx.doi.org/10.1021/jacs.1c07983</v>
      </c>
      <c r="H50" s="13" t="s">
        <v>72</v>
      </c>
      <c r="I50" s="13" t="s">
        <v>1151</v>
      </c>
      <c r="J50" s="13" t="s">
        <v>74</v>
      </c>
      <c r="K50" s="13" t="s">
        <v>74</v>
      </c>
      <c r="L50" s="13" t="s">
        <v>74</v>
      </c>
      <c r="M50" s="13" t="s">
        <v>1152</v>
      </c>
      <c r="N50" s="13" t="s">
        <v>74</v>
      </c>
      <c r="O50" s="13" t="s">
        <v>74</v>
      </c>
      <c r="P50" s="13" t="s">
        <v>1153</v>
      </c>
      <c r="Q50" s="13" t="s">
        <v>137</v>
      </c>
      <c r="R50" s="13" t="s">
        <v>74</v>
      </c>
      <c r="S50" s="13" t="s">
        <v>74</v>
      </c>
      <c r="T50" s="13" t="s">
        <v>78</v>
      </c>
      <c r="U50" s="13" t="s">
        <v>138</v>
      </c>
      <c r="V50" s="13" t="s">
        <v>74</v>
      </c>
      <c r="W50" s="13" t="s">
        <v>74</v>
      </c>
      <c r="X50" s="13" t="s">
        <v>74</v>
      </c>
      <c r="Y50" s="13" t="s">
        <v>74</v>
      </c>
      <c r="Z50" s="13" t="s">
        <v>74</v>
      </c>
      <c r="AA50" s="13" t="s">
        <v>74</v>
      </c>
      <c r="AB50" s="13" t="s">
        <v>1154</v>
      </c>
      <c r="AC50" s="13" t="s">
        <v>1155</v>
      </c>
      <c r="AD50" s="13" t="s">
        <v>1156</v>
      </c>
      <c r="AE50" s="13" t="s">
        <v>1157</v>
      </c>
      <c r="AF50" s="13" t="s">
        <v>1158</v>
      </c>
      <c r="AG50" s="13" t="s">
        <v>1159</v>
      </c>
      <c r="AH50" s="13" t="s">
        <v>1160</v>
      </c>
      <c r="AI50" s="13" t="s">
        <v>1161</v>
      </c>
      <c r="AJ50" s="13" t="s">
        <v>1162</v>
      </c>
      <c r="AK50" s="13" t="s">
        <v>1163</v>
      </c>
      <c r="AL50" s="13" t="s">
        <v>1164</v>
      </c>
      <c r="AM50" s="13" t="s">
        <v>74</v>
      </c>
      <c r="AN50" s="13">
        <v>92</v>
      </c>
      <c r="AO50" s="13">
        <v>9</v>
      </c>
      <c r="AP50" s="13">
        <v>9</v>
      </c>
      <c r="AQ50" s="13">
        <v>16</v>
      </c>
      <c r="AR50" s="13">
        <v>97</v>
      </c>
      <c r="AS50" s="13" t="s">
        <v>150</v>
      </c>
      <c r="AT50" s="13" t="s">
        <v>151</v>
      </c>
      <c r="AU50" s="13" t="s">
        <v>152</v>
      </c>
      <c r="AV50" s="13" t="s">
        <v>153</v>
      </c>
      <c r="AW50" s="13" t="s">
        <v>154</v>
      </c>
      <c r="AX50" s="13" t="s">
        <v>74</v>
      </c>
      <c r="AY50" s="13" t="s">
        <v>155</v>
      </c>
      <c r="AZ50" s="13" t="s">
        <v>156</v>
      </c>
      <c r="BA50" s="13" t="s">
        <v>1165</v>
      </c>
      <c r="BB50" s="13">
        <v>2021</v>
      </c>
      <c r="BC50" s="13">
        <v>143</v>
      </c>
      <c r="BD50" s="13">
        <v>46</v>
      </c>
      <c r="BE50" s="13" t="s">
        <v>74</v>
      </c>
      <c r="BF50" s="13" t="s">
        <v>74</v>
      </c>
      <c r="BG50" s="13" t="s">
        <v>74</v>
      </c>
      <c r="BH50" s="13" t="s">
        <v>74</v>
      </c>
      <c r="BI50" s="13">
        <v>19406</v>
      </c>
      <c r="BJ50" s="13">
        <v>19416</v>
      </c>
      <c r="BK50" s="13" t="s">
        <v>74</v>
      </c>
      <c r="BL50" s="13" t="s">
        <v>1166</v>
      </c>
      <c r="BM50" s="13" t="str">
        <f>HYPERLINK("http://dx.doi.org/10.1021/jacs.1c07983","http://dx.doi.org/10.1021/jacs.1c07983")</f>
        <v>http://dx.doi.org/10.1021/jacs.1c07983</v>
      </c>
      <c r="BN50" s="13" t="s">
        <v>74</v>
      </c>
      <c r="BO50" s="13" t="s">
        <v>74</v>
      </c>
      <c r="BP50" s="13">
        <v>11</v>
      </c>
      <c r="BQ50" s="13" t="s">
        <v>100</v>
      </c>
      <c r="BR50" s="13" t="s">
        <v>101</v>
      </c>
      <c r="BS50" s="13" t="s">
        <v>102</v>
      </c>
      <c r="BT50" s="13" t="s">
        <v>1167</v>
      </c>
      <c r="BU50" s="13">
        <v>34761900</v>
      </c>
      <c r="BV50" s="13" t="s">
        <v>74</v>
      </c>
      <c r="BW50" s="13" t="s">
        <v>74</v>
      </c>
      <c r="BX50" s="13" t="s">
        <v>74</v>
      </c>
      <c r="BY50" s="13" t="s">
        <v>105</v>
      </c>
      <c r="BZ50" s="13" t="s">
        <v>1168</v>
      </c>
      <c r="CA50" s="13" t="str">
        <f>HYPERLINK("https%3A%2F%2Fwww.webofscience.com%2Fwos%2Fwoscc%2Ffull-record%2FWOS:000750614100011","View Full Record in Web of Science")</f>
        <v>View Full Record in Web of Science</v>
      </c>
    </row>
    <row r="51" spans="1:79" s="13" customFormat="1" x14ac:dyDescent="0.2">
      <c r="A51" s="14" t="s">
        <v>2770</v>
      </c>
      <c r="B51" s="13" t="s">
        <v>2824</v>
      </c>
      <c r="C51" s="14" t="s">
        <v>2770</v>
      </c>
      <c r="D51" s="24">
        <f t="shared" si="0"/>
        <v>0</v>
      </c>
      <c r="E51" s="25">
        <f t="shared" si="1"/>
        <v>0</v>
      </c>
      <c r="F51" s="25">
        <f t="shared" si="2"/>
        <v>0</v>
      </c>
      <c r="G51" s="13" t="str">
        <f>HYPERLINK("http://dx.doi.org/10.1002/chem.202103384","http://dx.doi.org/10.1002/chem.202103384")</f>
        <v>http://dx.doi.org/10.1002/chem.202103384</v>
      </c>
      <c r="H51" s="13" t="s">
        <v>72</v>
      </c>
      <c r="I51" s="13" t="s">
        <v>1169</v>
      </c>
      <c r="J51" s="13" t="s">
        <v>74</v>
      </c>
      <c r="K51" s="13" t="s">
        <v>74</v>
      </c>
      <c r="L51" s="13" t="s">
        <v>74</v>
      </c>
      <c r="M51" s="13" t="s">
        <v>1170</v>
      </c>
      <c r="N51" s="13" t="s">
        <v>74</v>
      </c>
      <c r="O51" s="13" t="s">
        <v>74</v>
      </c>
      <c r="P51" s="13" t="s">
        <v>1171</v>
      </c>
      <c r="Q51" s="13" t="s">
        <v>936</v>
      </c>
      <c r="R51" s="13" t="s">
        <v>74</v>
      </c>
      <c r="S51" s="13" t="s">
        <v>74</v>
      </c>
      <c r="T51" s="13" t="s">
        <v>78</v>
      </c>
      <c r="U51" s="13" t="s">
        <v>138</v>
      </c>
      <c r="V51" s="13" t="s">
        <v>74</v>
      </c>
      <c r="W51" s="13" t="s">
        <v>74</v>
      </c>
      <c r="X51" s="13" t="s">
        <v>74</v>
      </c>
      <c r="Y51" s="13" t="s">
        <v>74</v>
      </c>
      <c r="Z51" s="13" t="s">
        <v>74</v>
      </c>
      <c r="AA51" s="13" t="s">
        <v>1172</v>
      </c>
      <c r="AB51" s="13" t="s">
        <v>1173</v>
      </c>
      <c r="AC51" s="13" t="s">
        <v>1174</v>
      </c>
      <c r="AD51" s="13" t="s">
        <v>1175</v>
      </c>
      <c r="AE51" s="13" t="s">
        <v>1176</v>
      </c>
      <c r="AF51" s="13" t="s">
        <v>1177</v>
      </c>
      <c r="AG51" s="13" t="s">
        <v>1178</v>
      </c>
      <c r="AH51" s="13" t="s">
        <v>74</v>
      </c>
      <c r="AI51" s="13" t="s">
        <v>1179</v>
      </c>
      <c r="AJ51" s="13" t="s">
        <v>1180</v>
      </c>
      <c r="AK51" s="13" t="s">
        <v>1180</v>
      </c>
      <c r="AL51" s="13" t="s">
        <v>1181</v>
      </c>
      <c r="AM51" s="13" t="s">
        <v>74</v>
      </c>
      <c r="AN51" s="13">
        <v>53</v>
      </c>
      <c r="AO51" s="13">
        <v>0</v>
      </c>
      <c r="AP51" s="13">
        <v>0</v>
      </c>
      <c r="AQ51" s="13">
        <v>3</v>
      </c>
      <c r="AR51" s="13">
        <v>19</v>
      </c>
      <c r="AS51" s="13" t="s">
        <v>90</v>
      </c>
      <c r="AT51" s="13" t="s">
        <v>91</v>
      </c>
      <c r="AU51" s="13" t="s">
        <v>92</v>
      </c>
      <c r="AV51" s="13" t="s">
        <v>949</v>
      </c>
      <c r="AW51" s="13" t="s">
        <v>950</v>
      </c>
      <c r="AX51" s="13" t="s">
        <v>74</v>
      </c>
      <c r="AY51" s="13" t="s">
        <v>951</v>
      </c>
      <c r="AZ51" s="13" t="s">
        <v>952</v>
      </c>
      <c r="BA51" s="13" t="s">
        <v>1182</v>
      </c>
      <c r="BB51" s="13">
        <v>2022</v>
      </c>
      <c r="BC51" s="13">
        <v>28</v>
      </c>
      <c r="BD51" s="13">
        <v>1</v>
      </c>
      <c r="BE51" s="13" t="s">
        <v>74</v>
      </c>
      <c r="BF51" s="13" t="s">
        <v>74</v>
      </c>
      <c r="BG51" s="13" t="s">
        <v>74</v>
      </c>
      <c r="BH51" s="13" t="s">
        <v>74</v>
      </c>
      <c r="BI51" s="13" t="s">
        <v>74</v>
      </c>
      <c r="BJ51" s="13" t="s">
        <v>74</v>
      </c>
      <c r="BK51" s="13" t="s">
        <v>74</v>
      </c>
      <c r="BL51" s="13" t="s">
        <v>1183</v>
      </c>
      <c r="BM51" s="13" t="str">
        <f>HYPERLINK("http://dx.doi.org/10.1002/chem.202103384","http://dx.doi.org/10.1002/chem.202103384")</f>
        <v>http://dx.doi.org/10.1002/chem.202103384</v>
      </c>
      <c r="BN51" s="13" t="s">
        <v>74</v>
      </c>
      <c r="BO51" s="13" t="s">
        <v>1184</v>
      </c>
      <c r="BP51" s="13">
        <v>6</v>
      </c>
      <c r="BQ51" s="13" t="s">
        <v>100</v>
      </c>
      <c r="BR51" s="13" t="s">
        <v>181</v>
      </c>
      <c r="BS51" s="13" t="s">
        <v>102</v>
      </c>
      <c r="BT51" s="13" t="s">
        <v>1185</v>
      </c>
      <c r="BU51" s="13">
        <v>34658083</v>
      </c>
      <c r="BV51" s="13" t="s">
        <v>599</v>
      </c>
      <c r="BW51" s="13" t="s">
        <v>74</v>
      </c>
      <c r="BX51" s="13" t="s">
        <v>74</v>
      </c>
      <c r="BY51" s="13" t="s">
        <v>105</v>
      </c>
      <c r="BZ51" s="13" t="s">
        <v>1186</v>
      </c>
      <c r="CA51" s="13" t="str">
        <f>HYPERLINK("https%3A%2F%2Fwww.webofscience.com%2Fwos%2Fwoscc%2Ffull-record%2FWOS:000714673200001","View Full Record in Web of Science")</f>
        <v>View Full Record in Web of Science</v>
      </c>
    </row>
    <row r="52" spans="1:79" s="13" customFormat="1" x14ac:dyDescent="0.2">
      <c r="A52" s="14" t="s">
        <v>2790</v>
      </c>
      <c r="B52" s="13" t="s">
        <v>2825</v>
      </c>
      <c r="C52" s="14" t="s">
        <v>2799</v>
      </c>
      <c r="D52" s="24">
        <f t="shared" si="0"/>
        <v>1</v>
      </c>
      <c r="E52" s="25">
        <f t="shared" si="1"/>
        <v>0</v>
      </c>
      <c r="F52" s="25">
        <f t="shared" si="2"/>
        <v>0</v>
      </c>
      <c r="G52" s="13" t="str">
        <f>HYPERLINK("http://dx.doi.org/10.6023/cjoc202106001","http://dx.doi.org/10.6023/cjoc202106001")</f>
        <v>http://dx.doi.org/10.6023/cjoc202106001</v>
      </c>
      <c r="H52" s="13" t="s">
        <v>72</v>
      </c>
      <c r="I52" s="13" t="s">
        <v>1187</v>
      </c>
      <c r="J52" s="13" t="s">
        <v>74</v>
      </c>
      <c r="K52" s="13" t="s">
        <v>74</v>
      </c>
      <c r="L52" s="13" t="s">
        <v>74</v>
      </c>
      <c r="M52" s="13" t="s">
        <v>1188</v>
      </c>
      <c r="N52" s="13" t="s">
        <v>74</v>
      </c>
      <c r="O52" s="13" t="s">
        <v>74</v>
      </c>
      <c r="P52" s="13" t="s">
        <v>1189</v>
      </c>
      <c r="Q52" s="13" t="s">
        <v>1190</v>
      </c>
      <c r="R52" s="13" t="s">
        <v>74</v>
      </c>
      <c r="S52" s="13" t="s">
        <v>74</v>
      </c>
      <c r="T52" s="13" t="s">
        <v>78</v>
      </c>
      <c r="U52" s="13" t="s">
        <v>334</v>
      </c>
      <c r="V52" s="13" t="s">
        <v>74</v>
      </c>
      <c r="W52" s="13" t="s">
        <v>74</v>
      </c>
      <c r="X52" s="13" t="s">
        <v>74</v>
      </c>
      <c r="Y52" s="13" t="s">
        <v>74</v>
      </c>
      <c r="Z52" s="13" t="s">
        <v>74</v>
      </c>
      <c r="AA52" s="13" t="s">
        <v>1191</v>
      </c>
      <c r="AB52" s="13" t="s">
        <v>1192</v>
      </c>
      <c r="AC52" s="13" t="s">
        <v>1193</v>
      </c>
      <c r="AD52" s="13" t="s">
        <v>1194</v>
      </c>
      <c r="AE52" s="13" t="s">
        <v>1195</v>
      </c>
      <c r="AF52" s="13" t="s">
        <v>1196</v>
      </c>
      <c r="AG52" s="13" t="s">
        <v>1197</v>
      </c>
      <c r="AH52" s="13" t="s">
        <v>1198</v>
      </c>
      <c r="AI52" s="13" t="s">
        <v>74</v>
      </c>
      <c r="AJ52" s="13" t="s">
        <v>1199</v>
      </c>
      <c r="AK52" s="13" t="s">
        <v>1199</v>
      </c>
      <c r="AL52" s="13" t="s">
        <v>1200</v>
      </c>
      <c r="AM52" s="13" t="s">
        <v>74</v>
      </c>
      <c r="AN52" s="13">
        <v>179</v>
      </c>
      <c r="AO52" s="13">
        <v>9</v>
      </c>
      <c r="AP52" s="13">
        <v>9</v>
      </c>
      <c r="AQ52" s="13">
        <v>24</v>
      </c>
      <c r="AR52" s="13">
        <v>120</v>
      </c>
      <c r="AS52" s="13" t="s">
        <v>1201</v>
      </c>
      <c r="AT52" s="13" t="s">
        <v>545</v>
      </c>
      <c r="AU52" s="13" t="s">
        <v>1202</v>
      </c>
      <c r="AV52" s="13" t="s">
        <v>1203</v>
      </c>
      <c r="AW52" s="13" t="s">
        <v>74</v>
      </c>
      <c r="AX52" s="13" t="s">
        <v>74</v>
      </c>
      <c r="AY52" s="13" t="s">
        <v>1204</v>
      </c>
      <c r="AZ52" s="13" t="s">
        <v>1205</v>
      </c>
      <c r="BA52" s="13" t="s">
        <v>1206</v>
      </c>
      <c r="BB52" s="13">
        <v>2021</v>
      </c>
      <c r="BC52" s="13">
        <v>41</v>
      </c>
      <c r="BD52" s="13">
        <v>10</v>
      </c>
      <c r="BE52" s="13" t="s">
        <v>74</v>
      </c>
      <c r="BF52" s="13" t="s">
        <v>74</v>
      </c>
      <c r="BG52" s="13" t="s">
        <v>74</v>
      </c>
      <c r="BH52" s="13" t="s">
        <v>74</v>
      </c>
      <c r="BI52" s="13">
        <v>3844</v>
      </c>
      <c r="BJ52" s="13">
        <v>3879</v>
      </c>
      <c r="BK52" s="13" t="s">
        <v>74</v>
      </c>
      <c r="BL52" s="13" t="s">
        <v>1207</v>
      </c>
      <c r="BM52" s="13" t="str">
        <f>HYPERLINK("http://dx.doi.org/10.6023/cjoc202106001","http://dx.doi.org/10.6023/cjoc202106001")</f>
        <v>http://dx.doi.org/10.6023/cjoc202106001</v>
      </c>
      <c r="BN52" s="13" t="s">
        <v>74</v>
      </c>
      <c r="BO52" s="13" t="s">
        <v>74</v>
      </c>
      <c r="BP52" s="13">
        <v>36</v>
      </c>
      <c r="BQ52" s="13" t="s">
        <v>130</v>
      </c>
      <c r="BR52" s="13" t="s">
        <v>101</v>
      </c>
      <c r="BS52" s="13" t="s">
        <v>102</v>
      </c>
      <c r="BT52" s="13" t="s">
        <v>1208</v>
      </c>
      <c r="BU52" s="13" t="s">
        <v>74</v>
      </c>
      <c r="BV52" s="13" t="s">
        <v>132</v>
      </c>
      <c r="BW52" s="13" t="s">
        <v>74</v>
      </c>
      <c r="BX52" s="13" t="s">
        <v>74</v>
      </c>
      <c r="BY52" s="13" t="s">
        <v>105</v>
      </c>
      <c r="BZ52" s="13" t="s">
        <v>1209</v>
      </c>
      <c r="CA52" s="13" t="str">
        <f>HYPERLINK("https%3A%2F%2Fwww.webofscience.com%2Fwos%2Fwoscc%2Ffull-record%2FWOS:000706837300007","View Full Record in Web of Science")</f>
        <v>View Full Record in Web of Science</v>
      </c>
    </row>
    <row r="53" spans="1:79" s="13" customFormat="1" x14ac:dyDescent="0.2">
      <c r="A53" s="14" t="s">
        <v>2770</v>
      </c>
      <c r="B53" s="13" t="s">
        <v>2826</v>
      </c>
      <c r="C53" s="14" t="s">
        <v>2770</v>
      </c>
      <c r="D53" s="24">
        <f t="shared" si="0"/>
        <v>0</v>
      </c>
      <c r="E53" s="25">
        <f t="shared" si="1"/>
        <v>0</v>
      </c>
      <c r="F53" s="25">
        <f t="shared" si="2"/>
        <v>0</v>
      </c>
      <c r="G53" s="13" t="str">
        <f>HYPERLINK("http://dx.doi.org/10.1021/jacs.1c08671","http://dx.doi.org/10.1021/jacs.1c08671")</f>
        <v>http://dx.doi.org/10.1021/jacs.1c08671</v>
      </c>
      <c r="H53" s="13" t="s">
        <v>72</v>
      </c>
      <c r="I53" s="13" t="s">
        <v>1210</v>
      </c>
      <c r="J53" s="13" t="s">
        <v>74</v>
      </c>
      <c r="K53" s="13" t="s">
        <v>74</v>
      </c>
      <c r="L53" s="13" t="s">
        <v>74</v>
      </c>
      <c r="M53" s="13" t="s">
        <v>1211</v>
      </c>
      <c r="N53" s="13" t="s">
        <v>74</v>
      </c>
      <c r="O53" s="13" t="s">
        <v>74</v>
      </c>
      <c r="P53" s="13" t="s">
        <v>1212</v>
      </c>
      <c r="Q53" s="13" t="s">
        <v>137</v>
      </c>
      <c r="R53" s="13" t="s">
        <v>74</v>
      </c>
      <c r="S53" s="13" t="s">
        <v>74</v>
      </c>
      <c r="T53" s="13" t="s">
        <v>78</v>
      </c>
      <c r="U53" s="13" t="s">
        <v>138</v>
      </c>
      <c r="V53" s="13" t="s">
        <v>74</v>
      </c>
      <c r="W53" s="13" t="s">
        <v>74</v>
      </c>
      <c r="X53" s="13" t="s">
        <v>74</v>
      </c>
      <c r="Y53" s="13" t="s">
        <v>74</v>
      </c>
      <c r="Z53" s="13" t="s">
        <v>74</v>
      </c>
      <c r="AA53" s="13" t="s">
        <v>74</v>
      </c>
      <c r="AB53" s="13" t="s">
        <v>1213</v>
      </c>
      <c r="AC53" s="13" t="s">
        <v>1214</v>
      </c>
      <c r="AD53" s="13" t="s">
        <v>1215</v>
      </c>
      <c r="AE53" s="13" t="s">
        <v>1216</v>
      </c>
      <c r="AF53" s="13" t="s">
        <v>1217</v>
      </c>
      <c r="AG53" s="13" t="s">
        <v>1218</v>
      </c>
      <c r="AH53" s="13" t="s">
        <v>1219</v>
      </c>
      <c r="AI53" s="13" t="s">
        <v>1220</v>
      </c>
      <c r="AJ53" s="13" t="s">
        <v>1221</v>
      </c>
      <c r="AK53" s="13" t="s">
        <v>1222</v>
      </c>
      <c r="AL53" s="13" t="s">
        <v>1223</v>
      </c>
      <c r="AM53" s="13" t="s">
        <v>74</v>
      </c>
      <c r="AN53" s="13">
        <v>74</v>
      </c>
      <c r="AO53" s="13">
        <v>71</v>
      </c>
      <c r="AP53" s="13">
        <v>72</v>
      </c>
      <c r="AQ53" s="13">
        <v>19</v>
      </c>
      <c r="AR53" s="13">
        <v>88</v>
      </c>
      <c r="AS53" s="13" t="s">
        <v>150</v>
      </c>
      <c r="AT53" s="13" t="s">
        <v>151</v>
      </c>
      <c r="AU53" s="13" t="s">
        <v>152</v>
      </c>
      <c r="AV53" s="13" t="s">
        <v>153</v>
      </c>
      <c r="AW53" s="13" t="s">
        <v>154</v>
      </c>
      <c r="AX53" s="13" t="s">
        <v>74</v>
      </c>
      <c r="AY53" s="13" t="s">
        <v>155</v>
      </c>
      <c r="AZ53" s="13" t="s">
        <v>156</v>
      </c>
      <c r="BA53" s="13" t="s">
        <v>1224</v>
      </c>
      <c r="BB53" s="13">
        <v>2021</v>
      </c>
      <c r="BC53" s="13">
        <v>143</v>
      </c>
      <c r="BD53" s="13">
        <v>38</v>
      </c>
      <c r="BE53" s="13" t="s">
        <v>74</v>
      </c>
      <c r="BF53" s="13" t="s">
        <v>74</v>
      </c>
      <c r="BG53" s="13" t="s">
        <v>74</v>
      </c>
      <c r="BH53" s="13" t="s">
        <v>74</v>
      </c>
      <c r="BI53" s="13">
        <v>15599</v>
      </c>
      <c r="BJ53" s="13">
        <v>15605</v>
      </c>
      <c r="BK53" s="13" t="s">
        <v>74</v>
      </c>
      <c r="BL53" s="13" t="s">
        <v>1225</v>
      </c>
      <c r="BM53" s="13" t="str">
        <f>HYPERLINK("http://dx.doi.org/10.1021/jacs.1c08671","http://dx.doi.org/10.1021/jacs.1c08671")</f>
        <v>http://dx.doi.org/10.1021/jacs.1c08671</v>
      </c>
      <c r="BN53" s="13" t="s">
        <v>74</v>
      </c>
      <c r="BO53" s="13" t="s">
        <v>1226</v>
      </c>
      <c r="BP53" s="13">
        <v>7</v>
      </c>
      <c r="BQ53" s="13" t="s">
        <v>100</v>
      </c>
      <c r="BR53" s="13" t="s">
        <v>181</v>
      </c>
      <c r="BS53" s="13" t="s">
        <v>102</v>
      </c>
      <c r="BT53" s="13" t="s">
        <v>1227</v>
      </c>
      <c r="BU53" s="13">
        <v>34533943</v>
      </c>
      <c r="BV53" s="13" t="s">
        <v>74</v>
      </c>
      <c r="BW53" s="13" t="s">
        <v>74</v>
      </c>
      <c r="BX53" s="13" t="s">
        <v>74</v>
      </c>
      <c r="BY53" s="13" t="s">
        <v>105</v>
      </c>
      <c r="BZ53" s="13" t="s">
        <v>1228</v>
      </c>
      <c r="CA53" s="13" t="str">
        <f>HYPERLINK("https%3A%2F%2Fwww.webofscience.com%2Fwos%2Fwoscc%2Ffull-record%2FWOS:000703999100014","View Full Record in Web of Science")</f>
        <v>View Full Record in Web of Science</v>
      </c>
    </row>
    <row r="54" spans="1:79" s="13" customFormat="1" x14ac:dyDescent="0.2">
      <c r="A54" s="14" t="s">
        <v>2771</v>
      </c>
      <c r="B54" s="13" t="s">
        <v>2827</v>
      </c>
      <c r="C54" s="14" t="s">
        <v>2771</v>
      </c>
      <c r="D54" s="24">
        <f t="shared" si="0"/>
        <v>0</v>
      </c>
      <c r="E54" s="25">
        <f t="shared" si="1"/>
        <v>0</v>
      </c>
      <c r="F54" s="25">
        <f t="shared" si="2"/>
        <v>0</v>
      </c>
      <c r="G54" s="13" t="str">
        <f>HYPERLINK("http://dx.doi.org/10.1021/jacs.1c06473","http://dx.doi.org/10.1021/jacs.1c06473")</f>
        <v>http://dx.doi.org/10.1021/jacs.1c06473</v>
      </c>
      <c r="H54" s="13" t="s">
        <v>72</v>
      </c>
      <c r="I54" s="13" t="s">
        <v>1229</v>
      </c>
      <c r="J54" s="13" t="s">
        <v>74</v>
      </c>
      <c r="K54" s="13" t="s">
        <v>74</v>
      </c>
      <c r="L54" s="13" t="s">
        <v>74</v>
      </c>
      <c r="M54" s="13" t="s">
        <v>1230</v>
      </c>
      <c r="N54" s="13" t="s">
        <v>74</v>
      </c>
      <c r="O54" s="13" t="s">
        <v>74</v>
      </c>
      <c r="P54" s="13" t="s">
        <v>1231</v>
      </c>
      <c r="Q54" s="13" t="s">
        <v>137</v>
      </c>
      <c r="R54" s="13" t="s">
        <v>74</v>
      </c>
      <c r="S54" s="13" t="s">
        <v>74</v>
      </c>
      <c r="T54" s="13" t="s">
        <v>78</v>
      </c>
      <c r="U54" s="13" t="s">
        <v>138</v>
      </c>
      <c r="V54" s="13" t="s">
        <v>74</v>
      </c>
      <c r="W54" s="13" t="s">
        <v>74</v>
      </c>
      <c r="X54" s="13" t="s">
        <v>74</v>
      </c>
      <c r="Y54" s="13" t="s">
        <v>74</v>
      </c>
      <c r="Z54" s="13" t="s">
        <v>74</v>
      </c>
      <c r="AA54" s="13" t="s">
        <v>74</v>
      </c>
      <c r="AB54" s="13" t="s">
        <v>1232</v>
      </c>
      <c r="AC54" s="13" t="s">
        <v>1233</v>
      </c>
      <c r="AD54" s="13" t="s">
        <v>1234</v>
      </c>
      <c r="AE54" s="13" t="s">
        <v>1235</v>
      </c>
      <c r="AF54" s="13" t="s">
        <v>1236</v>
      </c>
      <c r="AG54" s="13" t="s">
        <v>1237</v>
      </c>
      <c r="AH54" s="13" t="s">
        <v>1238</v>
      </c>
      <c r="AI54" s="13" t="s">
        <v>1239</v>
      </c>
      <c r="AJ54" s="13" t="s">
        <v>1240</v>
      </c>
      <c r="AK54" s="13" t="s">
        <v>1240</v>
      </c>
      <c r="AL54" s="13" t="s">
        <v>1241</v>
      </c>
      <c r="AM54" s="13" t="s">
        <v>74</v>
      </c>
      <c r="AN54" s="13">
        <v>66</v>
      </c>
      <c r="AO54" s="13">
        <v>48</v>
      </c>
      <c r="AP54" s="13">
        <v>48</v>
      </c>
      <c r="AQ54" s="13">
        <v>16</v>
      </c>
      <c r="AR54" s="13">
        <v>81</v>
      </c>
      <c r="AS54" s="13" t="s">
        <v>150</v>
      </c>
      <c r="AT54" s="13" t="s">
        <v>151</v>
      </c>
      <c r="AU54" s="13" t="s">
        <v>152</v>
      </c>
      <c r="AV54" s="13" t="s">
        <v>153</v>
      </c>
      <c r="AW54" s="13" t="s">
        <v>154</v>
      </c>
      <c r="AX54" s="13" t="s">
        <v>74</v>
      </c>
      <c r="AY54" s="13" t="s">
        <v>155</v>
      </c>
      <c r="AZ54" s="13" t="s">
        <v>156</v>
      </c>
      <c r="BA54" s="13" t="s">
        <v>1242</v>
      </c>
      <c r="BB54" s="13">
        <v>2021</v>
      </c>
      <c r="BC54" s="13">
        <v>143</v>
      </c>
      <c r="BD54" s="13">
        <v>33</v>
      </c>
      <c r="BE54" s="13" t="s">
        <v>74</v>
      </c>
      <c r="BF54" s="13" t="s">
        <v>74</v>
      </c>
      <c r="BG54" s="13" t="s">
        <v>74</v>
      </c>
      <c r="BH54" s="13" t="s">
        <v>74</v>
      </c>
      <c r="BI54" s="13">
        <v>12985</v>
      </c>
      <c r="BJ54" s="13">
        <v>12991</v>
      </c>
      <c r="BK54" s="13" t="s">
        <v>74</v>
      </c>
      <c r="BL54" s="13" t="s">
        <v>1243</v>
      </c>
      <c r="BM54" s="13" t="str">
        <f>HYPERLINK("http://dx.doi.org/10.1021/jacs.1c06473","http://dx.doi.org/10.1021/jacs.1c06473")</f>
        <v>http://dx.doi.org/10.1021/jacs.1c06473</v>
      </c>
      <c r="BN54" s="13" t="s">
        <v>74</v>
      </c>
      <c r="BO54" s="13" t="s">
        <v>1244</v>
      </c>
      <c r="BP54" s="13">
        <v>7</v>
      </c>
      <c r="BQ54" s="13" t="s">
        <v>100</v>
      </c>
      <c r="BR54" s="13" t="s">
        <v>181</v>
      </c>
      <c r="BS54" s="13" t="s">
        <v>102</v>
      </c>
      <c r="BT54" s="13" t="s">
        <v>1245</v>
      </c>
      <c r="BU54" s="13">
        <v>34374534</v>
      </c>
      <c r="BV54" s="13" t="s">
        <v>74</v>
      </c>
      <c r="BW54" s="13" t="s">
        <v>74</v>
      </c>
      <c r="BX54" s="13" t="s">
        <v>74</v>
      </c>
      <c r="BY54" s="13" t="s">
        <v>105</v>
      </c>
      <c r="BZ54" s="13" t="s">
        <v>1246</v>
      </c>
      <c r="CA54" s="13" t="str">
        <f>HYPERLINK("https%3A%2F%2Fwww.webofscience.com%2Fwos%2Fwoscc%2Ffull-record%2FWOS:000691789500014","View Full Record in Web of Science")</f>
        <v>View Full Record in Web of Science</v>
      </c>
    </row>
    <row r="55" spans="1:79" s="13" customFormat="1" x14ac:dyDescent="0.2">
      <c r="A55" s="14" t="s">
        <v>2770</v>
      </c>
      <c r="B55" s="13" t="s">
        <v>2828</v>
      </c>
      <c r="C55" s="14" t="s">
        <v>2770</v>
      </c>
      <c r="D55" s="24">
        <f t="shared" si="0"/>
        <v>0</v>
      </c>
      <c r="E55" s="25">
        <f t="shared" si="1"/>
        <v>0</v>
      </c>
      <c r="F55" s="25">
        <f t="shared" si="2"/>
        <v>0</v>
      </c>
      <c r="G55" s="13" t="str">
        <f>HYPERLINK("http://dx.doi.org/10.1002/celc.202100784","http://dx.doi.org/10.1002/celc.202100784")</f>
        <v>http://dx.doi.org/10.1002/celc.202100784</v>
      </c>
      <c r="H55" s="13" t="s">
        <v>72</v>
      </c>
      <c r="I55" s="13" t="s">
        <v>1247</v>
      </c>
      <c r="J55" s="13" t="s">
        <v>74</v>
      </c>
      <c r="K55" s="13" t="s">
        <v>74</v>
      </c>
      <c r="L55" s="13" t="s">
        <v>74</v>
      </c>
      <c r="M55" s="13" t="s">
        <v>1248</v>
      </c>
      <c r="N55" s="13" t="s">
        <v>74</v>
      </c>
      <c r="O55" s="13" t="s">
        <v>74</v>
      </c>
      <c r="P55" s="13" t="s">
        <v>1249</v>
      </c>
      <c r="Q55" s="13" t="s">
        <v>1250</v>
      </c>
      <c r="R55" s="13" t="s">
        <v>74</v>
      </c>
      <c r="S55" s="13" t="s">
        <v>74</v>
      </c>
      <c r="T55" s="13" t="s">
        <v>78</v>
      </c>
      <c r="U55" s="13" t="s">
        <v>138</v>
      </c>
      <c r="V55" s="13" t="s">
        <v>74</v>
      </c>
      <c r="W55" s="13" t="s">
        <v>74</v>
      </c>
      <c r="X55" s="13" t="s">
        <v>74</v>
      </c>
      <c r="Y55" s="13" t="s">
        <v>74</v>
      </c>
      <c r="Z55" s="13" t="s">
        <v>74</v>
      </c>
      <c r="AA55" s="13" t="s">
        <v>1251</v>
      </c>
      <c r="AB55" s="13" t="s">
        <v>1252</v>
      </c>
      <c r="AC55" s="13" t="s">
        <v>1253</v>
      </c>
      <c r="AD55" s="13" t="s">
        <v>1254</v>
      </c>
      <c r="AE55" s="13" t="s">
        <v>1255</v>
      </c>
      <c r="AF55" s="13" t="s">
        <v>1256</v>
      </c>
      <c r="AG55" s="13" t="s">
        <v>1257</v>
      </c>
      <c r="AH55" s="13" t="s">
        <v>1258</v>
      </c>
      <c r="AI55" s="13" t="s">
        <v>1259</v>
      </c>
      <c r="AJ55" s="13" t="s">
        <v>74</v>
      </c>
      <c r="AK55" s="13" t="s">
        <v>74</v>
      </c>
      <c r="AL55" s="13" t="s">
        <v>74</v>
      </c>
      <c r="AM55" s="13" t="s">
        <v>74</v>
      </c>
      <c r="AN55" s="13">
        <v>53</v>
      </c>
      <c r="AO55" s="13">
        <v>12</v>
      </c>
      <c r="AP55" s="13">
        <v>11</v>
      </c>
      <c r="AQ55" s="13">
        <v>6</v>
      </c>
      <c r="AR55" s="13">
        <v>30</v>
      </c>
      <c r="AS55" s="13" t="s">
        <v>90</v>
      </c>
      <c r="AT55" s="13" t="s">
        <v>91</v>
      </c>
      <c r="AU55" s="13" t="s">
        <v>92</v>
      </c>
      <c r="AV55" s="13" t="s">
        <v>1260</v>
      </c>
      <c r="AW55" s="13" t="s">
        <v>74</v>
      </c>
      <c r="AX55" s="13" t="s">
        <v>74</v>
      </c>
      <c r="AY55" s="13" t="s">
        <v>1250</v>
      </c>
      <c r="AZ55" s="13" t="s">
        <v>1261</v>
      </c>
      <c r="BA55" s="13" t="s">
        <v>1262</v>
      </c>
      <c r="BB55" s="13">
        <v>2021</v>
      </c>
      <c r="BC55" s="13">
        <v>8</v>
      </c>
      <c r="BD55" s="13">
        <v>13</v>
      </c>
      <c r="BE55" s="13" t="s">
        <v>74</v>
      </c>
      <c r="BF55" s="13" t="s">
        <v>74</v>
      </c>
      <c r="BG55" s="13" t="s">
        <v>74</v>
      </c>
      <c r="BH55" s="13" t="s">
        <v>74</v>
      </c>
      <c r="BI55" s="13">
        <v>2590</v>
      </c>
      <c r="BJ55" s="13">
        <v>2596</v>
      </c>
      <c r="BK55" s="13" t="s">
        <v>74</v>
      </c>
      <c r="BL55" s="13" t="s">
        <v>1263</v>
      </c>
      <c r="BM55" s="13" t="str">
        <f>HYPERLINK("http://dx.doi.org/10.1002/celc.202100784","http://dx.doi.org/10.1002/celc.202100784")</f>
        <v>http://dx.doi.org/10.1002/celc.202100784</v>
      </c>
      <c r="BN55" s="13" t="s">
        <v>74</v>
      </c>
      <c r="BO55" s="13" t="s">
        <v>74</v>
      </c>
      <c r="BP55" s="13">
        <v>7</v>
      </c>
      <c r="BQ55" s="13" t="s">
        <v>1264</v>
      </c>
      <c r="BR55" s="13" t="s">
        <v>101</v>
      </c>
      <c r="BS55" s="13" t="s">
        <v>1264</v>
      </c>
      <c r="BT55" s="13" t="s">
        <v>1265</v>
      </c>
      <c r="BU55" s="13" t="s">
        <v>74</v>
      </c>
      <c r="BV55" s="13" t="s">
        <v>1266</v>
      </c>
      <c r="BW55" s="13" t="s">
        <v>74</v>
      </c>
      <c r="BX55" s="13" t="s">
        <v>74</v>
      </c>
      <c r="BY55" s="13" t="s">
        <v>105</v>
      </c>
      <c r="BZ55" s="13" t="s">
        <v>1267</v>
      </c>
      <c r="CA55" s="13" t="str">
        <f>HYPERLINK("https%3A%2F%2Fwww.webofscience.com%2Fwos%2Fwoscc%2Ffull-record%2FWOS:000674273100025","View Full Record in Web of Science")</f>
        <v>View Full Record in Web of Science</v>
      </c>
    </row>
    <row r="56" spans="1:79" s="9" customFormat="1" x14ac:dyDescent="0.2">
      <c r="A56" s="10" t="s">
        <v>2771</v>
      </c>
      <c r="B56" s="9" t="s">
        <v>2829</v>
      </c>
      <c r="C56" s="10" t="s">
        <v>2768</v>
      </c>
      <c r="D56" s="24">
        <f t="shared" si="0"/>
        <v>0</v>
      </c>
      <c r="E56" s="25">
        <f t="shared" si="1"/>
        <v>-1</v>
      </c>
      <c r="F56" s="25">
        <f t="shared" si="2"/>
        <v>0</v>
      </c>
      <c r="G56" s="9" t="str">
        <f>HYPERLINK("http://dx.doi.org/10.1038/s41467-021-24203-8","http://dx.doi.org/10.1038/s41467-021-24203-8")</f>
        <v>http://dx.doi.org/10.1038/s41467-021-24203-8</v>
      </c>
      <c r="H56" s="9" t="s">
        <v>72</v>
      </c>
      <c r="I56" s="9" t="s">
        <v>1268</v>
      </c>
      <c r="J56" s="9" t="s">
        <v>74</v>
      </c>
      <c r="K56" s="9" t="s">
        <v>74</v>
      </c>
      <c r="L56" s="9" t="s">
        <v>74</v>
      </c>
      <c r="M56" s="9" t="s">
        <v>1269</v>
      </c>
      <c r="N56" s="9" t="s">
        <v>74</v>
      </c>
      <c r="O56" s="9" t="s">
        <v>74</v>
      </c>
      <c r="P56" s="9" t="s">
        <v>1270</v>
      </c>
      <c r="Q56" s="9" t="s">
        <v>1271</v>
      </c>
      <c r="R56" s="9" t="s">
        <v>74</v>
      </c>
      <c r="S56" s="9" t="s">
        <v>74</v>
      </c>
      <c r="T56" s="9" t="s">
        <v>78</v>
      </c>
      <c r="U56" s="9" t="s">
        <v>138</v>
      </c>
      <c r="V56" s="9" t="s">
        <v>74</v>
      </c>
      <c r="W56" s="9" t="s">
        <v>74</v>
      </c>
      <c r="X56" s="9" t="s">
        <v>74</v>
      </c>
      <c r="Y56" s="9" t="s">
        <v>74</v>
      </c>
      <c r="Z56" s="9" t="s">
        <v>74</v>
      </c>
      <c r="AA56" s="9" t="s">
        <v>74</v>
      </c>
      <c r="AB56" s="9" t="s">
        <v>1272</v>
      </c>
      <c r="AC56" s="9" t="s">
        <v>1273</v>
      </c>
      <c r="AD56" s="9" t="s">
        <v>1274</v>
      </c>
      <c r="AE56" s="9" t="s">
        <v>1275</v>
      </c>
      <c r="AF56" s="9" t="s">
        <v>1276</v>
      </c>
      <c r="AG56" s="9" t="s">
        <v>1277</v>
      </c>
      <c r="AH56" s="9" t="s">
        <v>1278</v>
      </c>
      <c r="AI56" s="9" t="s">
        <v>1279</v>
      </c>
      <c r="AJ56" s="9" t="s">
        <v>1280</v>
      </c>
      <c r="AK56" s="9" t="s">
        <v>1281</v>
      </c>
      <c r="AL56" s="9" t="s">
        <v>1282</v>
      </c>
      <c r="AM56" s="9" t="s">
        <v>74</v>
      </c>
      <c r="AN56" s="9">
        <v>50</v>
      </c>
      <c r="AO56" s="9">
        <v>19</v>
      </c>
      <c r="AP56" s="9">
        <v>20</v>
      </c>
      <c r="AQ56" s="9">
        <v>18</v>
      </c>
      <c r="AR56" s="9">
        <v>128</v>
      </c>
      <c r="AS56" s="9" t="s">
        <v>1283</v>
      </c>
      <c r="AT56" s="9" t="s">
        <v>588</v>
      </c>
      <c r="AU56" s="9" t="s">
        <v>589</v>
      </c>
      <c r="AV56" s="9" t="s">
        <v>1284</v>
      </c>
      <c r="AW56" s="9" t="s">
        <v>74</v>
      </c>
      <c r="AX56" s="9" t="s">
        <v>74</v>
      </c>
      <c r="AY56" s="9" t="s">
        <v>1285</v>
      </c>
      <c r="AZ56" s="9" t="s">
        <v>1286</v>
      </c>
      <c r="BA56" s="9" t="s">
        <v>1287</v>
      </c>
      <c r="BB56" s="9">
        <v>2021</v>
      </c>
      <c r="BC56" s="9">
        <v>12</v>
      </c>
      <c r="BD56" s="9">
        <v>1</v>
      </c>
      <c r="BE56" s="9" t="s">
        <v>74</v>
      </c>
      <c r="BF56" s="9" t="s">
        <v>74</v>
      </c>
      <c r="BG56" s="9" t="s">
        <v>74</v>
      </c>
      <c r="BH56" s="9" t="s">
        <v>74</v>
      </c>
      <c r="BI56" s="9" t="s">
        <v>74</v>
      </c>
      <c r="BJ56" s="9" t="s">
        <v>74</v>
      </c>
      <c r="BK56" s="9">
        <v>3882</v>
      </c>
      <c r="BL56" s="9" t="s">
        <v>1288</v>
      </c>
      <c r="BM56" s="9" t="str">
        <f>HYPERLINK("http://dx.doi.org/10.1038/s41467-021-24203-8","http://dx.doi.org/10.1038/s41467-021-24203-8")</f>
        <v>http://dx.doi.org/10.1038/s41467-021-24203-8</v>
      </c>
      <c r="BN56" s="9" t="s">
        <v>74</v>
      </c>
      <c r="BO56" s="9" t="s">
        <v>74</v>
      </c>
      <c r="BP56" s="9">
        <v>9</v>
      </c>
      <c r="BQ56" s="9" t="s">
        <v>596</v>
      </c>
      <c r="BR56" s="9" t="s">
        <v>101</v>
      </c>
      <c r="BS56" s="9" t="s">
        <v>597</v>
      </c>
      <c r="BT56" s="9" t="s">
        <v>1289</v>
      </c>
      <c r="BU56" s="9">
        <v>34162882</v>
      </c>
      <c r="BV56" s="9" t="s">
        <v>1290</v>
      </c>
      <c r="BW56" s="9" t="s">
        <v>74</v>
      </c>
      <c r="BX56" s="9" t="s">
        <v>74</v>
      </c>
      <c r="BY56" s="9" t="s">
        <v>105</v>
      </c>
      <c r="BZ56" s="9" t="s">
        <v>1291</v>
      </c>
      <c r="CA56" s="9" t="str">
        <f>HYPERLINK("https%3A%2F%2Fwww.webofscience.com%2Fwos%2Fwoscc%2Ffull-record%2FWOS:000668764900004","View Full Record in Web of Science")</f>
        <v>View Full Record in Web of Science</v>
      </c>
    </row>
    <row r="57" spans="1:79" s="13" customFormat="1" x14ac:dyDescent="0.2">
      <c r="A57" s="14" t="s">
        <v>2783</v>
      </c>
      <c r="B57" s="13" t="s">
        <v>2830</v>
      </c>
      <c r="C57" s="14" t="s">
        <v>2783</v>
      </c>
      <c r="D57" s="24">
        <f t="shared" si="0"/>
        <v>0</v>
      </c>
      <c r="E57" s="25">
        <f t="shared" si="1"/>
        <v>0</v>
      </c>
      <c r="F57" s="25">
        <f t="shared" si="2"/>
        <v>0</v>
      </c>
      <c r="G57" s="13" t="str">
        <f>HYPERLINK("http://dx.doi.org/10.1021/acs.organomet.1c00188","http://dx.doi.org/10.1021/acs.organomet.1c00188")</f>
        <v>http://dx.doi.org/10.1021/acs.organomet.1c00188</v>
      </c>
      <c r="H57" s="13" t="s">
        <v>72</v>
      </c>
      <c r="I57" s="13" t="s">
        <v>1292</v>
      </c>
      <c r="J57" s="13" t="s">
        <v>74</v>
      </c>
      <c r="K57" s="13" t="s">
        <v>74</v>
      </c>
      <c r="L57" s="13" t="s">
        <v>74</v>
      </c>
      <c r="M57" s="13" t="s">
        <v>1293</v>
      </c>
      <c r="N57" s="13" t="s">
        <v>74</v>
      </c>
      <c r="O57" s="13" t="s">
        <v>74</v>
      </c>
      <c r="P57" s="13" t="s">
        <v>1294</v>
      </c>
      <c r="Q57" s="13" t="s">
        <v>1295</v>
      </c>
      <c r="R57" s="13" t="s">
        <v>74</v>
      </c>
      <c r="S57" s="13" t="s">
        <v>74</v>
      </c>
      <c r="T57" s="13" t="s">
        <v>78</v>
      </c>
      <c r="U57" s="13" t="s">
        <v>138</v>
      </c>
      <c r="V57" s="13" t="s">
        <v>74</v>
      </c>
      <c r="W57" s="13" t="s">
        <v>74</v>
      </c>
      <c r="X57" s="13" t="s">
        <v>74</v>
      </c>
      <c r="Y57" s="13" t="s">
        <v>74</v>
      </c>
      <c r="Z57" s="13" t="s">
        <v>74</v>
      </c>
      <c r="AA57" s="13" t="s">
        <v>74</v>
      </c>
      <c r="AB57" s="13" t="s">
        <v>1296</v>
      </c>
      <c r="AC57" s="13" t="s">
        <v>1297</v>
      </c>
      <c r="AD57" s="13" t="s">
        <v>1298</v>
      </c>
      <c r="AE57" s="13" t="s">
        <v>1299</v>
      </c>
      <c r="AF57" s="13" t="s">
        <v>1300</v>
      </c>
      <c r="AG57" s="13" t="s">
        <v>1301</v>
      </c>
      <c r="AH57" s="13" t="s">
        <v>1302</v>
      </c>
      <c r="AI57" s="13" t="s">
        <v>1303</v>
      </c>
      <c r="AJ57" s="13" t="s">
        <v>1304</v>
      </c>
      <c r="AK57" s="13" t="s">
        <v>1305</v>
      </c>
      <c r="AL57" s="13" t="s">
        <v>1306</v>
      </c>
      <c r="AM57" s="13" t="s">
        <v>74</v>
      </c>
      <c r="AN57" s="13">
        <v>47</v>
      </c>
      <c r="AO57" s="13">
        <v>2</v>
      </c>
      <c r="AP57" s="13">
        <v>2</v>
      </c>
      <c r="AQ57" s="13">
        <v>3</v>
      </c>
      <c r="AR57" s="13">
        <v>16</v>
      </c>
      <c r="AS57" s="13" t="s">
        <v>150</v>
      </c>
      <c r="AT57" s="13" t="s">
        <v>151</v>
      </c>
      <c r="AU57" s="13" t="s">
        <v>152</v>
      </c>
      <c r="AV57" s="13" t="s">
        <v>1307</v>
      </c>
      <c r="AW57" s="13" t="s">
        <v>1308</v>
      </c>
      <c r="AX57" s="13" t="s">
        <v>74</v>
      </c>
      <c r="AY57" s="13" t="s">
        <v>1295</v>
      </c>
      <c r="AZ57" s="13" t="s">
        <v>1309</v>
      </c>
      <c r="BA57" s="13" t="s">
        <v>1310</v>
      </c>
      <c r="BB57" s="13">
        <v>2021</v>
      </c>
      <c r="BC57" s="13">
        <v>40</v>
      </c>
      <c r="BD57" s="13">
        <v>12</v>
      </c>
      <c r="BE57" s="13" t="s">
        <v>74</v>
      </c>
      <c r="BF57" s="13" t="s">
        <v>74</v>
      </c>
      <c r="BG57" s="13" t="s">
        <v>74</v>
      </c>
      <c r="BH57" s="13" t="s">
        <v>74</v>
      </c>
      <c r="BI57" s="13">
        <v>1866</v>
      </c>
      <c r="BJ57" s="13">
        <v>1873</v>
      </c>
      <c r="BK57" s="13" t="s">
        <v>74</v>
      </c>
      <c r="BL57" s="13" t="s">
        <v>1311</v>
      </c>
      <c r="BM57" s="13" t="str">
        <f>HYPERLINK("http://dx.doi.org/10.1021/acs.organomet.1c00188","http://dx.doi.org/10.1021/acs.organomet.1c00188")</f>
        <v>http://dx.doi.org/10.1021/acs.organomet.1c00188</v>
      </c>
      <c r="BN57" s="13" t="s">
        <v>74</v>
      </c>
      <c r="BO57" s="13" t="s">
        <v>1312</v>
      </c>
      <c r="BP57" s="13">
        <v>8</v>
      </c>
      <c r="BQ57" s="13" t="s">
        <v>1313</v>
      </c>
      <c r="BR57" s="13" t="s">
        <v>199</v>
      </c>
      <c r="BS57" s="13" t="s">
        <v>102</v>
      </c>
      <c r="BT57" s="13" t="s">
        <v>1314</v>
      </c>
      <c r="BU57" s="13" t="s">
        <v>74</v>
      </c>
      <c r="BV57" s="13" t="s">
        <v>1266</v>
      </c>
      <c r="BW57" s="13" t="s">
        <v>74</v>
      </c>
      <c r="BX57" s="13" t="s">
        <v>74</v>
      </c>
      <c r="BY57" s="13" t="s">
        <v>105</v>
      </c>
      <c r="BZ57" s="13" t="s">
        <v>1315</v>
      </c>
      <c r="CA57" s="13" t="str">
        <f>HYPERLINK("https%3A%2F%2Fwww.webofscience.com%2Fwos%2Fwoscc%2Ffull-record%2FWOS:000669544500011","View Full Record in Web of Science")</f>
        <v>View Full Record in Web of Science</v>
      </c>
    </row>
    <row r="58" spans="1:79" s="1" customFormat="1" x14ac:dyDescent="0.2">
      <c r="A58" s="3" t="s">
        <v>2768</v>
      </c>
      <c r="B58" s="1" t="s">
        <v>2831</v>
      </c>
      <c r="C58" s="3" t="s">
        <v>2768</v>
      </c>
      <c r="D58" s="24">
        <f t="shared" si="0"/>
        <v>0</v>
      </c>
      <c r="E58" s="25">
        <f t="shared" si="1"/>
        <v>0</v>
      </c>
      <c r="F58" s="25">
        <f t="shared" si="2"/>
        <v>0</v>
      </c>
      <c r="G58" s="1" t="str">
        <f>HYPERLINK("http://dx.doi.org/10.1021/jacs.1c03780","http://dx.doi.org/10.1021/jacs.1c03780")</f>
        <v>http://dx.doi.org/10.1021/jacs.1c03780</v>
      </c>
      <c r="H58" s="1" t="s">
        <v>72</v>
      </c>
      <c r="I58" s="1" t="s">
        <v>1316</v>
      </c>
      <c r="J58" s="1" t="s">
        <v>74</v>
      </c>
      <c r="K58" s="1" t="s">
        <v>74</v>
      </c>
      <c r="L58" s="1" t="s">
        <v>74</v>
      </c>
      <c r="M58" s="1" t="s">
        <v>1317</v>
      </c>
      <c r="N58" s="1" t="s">
        <v>74</v>
      </c>
      <c r="O58" s="1" t="s">
        <v>74</v>
      </c>
      <c r="P58" s="1" t="s">
        <v>1318</v>
      </c>
      <c r="Q58" s="1" t="s">
        <v>137</v>
      </c>
      <c r="R58" s="1" t="s">
        <v>74</v>
      </c>
      <c r="S58" s="1" t="s">
        <v>74</v>
      </c>
      <c r="T58" s="1" t="s">
        <v>78</v>
      </c>
      <c r="U58" s="1" t="s">
        <v>138</v>
      </c>
      <c r="V58" s="1" t="s">
        <v>74</v>
      </c>
      <c r="W58" s="1" t="s">
        <v>74</v>
      </c>
      <c r="X58" s="1" t="s">
        <v>74</v>
      </c>
      <c r="Y58" s="1" t="s">
        <v>74</v>
      </c>
      <c r="Z58" s="1" t="s">
        <v>74</v>
      </c>
      <c r="AA58" s="1" t="s">
        <v>74</v>
      </c>
      <c r="AB58" s="1" t="s">
        <v>1319</v>
      </c>
      <c r="AC58" s="1" t="s">
        <v>1320</v>
      </c>
      <c r="AD58" s="1" t="s">
        <v>1321</v>
      </c>
      <c r="AE58" s="1" t="s">
        <v>1322</v>
      </c>
      <c r="AF58" s="1" t="s">
        <v>1323</v>
      </c>
      <c r="AG58" s="1" t="s">
        <v>1324</v>
      </c>
      <c r="AH58" s="1" t="s">
        <v>1325</v>
      </c>
      <c r="AI58" s="1" t="s">
        <v>1326</v>
      </c>
      <c r="AJ58" s="1" t="s">
        <v>1327</v>
      </c>
      <c r="AK58" s="1" t="s">
        <v>1328</v>
      </c>
      <c r="AL58" s="1" t="s">
        <v>1329</v>
      </c>
      <c r="AM58" s="1" t="s">
        <v>74</v>
      </c>
      <c r="AN58" s="1">
        <v>42</v>
      </c>
      <c r="AO58" s="1">
        <v>45</v>
      </c>
      <c r="AP58" s="1">
        <v>48</v>
      </c>
      <c r="AQ58" s="1">
        <v>6</v>
      </c>
      <c r="AR58" s="1">
        <v>83</v>
      </c>
      <c r="AS58" s="1" t="s">
        <v>150</v>
      </c>
      <c r="AT58" s="1" t="s">
        <v>151</v>
      </c>
      <c r="AU58" s="1" t="s">
        <v>152</v>
      </c>
      <c r="AV58" s="1" t="s">
        <v>153</v>
      </c>
      <c r="AW58" s="1" t="s">
        <v>154</v>
      </c>
      <c r="AX58" s="1" t="s">
        <v>74</v>
      </c>
      <c r="AY58" s="1" t="s">
        <v>155</v>
      </c>
      <c r="AZ58" s="1" t="s">
        <v>156</v>
      </c>
      <c r="BA58" s="1" t="s">
        <v>1330</v>
      </c>
      <c r="BB58" s="1">
        <v>2021</v>
      </c>
      <c r="BC58" s="1">
        <v>143</v>
      </c>
      <c r="BD58" s="1">
        <v>20</v>
      </c>
      <c r="BE58" s="1" t="s">
        <v>74</v>
      </c>
      <c r="BF58" s="1" t="s">
        <v>74</v>
      </c>
      <c r="BG58" s="1" t="s">
        <v>74</v>
      </c>
      <c r="BH58" s="1" t="s">
        <v>74</v>
      </c>
      <c r="BI58" s="1">
        <v>7859</v>
      </c>
      <c r="BJ58" s="1">
        <v>7867</v>
      </c>
      <c r="BK58" s="1" t="s">
        <v>74</v>
      </c>
      <c r="BL58" s="1" t="s">
        <v>1331</v>
      </c>
      <c r="BM58" s="1" t="str">
        <f>HYPERLINK("http://dx.doi.org/10.1021/jacs.1c03780","http://dx.doi.org/10.1021/jacs.1c03780")</f>
        <v>http://dx.doi.org/10.1021/jacs.1c03780</v>
      </c>
      <c r="BN58" s="1" t="s">
        <v>74</v>
      </c>
      <c r="BO58" s="1" t="s">
        <v>1332</v>
      </c>
      <c r="BP58" s="1">
        <v>9</v>
      </c>
      <c r="BQ58" s="1" t="s">
        <v>100</v>
      </c>
      <c r="BR58" s="1" t="s">
        <v>199</v>
      </c>
      <c r="BS58" s="1" t="s">
        <v>102</v>
      </c>
      <c r="BT58" s="1" t="s">
        <v>1333</v>
      </c>
      <c r="BU58" s="1">
        <v>33983721</v>
      </c>
      <c r="BV58" s="1" t="s">
        <v>599</v>
      </c>
      <c r="BW58" s="1" t="s">
        <v>74</v>
      </c>
      <c r="BX58" s="1" t="s">
        <v>74</v>
      </c>
      <c r="BY58" s="1" t="s">
        <v>105</v>
      </c>
      <c r="BZ58" s="1" t="s">
        <v>1334</v>
      </c>
      <c r="CA58" s="1" t="str">
        <f>HYPERLINK("https%3A%2F%2Fwww.webofscience.com%2Fwos%2Fwoscc%2Ffull-record%2FWOS:000657212800031","View Full Record in Web of Science")</f>
        <v>View Full Record in Web of Science</v>
      </c>
    </row>
    <row r="59" spans="1:79" s="13" customFormat="1" x14ac:dyDescent="0.2">
      <c r="A59" s="14" t="s">
        <v>2770</v>
      </c>
      <c r="B59" s="13" t="s">
        <v>2832</v>
      </c>
      <c r="C59" s="14" t="s">
        <v>2770</v>
      </c>
      <c r="D59" s="24">
        <f t="shared" si="0"/>
        <v>0</v>
      </c>
      <c r="E59" s="25">
        <f t="shared" si="1"/>
        <v>0</v>
      </c>
      <c r="F59" s="25">
        <f t="shared" si="2"/>
        <v>0</v>
      </c>
      <c r="G59" s="13" t="str">
        <f>HYPERLINK("http://dx.doi.org/10.1021/jacs.1c02103","http://dx.doi.org/10.1021/jacs.1c02103")</f>
        <v>http://dx.doi.org/10.1021/jacs.1c02103</v>
      </c>
      <c r="H59" s="13" t="s">
        <v>72</v>
      </c>
      <c r="I59" s="13" t="s">
        <v>1335</v>
      </c>
      <c r="J59" s="13" t="s">
        <v>74</v>
      </c>
      <c r="K59" s="13" t="s">
        <v>74</v>
      </c>
      <c r="L59" s="13" t="s">
        <v>74</v>
      </c>
      <c r="M59" s="13" t="s">
        <v>1336</v>
      </c>
      <c r="N59" s="13" t="s">
        <v>74</v>
      </c>
      <c r="O59" s="13" t="s">
        <v>74</v>
      </c>
      <c r="P59" s="13" t="s">
        <v>1337</v>
      </c>
      <c r="Q59" s="13" t="s">
        <v>137</v>
      </c>
      <c r="R59" s="13" t="s">
        <v>74</v>
      </c>
      <c r="S59" s="13" t="s">
        <v>74</v>
      </c>
      <c r="T59" s="13" t="s">
        <v>78</v>
      </c>
      <c r="U59" s="13" t="s">
        <v>138</v>
      </c>
      <c r="V59" s="13" t="s">
        <v>74</v>
      </c>
      <c r="W59" s="13" t="s">
        <v>74</v>
      </c>
      <c r="X59" s="13" t="s">
        <v>74</v>
      </c>
      <c r="Y59" s="13" t="s">
        <v>74</v>
      </c>
      <c r="Z59" s="13" t="s">
        <v>74</v>
      </c>
      <c r="AA59" s="13" t="s">
        <v>74</v>
      </c>
      <c r="AB59" s="13" t="s">
        <v>1338</v>
      </c>
      <c r="AC59" s="13" t="s">
        <v>1339</v>
      </c>
      <c r="AD59" s="13" t="s">
        <v>1340</v>
      </c>
      <c r="AE59" s="13" t="s">
        <v>1341</v>
      </c>
      <c r="AF59" s="13" t="s">
        <v>1342</v>
      </c>
      <c r="AG59" s="13" t="s">
        <v>1343</v>
      </c>
      <c r="AH59" s="13" t="s">
        <v>74</v>
      </c>
      <c r="AI59" s="13" t="s">
        <v>1344</v>
      </c>
      <c r="AJ59" s="13" t="s">
        <v>1345</v>
      </c>
      <c r="AK59" s="13" t="s">
        <v>1346</v>
      </c>
      <c r="AL59" s="13" t="s">
        <v>1347</v>
      </c>
      <c r="AM59" s="13" t="s">
        <v>74</v>
      </c>
      <c r="AN59" s="13">
        <v>100</v>
      </c>
      <c r="AO59" s="13">
        <v>39</v>
      </c>
      <c r="AP59" s="13">
        <v>39</v>
      </c>
      <c r="AQ59" s="13">
        <v>7</v>
      </c>
      <c r="AR59" s="13">
        <v>84</v>
      </c>
      <c r="AS59" s="13" t="s">
        <v>150</v>
      </c>
      <c r="AT59" s="13" t="s">
        <v>151</v>
      </c>
      <c r="AU59" s="13" t="s">
        <v>152</v>
      </c>
      <c r="AV59" s="13" t="s">
        <v>153</v>
      </c>
      <c r="AW59" s="13" t="s">
        <v>154</v>
      </c>
      <c r="AX59" s="13" t="s">
        <v>74</v>
      </c>
      <c r="AY59" s="13" t="s">
        <v>155</v>
      </c>
      <c r="AZ59" s="13" t="s">
        <v>156</v>
      </c>
      <c r="BA59" s="13" t="s">
        <v>1348</v>
      </c>
      <c r="BB59" s="13">
        <v>2021</v>
      </c>
      <c r="BC59" s="13">
        <v>143</v>
      </c>
      <c r="BD59" s="13">
        <v>16</v>
      </c>
      <c r="BE59" s="13" t="s">
        <v>74</v>
      </c>
      <c r="BF59" s="13" t="s">
        <v>74</v>
      </c>
      <c r="BG59" s="13" t="s">
        <v>74</v>
      </c>
      <c r="BH59" s="13" t="s">
        <v>74</v>
      </c>
      <c r="BI59" s="13">
        <v>6257</v>
      </c>
      <c r="BJ59" s="13">
        <v>6265</v>
      </c>
      <c r="BK59" s="13" t="s">
        <v>74</v>
      </c>
      <c r="BL59" s="13" t="s">
        <v>1349</v>
      </c>
      <c r="BM59" s="13" t="str">
        <f>HYPERLINK("http://dx.doi.org/10.1021/jacs.1c02103","http://dx.doi.org/10.1021/jacs.1c02103")</f>
        <v>http://dx.doi.org/10.1021/jacs.1c02103</v>
      </c>
      <c r="BN59" s="13" t="s">
        <v>74</v>
      </c>
      <c r="BO59" s="13" t="s">
        <v>1350</v>
      </c>
      <c r="BP59" s="13">
        <v>9</v>
      </c>
      <c r="BQ59" s="13" t="s">
        <v>100</v>
      </c>
      <c r="BR59" s="13" t="s">
        <v>101</v>
      </c>
      <c r="BS59" s="13" t="s">
        <v>102</v>
      </c>
      <c r="BT59" s="13" t="s">
        <v>1351</v>
      </c>
      <c r="BU59" s="13">
        <v>33861580</v>
      </c>
      <c r="BV59" s="13" t="s">
        <v>599</v>
      </c>
      <c r="BW59" s="13" t="s">
        <v>74</v>
      </c>
      <c r="BX59" s="13" t="s">
        <v>74</v>
      </c>
      <c r="BY59" s="13" t="s">
        <v>105</v>
      </c>
      <c r="BZ59" s="13" t="s">
        <v>1352</v>
      </c>
      <c r="CA59" s="13" t="str">
        <f>HYPERLINK("https%3A%2F%2Fwww.webofscience.com%2Fwos%2Fwoscc%2Ffull-record%2FWOS:000645519600026","View Full Record in Web of Science")</f>
        <v>View Full Record in Web of Science</v>
      </c>
    </row>
    <row r="60" spans="1:79" s="23" customFormat="1" x14ac:dyDescent="0.2">
      <c r="A60" s="22" t="s">
        <v>2768</v>
      </c>
      <c r="B60" s="23" t="s">
        <v>2833</v>
      </c>
      <c r="C60" s="22" t="s">
        <v>2790</v>
      </c>
      <c r="D60" s="24">
        <f t="shared" si="0"/>
        <v>0</v>
      </c>
      <c r="E60" s="25">
        <f t="shared" si="1"/>
        <v>0</v>
      </c>
      <c r="F60" s="25">
        <f t="shared" si="2"/>
        <v>1</v>
      </c>
      <c r="G60" s="23" t="str">
        <f>HYPERLINK("http://dx.doi.org/10.1002/anie.202012707","http://dx.doi.org/10.1002/anie.202012707")</f>
        <v>http://dx.doi.org/10.1002/anie.202012707</v>
      </c>
      <c r="H60" s="23" t="s">
        <v>72</v>
      </c>
      <c r="I60" s="23" t="s">
        <v>1353</v>
      </c>
      <c r="J60" s="23" t="s">
        <v>74</v>
      </c>
      <c r="K60" s="23" t="s">
        <v>74</v>
      </c>
      <c r="L60" s="23" t="s">
        <v>74</v>
      </c>
      <c r="M60" s="23" t="s">
        <v>1354</v>
      </c>
      <c r="N60" s="23" t="s">
        <v>74</v>
      </c>
      <c r="O60" s="23" t="s">
        <v>74</v>
      </c>
      <c r="P60" s="23" t="s">
        <v>1355</v>
      </c>
      <c r="Q60" s="23" t="s">
        <v>205</v>
      </c>
      <c r="R60" s="23" t="s">
        <v>74</v>
      </c>
      <c r="S60" s="23" t="s">
        <v>74</v>
      </c>
      <c r="T60" s="23" t="s">
        <v>78</v>
      </c>
      <c r="U60" s="23" t="s">
        <v>334</v>
      </c>
      <c r="V60" s="23" t="s">
        <v>74</v>
      </c>
      <c r="W60" s="23" t="s">
        <v>74</v>
      </c>
      <c r="X60" s="23" t="s">
        <v>74</v>
      </c>
      <c r="Y60" s="23" t="s">
        <v>74</v>
      </c>
      <c r="Z60" s="23" t="s">
        <v>74</v>
      </c>
      <c r="AA60" s="23" t="s">
        <v>1356</v>
      </c>
      <c r="AB60" s="23" t="s">
        <v>1357</v>
      </c>
      <c r="AC60" s="23" t="s">
        <v>1358</v>
      </c>
      <c r="AD60" s="23" t="s">
        <v>1359</v>
      </c>
      <c r="AE60" s="23" t="s">
        <v>1360</v>
      </c>
      <c r="AF60" s="23" t="s">
        <v>1361</v>
      </c>
      <c r="AG60" s="23" t="s">
        <v>1362</v>
      </c>
      <c r="AH60" s="23" t="s">
        <v>74</v>
      </c>
      <c r="AI60" s="23" t="s">
        <v>1363</v>
      </c>
      <c r="AJ60" s="23" t="s">
        <v>1364</v>
      </c>
      <c r="AK60" s="23" t="s">
        <v>1365</v>
      </c>
      <c r="AL60" s="23" t="s">
        <v>1366</v>
      </c>
      <c r="AM60" s="23" t="s">
        <v>74</v>
      </c>
      <c r="AN60" s="23">
        <v>205</v>
      </c>
      <c r="AO60" s="23">
        <v>38</v>
      </c>
      <c r="AP60" s="23">
        <v>42</v>
      </c>
      <c r="AQ60" s="23">
        <v>16</v>
      </c>
      <c r="AR60" s="23">
        <v>117</v>
      </c>
      <c r="AS60" s="23" t="s">
        <v>90</v>
      </c>
      <c r="AT60" s="23" t="s">
        <v>91</v>
      </c>
      <c r="AU60" s="23" t="s">
        <v>92</v>
      </c>
      <c r="AV60" s="23" t="s">
        <v>216</v>
      </c>
      <c r="AW60" s="23" t="s">
        <v>217</v>
      </c>
      <c r="AX60" s="23" t="s">
        <v>74</v>
      </c>
      <c r="AY60" s="23" t="s">
        <v>218</v>
      </c>
      <c r="AZ60" s="23" t="s">
        <v>219</v>
      </c>
      <c r="BA60" s="23" t="s">
        <v>1367</v>
      </c>
      <c r="BB60" s="23">
        <v>2021</v>
      </c>
      <c r="BC60" s="23">
        <v>60</v>
      </c>
      <c r="BD60" s="23">
        <v>29</v>
      </c>
      <c r="BE60" s="23" t="s">
        <v>74</v>
      </c>
      <c r="BF60" s="23" t="s">
        <v>74</v>
      </c>
      <c r="BG60" s="23" t="s">
        <v>74</v>
      </c>
      <c r="BH60" s="23" t="s">
        <v>74</v>
      </c>
      <c r="BI60" s="23">
        <v>15686</v>
      </c>
      <c r="BJ60" s="23">
        <v>15704</v>
      </c>
      <c r="BK60" s="23" t="s">
        <v>74</v>
      </c>
      <c r="BL60" s="23" t="s">
        <v>1368</v>
      </c>
      <c r="BM60" s="23" t="str">
        <f>HYPERLINK("http://dx.doi.org/10.1002/anie.202012707","http://dx.doi.org/10.1002/anie.202012707")</f>
        <v>http://dx.doi.org/10.1002/anie.202012707</v>
      </c>
      <c r="BN60" s="23" t="s">
        <v>74</v>
      </c>
      <c r="BO60" s="23" t="s">
        <v>1369</v>
      </c>
      <c r="BP60" s="23">
        <v>19</v>
      </c>
      <c r="BQ60" s="23" t="s">
        <v>100</v>
      </c>
      <c r="BR60" s="23" t="s">
        <v>101</v>
      </c>
      <c r="BS60" s="23" t="s">
        <v>102</v>
      </c>
      <c r="BT60" s="23" t="s">
        <v>1370</v>
      </c>
      <c r="BU60" s="23">
        <v>33368909</v>
      </c>
      <c r="BV60" s="23" t="s">
        <v>374</v>
      </c>
      <c r="BW60" s="23" t="s">
        <v>74</v>
      </c>
      <c r="BX60" s="23" t="s">
        <v>74</v>
      </c>
      <c r="BY60" s="23" t="s">
        <v>105</v>
      </c>
      <c r="BZ60" s="23" t="s">
        <v>1371</v>
      </c>
      <c r="CA60" s="23" t="str">
        <f>HYPERLINK("https%3A%2F%2Fwww.webofscience.com%2Fwos%2Fwoscc%2Ffull-record%2FWOS:000631780600001","View Full Record in Web of Science")</f>
        <v>View Full Record in Web of Science</v>
      </c>
    </row>
    <row r="61" spans="1:79" s="13" customFormat="1" x14ac:dyDescent="0.2">
      <c r="A61" s="14" t="s">
        <v>2770</v>
      </c>
      <c r="B61" s="13" t="s">
        <v>2834</v>
      </c>
      <c r="C61" s="14" t="s">
        <v>2770</v>
      </c>
      <c r="D61" s="24">
        <f t="shared" si="0"/>
        <v>0</v>
      </c>
      <c r="E61" s="25">
        <f t="shared" si="1"/>
        <v>0</v>
      </c>
      <c r="F61" s="25">
        <f t="shared" si="2"/>
        <v>0</v>
      </c>
      <c r="G61" s="13" t="str">
        <f>HYPERLINK("http://dx.doi.org/10.1039/d0ob02444a","http://dx.doi.org/10.1039/d0ob02444a")</f>
        <v>http://dx.doi.org/10.1039/d0ob02444a</v>
      </c>
      <c r="H61" s="13" t="s">
        <v>72</v>
      </c>
      <c r="I61" s="13" t="s">
        <v>1372</v>
      </c>
      <c r="J61" s="13" t="s">
        <v>74</v>
      </c>
      <c r="K61" s="13" t="s">
        <v>74</v>
      </c>
      <c r="L61" s="13" t="s">
        <v>74</v>
      </c>
      <c r="M61" s="13" t="s">
        <v>1373</v>
      </c>
      <c r="N61" s="13" t="s">
        <v>74</v>
      </c>
      <c r="O61" s="13" t="s">
        <v>74</v>
      </c>
      <c r="P61" s="13" t="s">
        <v>1374</v>
      </c>
      <c r="Q61" s="13" t="s">
        <v>1375</v>
      </c>
      <c r="R61" s="13" t="s">
        <v>74</v>
      </c>
      <c r="S61" s="13" t="s">
        <v>74</v>
      </c>
      <c r="T61" s="13" t="s">
        <v>78</v>
      </c>
      <c r="U61" s="13" t="s">
        <v>138</v>
      </c>
      <c r="V61" s="13" t="s">
        <v>74</v>
      </c>
      <c r="W61" s="13" t="s">
        <v>74</v>
      </c>
      <c r="X61" s="13" t="s">
        <v>74</v>
      </c>
      <c r="Y61" s="13" t="s">
        <v>74</v>
      </c>
      <c r="Z61" s="13" t="s">
        <v>74</v>
      </c>
      <c r="AA61" s="13" t="s">
        <v>74</v>
      </c>
      <c r="AB61" s="13" t="s">
        <v>1376</v>
      </c>
      <c r="AC61" s="13" t="s">
        <v>1377</v>
      </c>
      <c r="AD61" s="13" t="s">
        <v>1378</v>
      </c>
      <c r="AE61" s="13" t="s">
        <v>1379</v>
      </c>
      <c r="AF61" s="13" t="s">
        <v>1380</v>
      </c>
      <c r="AG61" s="13" t="s">
        <v>1381</v>
      </c>
      <c r="AH61" s="13" t="s">
        <v>74</v>
      </c>
      <c r="AI61" s="13" t="s">
        <v>74</v>
      </c>
      <c r="AJ61" s="13" t="s">
        <v>1382</v>
      </c>
      <c r="AK61" s="13" t="s">
        <v>1383</v>
      </c>
      <c r="AL61" s="13" t="s">
        <v>1384</v>
      </c>
      <c r="AM61" s="13" t="s">
        <v>74</v>
      </c>
      <c r="AN61" s="13">
        <v>38</v>
      </c>
      <c r="AO61" s="13">
        <v>3</v>
      </c>
      <c r="AP61" s="13">
        <v>3</v>
      </c>
      <c r="AQ61" s="13">
        <v>0</v>
      </c>
      <c r="AR61" s="13">
        <v>24</v>
      </c>
      <c r="AS61" s="13" t="s">
        <v>275</v>
      </c>
      <c r="AT61" s="13" t="s">
        <v>276</v>
      </c>
      <c r="AU61" s="13" t="s">
        <v>277</v>
      </c>
      <c r="AV61" s="13" t="s">
        <v>1385</v>
      </c>
      <c r="AW61" s="13" t="s">
        <v>1386</v>
      </c>
      <c r="AX61" s="13" t="s">
        <v>74</v>
      </c>
      <c r="AY61" s="13" t="s">
        <v>1387</v>
      </c>
      <c r="AZ61" s="13" t="s">
        <v>1388</v>
      </c>
      <c r="BA61" s="13" t="s">
        <v>994</v>
      </c>
      <c r="BB61" s="13">
        <v>2021</v>
      </c>
      <c r="BC61" s="13">
        <v>19</v>
      </c>
      <c r="BD61" s="13">
        <v>11</v>
      </c>
      <c r="BE61" s="13" t="s">
        <v>74</v>
      </c>
      <c r="BF61" s="13" t="s">
        <v>74</v>
      </c>
      <c r="BG61" s="13" t="s">
        <v>74</v>
      </c>
      <c r="BH61" s="13" t="s">
        <v>74</v>
      </c>
      <c r="BI61" s="13">
        <v>2481</v>
      </c>
      <c r="BJ61" s="13">
        <v>2486</v>
      </c>
      <c r="BK61" s="13" t="s">
        <v>74</v>
      </c>
      <c r="BL61" s="13" t="s">
        <v>1389</v>
      </c>
      <c r="BM61" s="13" t="str">
        <f>HYPERLINK("http://dx.doi.org/10.1039/d0ob02444a","http://dx.doi.org/10.1039/d0ob02444a")</f>
        <v>http://dx.doi.org/10.1039/d0ob02444a</v>
      </c>
      <c r="BN61" s="13" t="s">
        <v>74</v>
      </c>
      <c r="BO61" s="13" t="s">
        <v>74</v>
      </c>
      <c r="BP61" s="13">
        <v>6</v>
      </c>
      <c r="BQ61" s="13" t="s">
        <v>130</v>
      </c>
      <c r="BR61" s="13" t="s">
        <v>181</v>
      </c>
      <c r="BS61" s="13" t="s">
        <v>102</v>
      </c>
      <c r="BT61" s="13" t="s">
        <v>1390</v>
      </c>
      <c r="BU61" s="13">
        <v>33656035</v>
      </c>
      <c r="BV61" s="13" t="s">
        <v>74</v>
      </c>
      <c r="BW61" s="13" t="s">
        <v>74</v>
      </c>
      <c r="BX61" s="13" t="s">
        <v>74</v>
      </c>
      <c r="BY61" s="13" t="s">
        <v>105</v>
      </c>
      <c r="BZ61" s="13" t="s">
        <v>1391</v>
      </c>
      <c r="CA61" s="13" t="str">
        <f>HYPERLINK("https%3A%2F%2Fwww.webofscience.com%2Fwos%2Fwoscc%2Ffull-record%2FWOS:000632575900013","View Full Record in Web of Science")</f>
        <v>View Full Record in Web of Science</v>
      </c>
    </row>
    <row r="62" spans="1:79" s="13" customFormat="1" x14ac:dyDescent="0.2">
      <c r="A62" s="14" t="s">
        <v>2770</v>
      </c>
      <c r="B62" s="13" t="s">
        <v>2835</v>
      </c>
      <c r="C62" s="14" t="s">
        <v>2770</v>
      </c>
      <c r="D62" s="24">
        <f t="shared" si="0"/>
        <v>0</v>
      </c>
      <c r="E62" s="25">
        <f t="shared" si="1"/>
        <v>0</v>
      </c>
      <c r="F62" s="25">
        <f t="shared" si="2"/>
        <v>0</v>
      </c>
      <c r="G62" s="13" t="str">
        <f>HYPERLINK("http://dx.doi.org/10.1002/ejic.202000955","http://dx.doi.org/10.1002/ejic.202000955")</f>
        <v>http://dx.doi.org/10.1002/ejic.202000955</v>
      </c>
      <c r="H62" s="13" t="s">
        <v>72</v>
      </c>
      <c r="I62" s="13" t="s">
        <v>1392</v>
      </c>
      <c r="J62" s="13" t="s">
        <v>74</v>
      </c>
      <c r="K62" s="13" t="s">
        <v>74</v>
      </c>
      <c r="L62" s="13" t="s">
        <v>74</v>
      </c>
      <c r="M62" s="13" t="s">
        <v>1393</v>
      </c>
      <c r="N62" s="13" t="s">
        <v>74</v>
      </c>
      <c r="O62" s="13" t="s">
        <v>74</v>
      </c>
      <c r="P62" s="13" t="s">
        <v>1394</v>
      </c>
      <c r="Q62" s="13" t="s">
        <v>1395</v>
      </c>
      <c r="R62" s="13" t="s">
        <v>74</v>
      </c>
      <c r="S62" s="13" t="s">
        <v>74</v>
      </c>
      <c r="T62" s="13" t="s">
        <v>78</v>
      </c>
      <c r="U62" s="13" t="s">
        <v>334</v>
      </c>
      <c r="V62" s="13" t="s">
        <v>74</v>
      </c>
      <c r="W62" s="13" t="s">
        <v>74</v>
      </c>
      <c r="X62" s="13" t="s">
        <v>74</v>
      </c>
      <c r="Y62" s="13" t="s">
        <v>74</v>
      </c>
      <c r="Z62" s="13" t="s">
        <v>74</v>
      </c>
      <c r="AA62" s="13" t="s">
        <v>1396</v>
      </c>
      <c r="AB62" s="13" t="s">
        <v>1397</v>
      </c>
      <c r="AC62" s="13" t="s">
        <v>1398</v>
      </c>
      <c r="AD62" s="13" t="s">
        <v>1399</v>
      </c>
      <c r="AE62" s="13" t="s">
        <v>1400</v>
      </c>
      <c r="AF62" s="13" t="s">
        <v>1401</v>
      </c>
      <c r="AG62" s="13" t="s">
        <v>1402</v>
      </c>
      <c r="AH62" s="13" t="s">
        <v>74</v>
      </c>
      <c r="AI62" s="13" t="s">
        <v>1403</v>
      </c>
      <c r="AJ62" s="13" t="s">
        <v>1404</v>
      </c>
      <c r="AK62" s="13" t="s">
        <v>1405</v>
      </c>
      <c r="AL62" s="13" t="s">
        <v>1406</v>
      </c>
      <c r="AM62" s="13" t="s">
        <v>74</v>
      </c>
      <c r="AN62" s="13">
        <v>281</v>
      </c>
      <c r="AO62" s="13">
        <v>30</v>
      </c>
      <c r="AP62" s="13">
        <v>32</v>
      </c>
      <c r="AQ62" s="13">
        <v>9</v>
      </c>
      <c r="AR62" s="13">
        <v>49</v>
      </c>
      <c r="AS62" s="13" t="s">
        <v>90</v>
      </c>
      <c r="AT62" s="13" t="s">
        <v>91</v>
      </c>
      <c r="AU62" s="13" t="s">
        <v>92</v>
      </c>
      <c r="AV62" s="13" t="s">
        <v>1407</v>
      </c>
      <c r="AW62" s="13" t="s">
        <v>1408</v>
      </c>
      <c r="AX62" s="13" t="s">
        <v>74</v>
      </c>
      <c r="AY62" s="13" t="s">
        <v>1409</v>
      </c>
      <c r="AZ62" s="13" t="s">
        <v>1410</v>
      </c>
      <c r="BA62" s="13" t="s">
        <v>1411</v>
      </c>
      <c r="BB62" s="13">
        <v>2021</v>
      </c>
      <c r="BC62" s="13">
        <v>2021</v>
      </c>
      <c r="BD62" s="13">
        <v>6</v>
      </c>
      <c r="BE62" s="13" t="s">
        <v>74</v>
      </c>
      <c r="BF62" s="13" t="s">
        <v>74</v>
      </c>
      <c r="BG62" s="13" t="s">
        <v>74</v>
      </c>
      <c r="BH62" s="13" t="s">
        <v>74</v>
      </c>
      <c r="BI62" s="13">
        <v>501</v>
      </c>
      <c r="BJ62" s="13">
        <v>528</v>
      </c>
      <c r="BK62" s="13" t="s">
        <v>74</v>
      </c>
      <c r="BL62" s="13" t="s">
        <v>1412</v>
      </c>
      <c r="BM62" s="13" t="str">
        <f>HYPERLINK("http://dx.doi.org/10.1002/ejic.202000955","http://dx.doi.org/10.1002/ejic.202000955")</f>
        <v>http://dx.doi.org/10.1002/ejic.202000955</v>
      </c>
      <c r="BN62" s="13" t="s">
        <v>74</v>
      </c>
      <c r="BO62" s="13" t="s">
        <v>1413</v>
      </c>
      <c r="BP62" s="13">
        <v>28</v>
      </c>
      <c r="BQ62" s="13" t="s">
        <v>514</v>
      </c>
      <c r="BR62" s="13" t="s">
        <v>101</v>
      </c>
      <c r="BS62" s="13" t="s">
        <v>102</v>
      </c>
      <c r="BT62" s="13" t="s">
        <v>1414</v>
      </c>
      <c r="BU62" s="13" t="s">
        <v>74</v>
      </c>
      <c r="BV62" s="13" t="s">
        <v>74</v>
      </c>
      <c r="BW62" s="13" t="s">
        <v>74</v>
      </c>
      <c r="BX62" s="13" t="s">
        <v>74</v>
      </c>
      <c r="BY62" s="13" t="s">
        <v>105</v>
      </c>
      <c r="BZ62" s="13" t="s">
        <v>1415</v>
      </c>
      <c r="CA62" s="13" t="str">
        <f>HYPERLINK("https%3A%2F%2Fwww.webofscience.com%2Fwos%2Fwoscc%2Ffull-record%2FWOS:000605427100001","View Full Record in Web of Science")</f>
        <v>View Full Record in Web of Science</v>
      </c>
    </row>
    <row r="63" spans="1:79" s="13" customFormat="1" x14ac:dyDescent="0.2">
      <c r="A63" s="14" t="s">
        <v>2770</v>
      </c>
      <c r="B63" s="13" t="s">
        <v>2836</v>
      </c>
      <c r="C63" s="14" t="s">
        <v>2770</v>
      </c>
      <c r="D63" s="24">
        <f t="shared" si="0"/>
        <v>0</v>
      </c>
      <c r="E63" s="25">
        <f t="shared" si="1"/>
        <v>0</v>
      </c>
      <c r="F63" s="25">
        <f t="shared" si="2"/>
        <v>0</v>
      </c>
      <c r="G63" s="13" t="str">
        <f>HYPERLINK("http://dx.doi.org/10.1002/anie.202010437","http://dx.doi.org/10.1002/anie.202010437")</f>
        <v>http://dx.doi.org/10.1002/anie.202010437</v>
      </c>
      <c r="H63" s="13" t="s">
        <v>72</v>
      </c>
      <c r="I63" s="13" t="s">
        <v>1416</v>
      </c>
      <c r="J63" s="13" t="s">
        <v>74</v>
      </c>
      <c r="K63" s="13" t="s">
        <v>74</v>
      </c>
      <c r="L63" s="13" t="s">
        <v>74</v>
      </c>
      <c r="M63" s="13" t="s">
        <v>1417</v>
      </c>
      <c r="N63" s="13" t="s">
        <v>74</v>
      </c>
      <c r="O63" s="13" t="s">
        <v>74</v>
      </c>
      <c r="P63" s="13" t="s">
        <v>1418</v>
      </c>
      <c r="Q63" s="13" t="s">
        <v>205</v>
      </c>
      <c r="R63" s="13" t="s">
        <v>74</v>
      </c>
      <c r="S63" s="13" t="s">
        <v>74</v>
      </c>
      <c r="T63" s="13" t="s">
        <v>78</v>
      </c>
      <c r="U63" s="13" t="s">
        <v>138</v>
      </c>
      <c r="V63" s="13" t="s">
        <v>74</v>
      </c>
      <c r="W63" s="13" t="s">
        <v>74</v>
      </c>
      <c r="X63" s="13" t="s">
        <v>74</v>
      </c>
      <c r="Y63" s="13" t="s">
        <v>74</v>
      </c>
      <c r="Z63" s="13" t="s">
        <v>74</v>
      </c>
      <c r="AA63" s="13" t="s">
        <v>1419</v>
      </c>
      <c r="AB63" s="13" t="s">
        <v>1420</v>
      </c>
      <c r="AC63" s="13" t="s">
        <v>1421</v>
      </c>
      <c r="AD63" s="13" t="s">
        <v>1422</v>
      </c>
      <c r="AE63" s="13" t="s">
        <v>1423</v>
      </c>
      <c r="AF63" s="13" t="s">
        <v>1424</v>
      </c>
      <c r="AG63" s="13" t="s">
        <v>1425</v>
      </c>
      <c r="AH63" s="13" t="s">
        <v>74</v>
      </c>
      <c r="AI63" s="13" t="s">
        <v>74</v>
      </c>
      <c r="AJ63" s="13" t="s">
        <v>1426</v>
      </c>
      <c r="AK63" s="13" t="s">
        <v>1427</v>
      </c>
      <c r="AL63" s="13" t="s">
        <v>1428</v>
      </c>
      <c r="AM63" s="13" t="s">
        <v>74</v>
      </c>
      <c r="AN63" s="13">
        <v>92</v>
      </c>
      <c r="AO63" s="13">
        <v>57</v>
      </c>
      <c r="AP63" s="13">
        <v>56</v>
      </c>
      <c r="AQ63" s="13">
        <v>5</v>
      </c>
      <c r="AR63" s="13">
        <v>57</v>
      </c>
      <c r="AS63" s="13" t="s">
        <v>90</v>
      </c>
      <c r="AT63" s="13" t="s">
        <v>91</v>
      </c>
      <c r="AU63" s="13" t="s">
        <v>92</v>
      </c>
      <c r="AV63" s="13" t="s">
        <v>216</v>
      </c>
      <c r="AW63" s="13" t="s">
        <v>217</v>
      </c>
      <c r="AX63" s="13" t="s">
        <v>74</v>
      </c>
      <c r="AY63" s="13" t="s">
        <v>218</v>
      </c>
      <c r="AZ63" s="13" t="s">
        <v>219</v>
      </c>
      <c r="BA63" s="13" t="s">
        <v>1429</v>
      </c>
      <c r="BB63" s="13">
        <v>2021</v>
      </c>
      <c r="BC63" s="13">
        <v>60</v>
      </c>
      <c r="BD63" s="13">
        <v>4</v>
      </c>
      <c r="BE63" s="13" t="s">
        <v>74</v>
      </c>
      <c r="BF63" s="13" t="s">
        <v>74</v>
      </c>
      <c r="BG63" s="13" t="s">
        <v>74</v>
      </c>
      <c r="BH63" s="13" t="s">
        <v>74</v>
      </c>
      <c r="BI63" s="13">
        <v>1839</v>
      </c>
      <c r="BJ63" s="13">
        <v>1844</v>
      </c>
      <c r="BK63" s="13" t="s">
        <v>74</v>
      </c>
      <c r="BL63" s="13" t="s">
        <v>1430</v>
      </c>
      <c r="BM63" s="13" t="str">
        <f>HYPERLINK("http://dx.doi.org/10.1002/anie.202010437","http://dx.doi.org/10.1002/anie.202010437")</f>
        <v>http://dx.doi.org/10.1002/anie.202010437</v>
      </c>
      <c r="BN63" s="13" t="s">
        <v>74</v>
      </c>
      <c r="BO63" s="13" t="s">
        <v>1431</v>
      </c>
      <c r="BP63" s="13">
        <v>6</v>
      </c>
      <c r="BQ63" s="13" t="s">
        <v>100</v>
      </c>
      <c r="BR63" s="13" t="s">
        <v>181</v>
      </c>
      <c r="BS63" s="13" t="s">
        <v>102</v>
      </c>
      <c r="BT63" s="13" t="s">
        <v>1432</v>
      </c>
      <c r="BU63" s="13">
        <v>33058450</v>
      </c>
      <c r="BV63" s="13" t="s">
        <v>74</v>
      </c>
      <c r="BW63" s="13" t="s">
        <v>74</v>
      </c>
      <c r="BX63" s="13" t="s">
        <v>74</v>
      </c>
      <c r="BY63" s="13" t="s">
        <v>105</v>
      </c>
      <c r="BZ63" s="13" t="s">
        <v>1433</v>
      </c>
      <c r="CA63" s="13" t="str">
        <f>HYPERLINK("https%3A%2F%2Fwww.webofscience.com%2Fwos%2Fwoscc%2Ffull-record%2FWOS:000591758100001","View Full Record in Web of Science")</f>
        <v>View Full Record in Web of Science</v>
      </c>
    </row>
    <row r="64" spans="1:79" s="1" customFormat="1" x14ac:dyDescent="0.2">
      <c r="A64" s="3" t="s">
        <v>2768</v>
      </c>
      <c r="B64" s="1" t="s">
        <v>2837</v>
      </c>
      <c r="C64" s="3" t="s">
        <v>2768</v>
      </c>
      <c r="D64" s="24">
        <f t="shared" si="0"/>
        <v>0</v>
      </c>
      <c r="E64" s="25">
        <f t="shared" si="1"/>
        <v>0</v>
      </c>
      <c r="F64" s="25">
        <f t="shared" si="2"/>
        <v>0</v>
      </c>
      <c r="G64" s="1" t="str">
        <f>HYPERLINK("http://dx.doi.org/10.1039/d0sc03616a","http://dx.doi.org/10.1039/d0sc03616a")</f>
        <v>http://dx.doi.org/10.1039/d0sc03616a</v>
      </c>
      <c r="H64" s="1" t="s">
        <v>72</v>
      </c>
      <c r="I64" s="1" t="s">
        <v>1434</v>
      </c>
      <c r="J64" s="1" t="s">
        <v>74</v>
      </c>
      <c r="K64" s="1" t="s">
        <v>74</v>
      </c>
      <c r="L64" s="1" t="s">
        <v>74</v>
      </c>
      <c r="M64" s="1" t="s">
        <v>1435</v>
      </c>
      <c r="N64" s="1" t="s">
        <v>74</v>
      </c>
      <c r="O64" s="1" t="s">
        <v>74</v>
      </c>
      <c r="P64" s="1" t="s">
        <v>1436</v>
      </c>
      <c r="Q64" s="1" t="s">
        <v>1437</v>
      </c>
      <c r="R64" s="1" t="s">
        <v>74</v>
      </c>
      <c r="S64" s="1" t="s">
        <v>74</v>
      </c>
      <c r="T64" s="1" t="s">
        <v>78</v>
      </c>
      <c r="U64" s="1" t="s">
        <v>138</v>
      </c>
      <c r="V64" s="1" t="s">
        <v>74</v>
      </c>
      <c r="W64" s="1" t="s">
        <v>74</v>
      </c>
      <c r="X64" s="1" t="s">
        <v>74</v>
      </c>
      <c r="Y64" s="1" t="s">
        <v>74</v>
      </c>
      <c r="Z64" s="1" t="s">
        <v>74</v>
      </c>
      <c r="AA64" s="1" t="s">
        <v>74</v>
      </c>
      <c r="AB64" s="1" t="s">
        <v>1438</v>
      </c>
      <c r="AC64" s="1" t="s">
        <v>1439</v>
      </c>
      <c r="AD64" s="1" t="s">
        <v>1440</v>
      </c>
      <c r="AE64" s="1" t="s">
        <v>1441</v>
      </c>
      <c r="AF64" s="1" t="s">
        <v>1442</v>
      </c>
      <c r="AG64" s="1" t="s">
        <v>1034</v>
      </c>
      <c r="AH64" s="1" t="s">
        <v>1443</v>
      </c>
      <c r="AI64" s="1" t="s">
        <v>1444</v>
      </c>
      <c r="AJ64" s="1" t="s">
        <v>1445</v>
      </c>
      <c r="AK64" s="1" t="s">
        <v>1446</v>
      </c>
      <c r="AL64" s="1" t="s">
        <v>1447</v>
      </c>
      <c r="AM64" s="1" t="s">
        <v>74</v>
      </c>
      <c r="AN64" s="1">
        <v>58</v>
      </c>
      <c r="AO64" s="1">
        <v>20</v>
      </c>
      <c r="AP64" s="1">
        <v>21</v>
      </c>
      <c r="AQ64" s="1">
        <v>4</v>
      </c>
      <c r="AR64" s="1">
        <v>35</v>
      </c>
      <c r="AS64" s="1" t="s">
        <v>275</v>
      </c>
      <c r="AT64" s="1" t="s">
        <v>276</v>
      </c>
      <c r="AU64" s="1" t="s">
        <v>277</v>
      </c>
      <c r="AV64" s="1" t="s">
        <v>1448</v>
      </c>
      <c r="AW64" s="1" t="s">
        <v>1449</v>
      </c>
      <c r="AX64" s="1" t="s">
        <v>74</v>
      </c>
      <c r="AY64" s="1" t="s">
        <v>1450</v>
      </c>
      <c r="AZ64" s="1" t="s">
        <v>1451</v>
      </c>
      <c r="BA64" s="1" t="s">
        <v>1452</v>
      </c>
      <c r="BB64" s="1">
        <v>2020</v>
      </c>
      <c r="BC64" s="1">
        <v>11</v>
      </c>
      <c r="BD64" s="1">
        <v>43</v>
      </c>
      <c r="BE64" s="1" t="s">
        <v>74</v>
      </c>
      <c r="BF64" s="1" t="s">
        <v>74</v>
      </c>
      <c r="BG64" s="1" t="s">
        <v>74</v>
      </c>
      <c r="BH64" s="1" t="s">
        <v>74</v>
      </c>
      <c r="BI64" s="1">
        <v>11877</v>
      </c>
      <c r="BJ64" s="1">
        <v>11885</v>
      </c>
      <c r="BK64" s="1" t="s">
        <v>74</v>
      </c>
      <c r="BL64" s="1" t="s">
        <v>1453</v>
      </c>
      <c r="BM64" s="1" t="str">
        <f>HYPERLINK("http://dx.doi.org/10.1039/d0sc03616a","http://dx.doi.org/10.1039/d0sc03616a")</f>
        <v>http://dx.doi.org/10.1039/d0sc03616a</v>
      </c>
      <c r="BN64" s="1" t="s">
        <v>74</v>
      </c>
      <c r="BO64" s="1" t="s">
        <v>74</v>
      </c>
      <c r="BP64" s="1">
        <v>9</v>
      </c>
      <c r="BQ64" s="1" t="s">
        <v>100</v>
      </c>
      <c r="BR64" s="1" t="s">
        <v>199</v>
      </c>
      <c r="BS64" s="1" t="s">
        <v>102</v>
      </c>
      <c r="BT64" s="1" t="s">
        <v>1454</v>
      </c>
      <c r="BU64" s="1">
        <v>34094416</v>
      </c>
      <c r="BV64" s="1" t="s">
        <v>1455</v>
      </c>
      <c r="BW64" s="1" t="s">
        <v>74</v>
      </c>
      <c r="BX64" s="1" t="s">
        <v>74</v>
      </c>
      <c r="BY64" s="1" t="s">
        <v>105</v>
      </c>
      <c r="BZ64" s="1" t="s">
        <v>1456</v>
      </c>
      <c r="CA64" s="1" t="str">
        <f>HYPERLINK("https%3A%2F%2Fwww.webofscience.com%2Fwos%2Fwoscc%2Ffull-record%2FWOS:000588192000019","View Full Record in Web of Science")</f>
        <v>View Full Record in Web of Science</v>
      </c>
    </row>
    <row r="65" spans="1:79" s="13" customFormat="1" x14ac:dyDescent="0.2">
      <c r="A65" s="14" t="s">
        <v>2770</v>
      </c>
      <c r="B65" s="13" t="s">
        <v>2838</v>
      </c>
      <c r="C65" s="14" t="s">
        <v>2790</v>
      </c>
      <c r="D65" s="24">
        <f t="shared" si="0"/>
        <v>0</v>
      </c>
      <c r="E65" s="25">
        <f t="shared" si="1"/>
        <v>-1</v>
      </c>
      <c r="F65" s="25">
        <f t="shared" si="2"/>
        <v>0</v>
      </c>
      <c r="G65" s="13" t="str">
        <f>HYPERLINK("http://dx.doi.org/10.3390/catal10090982","http://dx.doi.org/10.3390/catal10090982")</f>
        <v>http://dx.doi.org/10.3390/catal10090982</v>
      </c>
      <c r="H65" s="13" t="s">
        <v>72</v>
      </c>
      <c r="I65" s="13" t="s">
        <v>1457</v>
      </c>
      <c r="J65" s="13" t="s">
        <v>74</v>
      </c>
      <c r="K65" s="13" t="s">
        <v>74</v>
      </c>
      <c r="L65" s="13" t="s">
        <v>74</v>
      </c>
      <c r="M65" s="13" t="s">
        <v>1458</v>
      </c>
      <c r="N65" s="13" t="s">
        <v>74</v>
      </c>
      <c r="O65" s="13" t="s">
        <v>74</v>
      </c>
      <c r="P65" s="13" t="s">
        <v>1459</v>
      </c>
      <c r="Q65" s="13" t="s">
        <v>1460</v>
      </c>
      <c r="R65" s="13" t="s">
        <v>74</v>
      </c>
      <c r="S65" s="13" t="s">
        <v>74</v>
      </c>
      <c r="T65" s="13" t="s">
        <v>78</v>
      </c>
      <c r="U65" s="13" t="s">
        <v>334</v>
      </c>
      <c r="V65" s="13" t="s">
        <v>74</v>
      </c>
      <c r="W65" s="13" t="s">
        <v>74</v>
      </c>
      <c r="X65" s="13" t="s">
        <v>74</v>
      </c>
      <c r="Y65" s="13" t="s">
        <v>74</v>
      </c>
      <c r="Z65" s="13" t="s">
        <v>74</v>
      </c>
      <c r="AA65" s="13" t="s">
        <v>1461</v>
      </c>
      <c r="AB65" s="13" t="s">
        <v>1462</v>
      </c>
      <c r="AC65" s="13" t="s">
        <v>1463</v>
      </c>
      <c r="AD65" s="13" t="s">
        <v>1464</v>
      </c>
      <c r="AE65" s="13" t="s">
        <v>1465</v>
      </c>
      <c r="AF65" s="13" t="s">
        <v>1466</v>
      </c>
      <c r="AG65" s="13" t="s">
        <v>1467</v>
      </c>
      <c r="AH65" s="13" t="s">
        <v>1468</v>
      </c>
      <c r="AI65" s="13" t="s">
        <v>1469</v>
      </c>
      <c r="AJ65" s="13" t="s">
        <v>1470</v>
      </c>
      <c r="AK65" s="13" t="s">
        <v>1471</v>
      </c>
      <c r="AL65" s="13" t="s">
        <v>1472</v>
      </c>
      <c r="AM65" s="13" t="s">
        <v>74</v>
      </c>
      <c r="AN65" s="13">
        <v>130</v>
      </c>
      <c r="AO65" s="13">
        <v>21</v>
      </c>
      <c r="AP65" s="13">
        <v>20</v>
      </c>
      <c r="AQ65" s="13">
        <v>24</v>
      </c>
      <c r="AR65" s="13">
        <v>119</v>
      </c>
      <c r="AS65" s="13" t="s">
        <v>1473</v>
      </c>
      <c r="AT65" s="13" t="s">
        <v>1474</v>
      </c>
      <c r="AU65" s="13" t="s">
        <v>1475</v>
      </c>
      <c r="AV65" s="13" t="s">
        <v>74</v>
      </c>
      <c r="AW65" s="13" t="s">
        <v>1476</v>
      </c>
      <c r="AX65" s="13" t="s">
        <v>74</v>
      </c>
      <c r="AY65" s="13" t="s">
        <v>1460</v>
      </c>
      <c r="AZ65" s="13" t="s">
        <v>1477</v>
      </c>
      <c r="BA65" s="13" t="s">
        <v>843</v>
      </c>
      <c r="BB65" s="13">
        <v>2020</v>
      </c>
      <c r="BC65" s="13">
        <v>10</v>
      </c>
      <c r="BD65" s="13">
        <v>9</v>
      </c>
      <c r="BE65" s="13" t="s">
        <v>74</v>
      </c>
      <c r="BF65" s="13" t="s">
        <v>74</v>
      </c>
      <c r="BG65" s="13" t="s">
        <v>74</v>
      </c>
      <c r="BH65" s="13" t="s">
        <v>74</v>
      </c>
      <c r="BI65" s="13" t="s">
        <v>74</v>
      </c>
      <c r="BJ65" s="13" t="s">
        <v>74</v>
      </c>
      <c r="BK65" s="13">
        <v>982</v>
      </c>
      <c r="BL65" s="13" t="s">
        <v>1478</v>
      </c>
      <c r="BM65" s="13" t="str">
        <f>HYPERLINK("http://dx.doi.org/10.3390/catal10090982","http://dx.doi.org/10.3390/catal10090982")</f>
        <v>http://dx.doi.org/10.3390/catal10090982</v>
      </c>
      <c r="BN65" s="13" t="s">
        <v>74</v>
      </c>
      <c r="BO65" s="13" t="s">
        <v>74</v>
      </c>
      <c r="BP65" s="13">
        <v>24</v>
      </c>
      <c r="BQ65" s="13" t="s">
        <v>372</v>
      </c>
      <c r="BR65" s="13" t="s">
        <v>101</v>
      </c>
      <c r="BS65" s="13" t="s">
        <v>102</v>
      </c>
      <c r="BT65" s="13" t="s">
        <v>1479</v>
      </c>
      <c r="BU65" s="13" t="s">
        <v>74</v>
      </c>
      <c r="BV65" s="13" t="s">
        <v>1480</v>
      </c>
      <c r="BW65" s="13" t="s">
        <v>74</v>
      </c>
      <c r="BX65" s="13" t="s">
        <v>74</v>
      </c>
      <c r="BY65" s="13" t="s">
        <v>105</v>
      </c>
      <c r="BZ65" s="13" t="s">
        <v>1481</v>
      </c>
      <c r="CA65" s="13" t="str">
        <f>HYPERLINK("https%3A%2F%2Fwww.webofscience.com%2Fwos%2Fwoscc%2Ffull-record%2FWOS:000580204300001","View Full Record in Web of Science")</f>
        <v>View Full Record in Web of Science</v>
      </c>
    </row>
    <row r="66" spans="1:79" s="13" customFormat="1" x14ac:dyDescent="0.2">
      <c r="A66" s="14" t="s">
        <v>2770</v>
      </c>
      <c r="B66" s="13" t="s">
        <v>2839</v>
      </c>
      <c r="C66" s="14" t="s">
        <v>2770</v>
      </c>
      <c r="D66" s="24">
        <f t="shared" si="0"/>
        <v>0</v>
      </c>
      <c r="E66" s="25">
        <f t="shared" si="1"/>
        <v>0</v>
      </c>
      <c r="F66" s="25">
        <f t="shared" si="2"/>
        <v>0</v>
      </c>
      <c r="G66" s="13" t="str">
        <f>HYPERLINK("http://dx.doi.org/10.1039/d0gc01324b","http://dx.doi.org/10.1039/d0gc01324b")</f>
        <v>http://dx.doi.org/10.1039/d0gc01324b</v>
      </c>
      <c r="H66" s="13" t="s">
        <v>72</v>
      </c>
      <c r="I66" s="13" t="s">
        <v>1482</v>
      </c>
      <c r="J66" s="13" t="s">
        <v>74</v>
      </c>
      <c r="K66" s="13" t="s">
        <v>74</v>
      </c>
      <c r="L66" s="13" t="s">
        <v>74</v>
      </c>
      <c r="M66" s="13" t="s">
        <v>1483</v>
      </c>
      <c r="N66" s="13" t="s">
        <v>74</v>
      </c>
      <c r="O66" s="13" t="s">
        <v>74</v>
      </c>
      <c r="P66" s="13" t="s">
        <v>1484</v>
      </c>
      <c r="Q66" s="13" t="s">
        <v>265</v>
      </c>
      <c r="R66" s="13" t="s">
        <v>74</v>
      </c>
      <c r="S66" s="13" t="s">
        <v>74</v>
      </c>
      <c r="T66" s="13" t="s">
        <v>78</v>
      </c>
      <c r="U66" s="13" t="s">
        <v>334</v>
      </c>
      <c r="V66" s="13" t="s">
        <v>74</v>
      </c>
      <c r="W66" s="13" t="s">
        <v>74</v>
      </c>
      <c r="X66" s="13" t="s">
        <v>74</v>
      </c>
      <c r="Y66" s="13" t="s">
        <v>74</v>
      </c>
      <c r="Z66" s="13" t="s">
        <v>74</v>
      </c>
      <c r="AA66" s="13" t="s">
        <v>74</v>
      </c>
      <c r="AB66" s="13" t="s">
        <v>1485</v>
      </c>
      <c r="AC66" s="13" t="s">
        <v>1486</v>
      </c>
      <c r="AD66" s="13" t="s">
        <v>1487</v>
      </c>
      <c r="AE66" s="13" t="s">
        <v>1488</v>
      </c>
      <c r="AF66" s="13" t="s">
        <v>1489</v>
      </c>
      <c r="AG66" s="13" t="s">
        <v>1490</v>
      </c>
      <c r="AH66" s="13" t="s">
        <v>1491</v>
      </c>
      <c r="AI66" s="13" t="s">
        <v>1492</v>
      </c>
      <c r="AJ66" s="13" t="s">
        <v>1493</v>
      </c>
      <c r="AK66" s="13" t="s">
        <v>1494</v>
      </c>
      <c r="AL66" s="13" t="s">
        <v>1495</v>
      </c>
      <c r="AM66" s="13" t="s">
        <v>74</v>
      </c>
      <c r="AN66" s="13">
        <v>195</v>
      </c>
      <c r="AO66" s="13">
        <v>79</v>
      </c>
      <c r="AP66" s="13">
        <v>79</v>
      </c>
      <c r="AQ66" s="13">
        <v>6</v>
      </c>
      <c r="AR66" s="13">
        <v>88</v>
      </c>
      <c r="AS66" s="13" t="s">
        <v>275</v>
      </c>
      <c r="AT66" s="13" t="s">
        <v>276</v>
      </c>
      <c r="AU66" s="13" t="s">
        <v>277</v>
      </c>
      <c r="AV66" s="13" t="s">
        <v>278</v>
      </c>
      <c r="AW66" s="13" t="s">
        <v>279</v>
      </c>
      <c r="AX66" s="13" t="s">
        <v>74</v>
      </c>
      <c r="AY66" s="13" t="s">
        <v>280</v>
      </c>
      <c r="AZ66" s="13" t="s">
        <v>281</v>
      </c>
      <c r="BA66" s="13" t="s">
        <v>1496</v>
      </c>
      <c r="BB66" s="13">
        <v>2020</v>
      </c>
      <c r="BC66" s="13">
        <v>22</v>
      </c>
      <c r="BD66" s="13">
        <v>15</v>
      </c>
      <c r="BE66" s="13" t="s">
        <v>74</v>
      </c>
      <c r="BF66" s="13" t="s">
        <v>74</v>
      </c>
      <c r="BG66" s="13" t="s">
        <v>74</v>
      </c>
      <c r="BH66" s="13" t="s">
        <v>74</v>
      </c>
      <c r="BI66" s="13">
        <v>4849</v>
      </c>
      <c r="BJ66" s="13">
        <v>4870</v>
      </c>
      <c r="BK66" s="13" t="s">
        <v>74</v>
      </c>
      <c r="BL66" s="13" t="s">
        <v>1497</v>
      </c>
      <c r="BM66" s="13" t="str">
        <f>HYPERLINK("http://dx.doi.org/10.1039/d0gc01324b","http://dx.doi.org/10.1039/d0gc01324b")</f>
        <v>http://dx.doi.org/10.1039/d0gc01324b</v>
      </c>
      <c r="BN66" s="13" t="s">
        <v>74</v>
      </c>
      <c r="BO66" s="13" t="s">
        <v>74</v>
      </c>
      <c r="BP66" s="13">
        <v>22</v>
      </c>
      <c r="BQ66" s="13" t="s">
        <v>284</v>
      </c>
      <c r="BR66" s="13" t="s">
        <v>101</v>
      </c>
      <c r="BS66" s="13" t="s">
        <v>286</v>
      </c>
      <c r="BT66" s="13" t="s">
        <v>1498</v>
      </c>
      <c r="BU66" s="13" t="s">
        <v>74</v>
      </c>
      <c r="BV66" s="13" t="s">
        <v>348</v>
      </c>
      <c r="BW66" s="13" t="s">
        <v>74</v>
      </c>
      <c r="BX66" s="13" t="s">
        <v>74</v>
      </c>
      <c r="BY66" s="13" t="s">
        <v>105</v>
      </c>
      <c r="BZ66" s="13" t="s">
        <v>1499</v>
      </c>
      <c r="CA66" s="13" t="str">
        <f>HYPERLINK("https%3A%2F%2Fwww.webofscience.com%2Fwos%2Fwoscc%2Ffull-record%2FWOS:000555342200003","View Full Record in Web of Science")</f>
        <v>View Full Record in Web of Science</v>
      </c>
    </row>
    <row r="67" spans="1:79" s="13" customFormat="1" x14ac:dyDescent="0.2">
      <c r="A67" s="14" t="s">
        <v>2770</v>
      </c>
      <c r="B67" s="13" t="s">
        <v>2840</v>
      </c>
      <c r="C67" s="14" t="s">
        <v>2770</v>
      </c>
      <c r="D67" s="24">
        <f t="shared" ref="D67:D130" si="3">(MID(A67, 2, 1) - MID(C67, 2, 1))</f>
        <v>0</v>
      </c>
      <c r="E67" s="25">
        <f t="shared" ref="E67:E130" si="4">(MID(A67,3,1)-MID(C67,3,1))</f>
        <v>0</v>
      </c>
      <c r="F67" s="25">
        <f t="shared" ref="F67:F130" si="5">(MID(A67,4,1)-MID(C67,4,1))</f>
        <v>0</v>
      </c>
      <c r="G67" s="13" t="str">
        <f>HYPERLINK("http://dx.doi.org/10.1002/anie.201913767","http://dx.doi.org/10.1002/anie.201913767")</f>
        <v>http://dx.doi.org/10.1002/anie.201913767</v>
      </c>
      <c r="H67" s="13" t="s">
        <v>72</v>
      </c>
      <c r="I67" s="13" t="s">
        <v>1500</v>
      </c>
      <c r="J67" s="13" t="s">
        <v>74</v>
      </c>
      <c r="K67" s="13" t="s">
        <v>74</v>
      </c>
      <c r="L67" s="13" t="s">
        <v>74</v>
      </c>
      <c r="M67" s="13" t="s">
        <v>1501</v>
      </c>
      <c r="N67" s="13" t="s">
        <v>74</v>
      </c>
      <c r="O67" s="13" t="s">
        <v>74</v>
      </c>
      <c r="P67" s="13" t="s">
        <v>1502</v>
      </c>
      <c r="Q67" s="13" t="s">
        <v>205</v>
      </c>
      <c r="R67" s="13" t="s">
        <v>74</v>
      </c>
      <c r="S67" s="13" t="s">
        <v>74</v>
      </c>
      <c r="T67" s="13" t="s">
        <v>78</v>
      </c>
      <c r="U67" s="13" t="s">
        <v>334</v>
      </c>
      <c r="V67" s="13" t="s">
        <v>74</v>
      </c>
      <c r="W67" s="13" t="s">
        <v>74</v>
      </c>
      <c r="X67" s="13" t="s">
        <v>74</v>
      </c>
      <c r="Y67" s="13" t="s">
        <v>74</v>
      </c>
      <c r="Z67" s="13" t="s">
        <v>74</v>
      </c>
      <c r="AA67" s="13" t="s">
        <v>1503</v>
      </c>
      <c r="AB67" s="13" t="s">
        <v>1504</v>
      </c>
      <c r="AC67" s="13" t="s">
        <v>1505</v>
      </c>
      <c r="AD67" s="13" t="s">
        <v>1506</v>
      </c>
      <c r="AE67" s="13" t="s">
        <v>1507</v>
      </c>
      <c r="AF67" s="13" t="s">
        <v>1508</v>
      </c>
      <c r="AG67" s="13" t="s">
        <v>1509</v>
      </c>
      <c r="AH67" s="13" t="s">
        <v>1510</v>
      </c>
      <c r="AI67" s="13" t="s">
        <v>1511</v>
      </c>
      <c r="AJ67" s="13" t="s">
        <v>1512</v>
      </c>
      <c r="AK67" s="13" t="s">
        <v>1513</v>
      </c>
      <c r="AL67" s="13" t="s">
        <v>1514</v>
      </c>
      <c r="AM67" s="13" t="s">
        <v>74</v>
      </c>
      <c r="AN67" s="13">
        <v>229</v>
      </c>
      <c r="AO67" s="13">
        <v>231</v>
      </c>
      <c r="AP67" s="13">
        <v>237</v>
      </c>
      <c r="AQ67" s="13">
        <v>41</v>
      </c>
      <c r="AR67" s="13">
        <v>369</v>
      </c>
      <c r="AS67" s="13" t="s">
        <v>90</v>
      </c>
      <c r="AT67" s="13" t="s">
        <v>91</v>
      </c>
      <c r="AU67" s="13" t="s">
        <v>92</v>
      </c>
      <c r="AV67" s="13" t="s">
        <v>216</v>
      </c>
      <c r="AW67" s="13" t="s">
        <v>217</v>
      </c>
      <c r="AX67" s="13" t="s">
        <v>74</v>
      </c>
      <c r="AY67" s="13" t="s">
        <v>218</v>
      </c>
      <c r="AZ67" s="13" t="s">
        <v>219</v>
      </c>
      <c r="BA67" s="13" t="s">
        <v>1515</v>
      </c>
      <c r="BB67" s="13">
        <v>2020</v>
      </c>
      <c r="BC67" s="13">
        <v>59</v>
      </c>
      <c r="BD67" s="13">
        <v>29</v>
      </c>
      <c r="BE67" s="13" t="s">
        <v>74</v>
      </c>
      <c r="BF67" s="13" t="s">
        <v>74</v>
      </c>
      <c r="BG67" s="13" t="s">
        <v>74</v>
      </c>
      <c r="BH67" s="13" t="s">
        <v>74</v>
      </c>
      <c r="BI67" s="13">
        <v>11732</v>
      </c>
      <c r="BJ67" s="13">
        <v>11747</v>
      </c>
      <c r="BK67" s="13" t="s">
        <v>74</v>
      </c>
      <c r="BL67" s="13" t="s">
        <v>1516</v>
      </c>
      <c r="BM67" s="13" t="str">
        <f>HYPERLINK("http://dx.doi.org/10.1002/anie.201913767","http://dx.doi.org/10.1002/anie.201913767")</f>
        <v>http://dx.doi.org/10.1002/anie.201913767</v>
      </c>
      <c r="BN67" s="13" t="s">
        <v>74</v>
      </c>
      <c r="BO67" s="13" t="s">
        <v>74</v>
      </c>
      <c r="BP67" s="13">
        <v>16</v>
      </c>
      <c r="BQ67" s="13" t="s">
        <v>100</v>
      </c>
      <c r="BR67" s="13" t="s">
        <v>101</v>
      </c>
      <c r="BS67" s="13" t="s">
        <v>102</v>
      </c>
      <c r="BT67" s="13" t="s">
        <v>1517</v>
      </c>
      <c r="BU67" s="13">
        <v>31805216</v>
      </c>
      <c r="BV67" s="13" t="s">
        <v>374</v>
      </c>
      <c r="BW67" s="13" t="s">
        <v>74</v>
      </c>
      <c r="BX67" s="13" t="s">
        <v>74</v>
      </c>
      <c r="BY67" s="13" t="s">
        <v>105</v>
      </c>
      <c r="BZ67" s="13" t="s">
        <v>1518</v>
      </c>
      <c r="CA67" s="13" t="str">
        <f>HYPERLINK("https%3A%2F%2Fwww.webofscience.com%2Fwos%2Fwoscc%2Ffull-record%2FWOS:000545490000004","View Full Record in Web of Science")</f>
        <v>View Full Record in Web of Science</v>
      </c>
    </row>
    <row r="68" spans="1:79" s="13" customFormat="1" x14ac:dyDescent="0.2">
      <c r="A68" s="14" t="s">
        <v>2783</v>
      </c>
      <c r="B68" s="13" t="s">
        <v>2841</v>
      </c>
      <c r="C68" s="14" t="s">
        <v>2783</v>
      </c>
      <c r="D68" s="24">
        <f t="shared" si="3"/>
        <v>0</v>
      </c>
      <c r="E68" s="25">
        <f t="shared" si="4"/>
        <v>0</v>
      </c>
      <c r="F68" s="25">
        <f t="shared" si="5"/>
        <v>0</v>
      </c>
      <c r="G68" s="13" t="str">
        <f>HYPERLINK("http://dx.doi.org/10.1021/jacs.0c01032","http://dx.doi.org/10.1021/jacs.0c01032")</f>
        <v>http://dx.doi.org/10.1021/jacs.0c01032</v>
      </c>
      <c r="H68" s="13" t="s">
        <v>72</v>
      </c>
      <c r="I68" s="13" t="s">
        <v>1519</v>
      </c>
      <c r="J68" s="13" t="s">
        <v>74</v>
      </c>
      <c r="K68" s="13" t="s">
        <v>74</v>
      </c>
      <c r="L68" s="13" t="s">
        <v>74</v>
      </c>
      <c r="M68" s="13" t="s">
        <v>1520</v>
      </c>
      <c r="N68" s="13" t="s">
        <v>74</v>
      </c>
      <c r="O68" s="13" t="s">
        <v>74</v>
      </c>
      <c r="P68" s="13" t="s">
        <v>1521</v>
      </c>
      <c r="Q68" s="13" t="s">
        <v>137</v>
      </c>
      <c r="R68" s="13" t="s">
        <v>74</v>
      </c>
      <c r="S68" s="13" t="s">
        <v>74</v>
      </c>
      <c r="T68" s="13" t="s">
        <v>78</v>
      </c>
      <c r="U68" s="13" t="s">
        <v>138</v>
      </c>
      <c r="V68" s="13" t="s">
        <v>74</v>
      </c>
      <c r="W68" s="13" t="s">
        <v>74</v>
      </c>
      <c r="X68" s="13" t="s">
        <v>74</v>
      </c>
      <c r="Y68" s="13" t="s">
        <v>74</v>
      </c>
      <c r="Z68" s="13" t="s">
        <v>74</v>
      </c>
      <c r="AA68" s="13" t="s">
        <v>74</v>
      </c>
      <c r="AB68" s="13" t="s">
        <v>1522</v>
      </c>
      <c r="AC68" s="13" t="s">
        <v>1523</v>
      </c>
      <c r="AD68" s="13" t="s">
        <v>1524</v>
      </c>
      <c r="AE68" s="13" t="s">
        <v>1525</v>
      </c>
      <c r="AF68" s="13" t="s">
        <v>1526</v>
      </c>
      <c r="AG68" s="13" t="s">
        <v>1527</v>
      </c>
      <c r="AH68" s="13" t="s">
        <v>1528</v>
      </c>
      <c r="AI68" s="13" t="s">
        <v>1529</v>
      </c>
      <c r="AJ68" s="13" t="s">
        <v>1530</v>
      </c>
      <c r="AK68" s="13" t="s">
        <v>1531</v>
      </c>
      <c r="AL68" s="13" t="s">
        <v>1532</v>
      </c>
      <c r="AM68" s="13" t="s">
        <v>74</v>
      </c>
      <c r="AN68" s="13">
        <v>65</v>
      </c>
      <c r="AO68" s="13">
        <v>71</v>
      </c>
      <c r="AP68" s="13">
        <v>82</v>
      </c>
      <c r="AQ68" s="13">
        <v>4</v>
      </c>
      <c r="AR68" s="13">
        <v>49</v>
      </c>
      <c r="AS68" s="13" t="s">
        <v>150</v>
      </c>
      <c r="AT68" s="13" t="s">
        <v>151</v>
      </c>
      <c r="AU68" s="13" t="s">
        <v>152</v>
      </c>
      <c r="AV68" s="13" t="s">
        <v>153</v>
      </c>
      <c r="AW68" s="13" t="s">
        <v>154</v>
      </c>
      <c r="AX68" s="13" t="s">
        <v>74</v>
      </c>
      <c r="AY68" s="13" t="s">
        <v>155</v>
      </c>
      <c r="AZ68" s="13" t="s">
        <v>156</v>
      </c>
      <c r="BA68" s="13" t="s">
        <v>1533</v>
      </c>
      <c r="BB68" s="13">
        <v>2020</v>
      </c>
      <c r="BC68" s="13">
        <v>142</v>
      </c>
      <c r="BD68" s="13">
        <v>24</v>
      </c>
      <c r="BE68" s="13" t="s">
        <v>74</v>
      </c>
      <c r="BF68" s="13" t="s">
        <v>74</v>
      </c>
      <c r="BG68" s="13" t="s">
        <v>74</v>
      </c>
      <c r="BH68" s="13" t="s">
        <v>74</v>
      </c>
      <c r="BI68" s="13">
        <v>10681</v>
      </c>
      <c r="BJ68" s="13">
        <v>10691</v>
      </c>
      <c r="BK68" s="13" t="s">
        <v>74</v>
      </c>
      <c r="BL68" s="13" t="s">
        <v>1534</v>
      </c>
      <c r="BM68" s="13" t="str">
        <f>HYPERLINK("http://dx.doi.org/10.1021/jacs.0c01032","http://dx.doi.org/10.1021/jacs.0c01032")</f>
        <v>http://dx.doi.org/10.1021/jacs.0c01032</v>
      </c>
      <c r="BN68" s="13" t="s">
        <v>74</v>
      </c>
      <c r="BO68" s="13" t="s">
        <v>74</v>
      </c>
      <c r="BP68" s="13">
        <v>11</v>
      </c>
      <c r="BQ68" s="13" t="s">
        <v>100</v>
      </c>
      <c r="BR68" s="13" t="s">
        <v>101</v>
      </c>
      <c r="BS68" s="13" t="s">
        <v>102</v>
      </c>
      <c r="BT68" s="13" t="s">
        <v>1535</v>
      </c>
      <c r="BU68" s="13">
        <v>32432468</v>
      </c>
      <c r="BV68" s="13" t="s">
        <v>74</v>
      </c>
      <c r="BW68" s="13" t="s">
        <v>74</v>
      </c>
      <c r="BX68" s="13" t="s">
        <v>74</v>
      </c>
      <c r="BY68" s="13" t="s">
        <v>105</v>
      </c>
      <c r="BZ68" s="13" t="s">
        <v>1536</v>
      </c>
      <c r="CA68" s="13" t="str">
        <f>HYPERLINK("https%3A%2F%2Fwww.webofscience.com%2Fwos%2Fwoscc%2Ffull-record%2FWOS:000542929600013","View Full Record in Web of Science")</f>
        <v>View Full Record in Web of Science</v>
      </c>
    </row>
    <row r="69" spans="1:79" s="13" customFormat="1" x14ac:dyDescent="0.2">
      <c r="A69" s="14" t="s">
        <v>2770</v>
      </c>
      <c r="B69" s="13" t="s">
        <v>2842</v>
      </c>
      <c r="C69" s="14" t="s">
        <v>2790</v>
      </c>
      <c r="D69" s="24">
        <f t="shared" si="3"/>
        <v>0</v>
      </c>
      <c r="E69" s="25">
        <f t="shared" si="4"/>
        <v>-1</v>
      </c>
      <c r="F69" s="25">
        <f t="shared" si="5"/>
        <v>0</v>
      </c>
      <c r="G69" s="13" t="str">
        <f>HYPERLINK("http://dx.doi.org/10.1039/d0sc01898h","http://dx.doi.org/10.1039/d0sc01898h")</f>
        <v>http://dx.doi.org/10.1039/d0sc01898h</v>
      </c>
      <c r="H69" s="13" t="s">
        <v>72</v>
      </c>
      <c r="I69" s="13" t="s">
        <v>1537</v>
      </c>
      <c r="J69" s="13" t="s">
        <v>74</v>
      </c>
      <c r="K69" s="13" t="s">
        <v>74</v>
      </c>
      <c r="L69" s="13" t="s">
        <v>74</v>
      </c>
      <c r="M69" s="13" t="s">
        <v>1538</v>
      </c>
      <c r="N69" s="13" t="s">
        <v>74</v>
      </c>
      <c r="O69" s="13" t="s">
        <v>74</v>
      </c>
      <c r="P69" s="13" t="s">
        <v>1539</v>
      </c>
      <c r="Q69" s="13" t="s">
        <v>1437</v>
      </c>
      <c r="R69" s="13" t="s">
        <v>74</v>
      </c>
      <c r="S69" s="13" t="s">
        <v>74</v>
      </c>
      <c r="T69" s="13" t="s">
        <v>78</v>
      </c>
      <c r="U69" s="13" t="s">
        <v>138</v>
      </c>
      <c r="V69" s="13" t="s">
        <v>74</v>
      </c>
      <c r="W69" s="13" t="s">
        <v>74</v>
      </c>
      <c r="X69" s="13" t="s">
        <v>74</v>
      </c>
      <c r="Y69" s="13" t="s">
        <v>74</v>
      </c>
      <c r="Z69" s="13" t="s">
        <v>74</v>
      </c>
      <c r="AA69" s="13" t="s">
        <v>74</v>
      </c>
      <c r="AB69" s="13" t="s">
        <v>1540</v>
      </c>
      <c r="AC69" s="13" t="s">
        <v>1541</v>
      </c>
      <c r="AD69" s="13" t="s">
        <v>1542</v>
      </c>
      <c r="AE69" s="13" t="s">
        <v>1543</v>
      </c>
      <c r="AF69" s="13" t="s">
        <v>1544</v>
      </c>
      <c r="AG69" s="13" t="s">
        <v>1545</v>
      </c>
      <c r="AH69" s="13" t="s">
        <v>1546</v>
      </c>
      <c r="AI69" s="13" t="s">
        <v>1547</v>
      </c>
      <c r="AJ69" s="13" t="s">
        <v>1548</v>
      </c>
      <c r="AK69" s="13" t="s">
        <v>1549</v>
      </c>
      <c r="AL69" s="13" t="s">
        <v>1550</v>
      </c>
      <c r="AM69" s="13" t="s">
        <v>74</v>
      </c>
      <c r="AN69" s="13">
        <v>63</v>
      </c>
      <c r="AO69" s="13">
        <v>19</v>
      </c>
      <c r="AP69" s="13">
        <v>20</v>
      </c>
      <c r="AQ69" s="13">
        <v>2</v>
      </c>
      <c r="AR69" s="13">
        <v>54</v>
      </c>
      <c r="AS69" s="13" t="s">
        <v>275</v>
      </c>
      <c r="AT69" s="13" t="s">
        <v>276</v>
      </c>
      <c r="AU69" s="13" t="s">
        <v>277</v>
      </c>
      <c r="AV69" s="13" t="s">
        <v>1448</v>
      </c>
      <c r="AW69" s="13" t="s">
        <v>1449</v>
      </c>
      <c r="AX69" s="13" t="s">
        <v>74</v>
      </c>
      <c r="AY69" s="13" t="s">
        <v>1450</v>
      </c>
      <c r="AZ69" s="13" t="s">
        <v>1451</v>
      </c>
      <c r="BA69" s="13" t="s">
        <v>1551</v>
      </c>
      <c r="BB69" s="13">
        <v>2020</v>
      </c>
      <c r="BC69" s="13">
        <v>11</v>
      </c>
      <c r="BD69" s="13">
        <v>22</v>
      </c>
      <c r="BE69" s="13" t="s">
        <v>74</v>
      </c>
      <c r="BF69" s="13" t="s">
        <v>74</v>
      </c>
      <c r="BG69" s="13" t="s">
        <v>74</v>
      </c>
      <c r="BH69" s="13" t="s">
        <v>74</v>
      </c>
      <c r="BI69" s="13">
        <v>5790</v>
      </c>
      <c r="BJ69" s="13">
        <v>5796</v>
      </c>
      <c r="BK69" s="13" t="s">
        <v>74</v>
      </c>
      <c r="BL69" s="13" t="s">
        <v>1552</v>
      </c>
      <c r="BM69" s="13" t="str">
        <f>HYPERLINK("http://dx.doi.org/10.1039/d0sc01898h","http://dx.doi.org/10.1039/d0sc01898h")</f>
        <v>http://dx.doi.org/10.1039/d0sc01898h</v>
      </c>
      <c r="BN69" s="13" t="s">
        <v>74</v>
      </c>
      <c r="BO69" s="13" t="s">
        <v>74</v>
      </c>
      <c r="BP69" s="13">
        <v>7</v>
      </c>
      <c r="BQ69" s="13" t="s">
        <v>100</v>
      </c>
      <c r="BR69" s="13" t="s">
        <v>101</v>
      </c>
      <c r="BS69" s="13" t="s">
        <v>102</v>
      </c>
      <c r="BT69" s="13" t="s">
        <v>1553</v>
      </c>
      <c r="BU69" s="13">
        <v>34094081</v>
      </c>
      <c r="BV69" s="13" t="s">
        <v>1554</v>
      </c>
      <c r="BW69" s="13" t="s">
        <v>74</v>
      </c>
      <c r="BX69" s="13" t="s">
        <v>74</v>
      </c>
      <c r="BY69" s="13" t="s">
        <v>105</v>
      </c>
      <c r="BZ69" s="13" t="s">
        <v>1555</v>
      </c>
      <c r="CA69" s="13" t="str">
        <f>HYPERLINK("https%3A%2F%2Fwww.webofscience.com%2Fwos%2Fwoscc%2Ffull-record%2FWOS:000541869900017","View Full Record in Web of Science")</f>
        <v>View Full Record in Web of Science</v>
      </c>
    </row>
    <row r="70" spans="1:79" s="1" customFormat="1" x14ac:dyDescent="0.2">
      <c r="A70" s="3" t="s">
        <v>2768</v>
      </c>
      <c r="B70" s="1" t="s">
        <v>2843</v>
      </c>
      <c r="C70" s="3" t="s">
        <v>2768</v>
      </c>
      <c r="D70" s="24">
        <f t="shared" si="3"/>
        <v>0</v>
      </c>
      <c r="E70" s="25">
        <f t="shared" si="4"/>
        <v>0</v>
      </c>
      <c r="F70" s="25">
        <f t="shared" si="5"/>
        <v>0</v>
      </c>
      <c r="G70" s="1" t="str">
        <f>HYPERLINK("http://dx.doi.org/10.1021/acs.inorgchem.9b03767","http://dx.doi.org/10.1021/acs.inorgchem.9b03767")</f>
        <v>http://dx.doi.org/10.1021/acs.inorgchem.9b03767</v>
      </c>
      <c r="H70" s="1" t="s">
        <v>72</v>
      </c>
      <c r="I70" s="1" t="s">
        <v>1556</v>
      </c>
      <c r="J70" s="1" t="s">
        <v>74</v>
      </c>
      <c r="K70" s="1" t="s">
        <v>74</v>
      </c>
      <c r="L70" s="1" t="s">
        <v>74</v>
      </c>
      <c r="M70" s="1" t="s">
        <v>1557</v>
      </c>
      <c r="N70" s="1" t="s">
        <v>74</v>
      </c>
      <c r="O70" s="1" t="s">
        <v>74</v>
      </c>
      <c r="P70" s="1" t="s">
        <v>1558</v>
      </c>
      <c r="Q70" s="1" t="s">
        <v>496</v>
      </c>
      <c r="R70" s="1" t="s">
        <v>74</v>
      </c>
      <c r="S70" s="1" t="s">
        <v>74</v>
      </c>
      <c r="T70" s="1" t="s">
        <v>78</v>
      </c>
      <c r="U70" s="1" t="s">
        <v>138</v>
      </c>
      <c r="V70" s="1" t="s">
        <v>74</v>
      </c>
      <c r="W70" s="1" t="s">
        <v>74</v>
      </c>
      <c r="X70" s="1" t="s">
        <v>74</v>
      </c>
      <c r="Y70" s="1" t="s">
        <v>74</v>
      </c>
      <c r="Z70" s="1" t="s">
        <v>74</v>
      </c>
      <c r="AA70" s="1" t="s">
        <v>74</v>
      </c>
      <c r="AB70" s="1" t="s">
        <v>1559</v>
      </c>
      <c r="AC70" s="1" t="s">
        <v>1560</v>
      </c>
      <c r="AD70" s="1" t="s">
        <v>1561</v>
      </c>
      <c r="AE70" s="1" t="s">
        <v>1562</v>
      </c>
      <c r="AF70" s="1" t="s">
        <v>1563</v>
      </c>
      <c r="AG70" s="1" t="s">
        <v>1564</v>
      </c>
      <c r="AH70" s="1" t="s">
        <v>1565</v>
      </c>
      <c r="AI70" s="1" t="s">
        <v>1566</v>
      </c>
      <c r="AJ70" s="1" t="s">
        <v>1567</v>
      </c>
      <c r="AK70" s="1" t="s">
        <v>1568</v>
      </c>
      <c r="AL70" s="1" t="s">
        <v>1569</v>
      </c>
      <c r="AM70" s="1" t="s">
        <v>74</v>
      </c>
      <c r="AN70" s="1">
        <v>57</v>
      </c>
      <c r="AO70" s="1">
        <v>9</v>
      </c>
      <c r="AP70" s="1">
        <v>8</v>
      </c>
      <c r="AQ70" s="1">
        <v>3</v>
      </c>
      <c r="AR70" s="1">
        <v>36</v>
      </c>
      <c r="AS70" s="1" t="s">
        <v>150</v>
      </c>
      <c r="AT70" s="1" t="s">
        <v>151</v>
      </c>
      <c r="AU70" s="1" t="s">
        <v>152</v>
      </c>
      <c r="AV70" s="1" t="s">
        <v>508</v>
      </c>
      <c r="AW70" s="1" t="s">
        <v>509</v>
      </c>
      <c r="AX70" s="1" t="s">
        <v>74</v>
      </c>
      <c r="AY70" s="1" t="s">
        <v>510</v>
      </c>
      <c r="AZ70" s="1" t="s">
        <v>511</v>
      </c>
      <c r="BA70" s="1" t="s">
        <v>1570</v>
      </c>
      <c r="BB70" s="1">
        <v>2020</v>
      </c>
      <c r="BC70" s="1">
        <v>59</v>
      </c>
      <c r="BD70" s="1">
        <v>11</v>
      </c>
      <c r="BE70" s="1" t="s">
        <v>74</v>
      </c>
      <c r="BF70" s="1" t="s">
        <v>74</v>
      </c>
      <c r="BG70" s="1" t="s">
        <v>74</v>
      </c>
      <c r="BH70" s="1" t="s">
        <v>74</v>
      </c>
      <c r="BI70" s="1">
        <v>7415</v>
      </c>
      <c r="BJ70" s="1">
        <v>7425</v>
      </c>
      <c r="BK70" s="1" t="s">
        <v>74</v>
      </c>
      <c r="BL70" s="1" t="s">
        <v>1571</v>
      </c>
      <c r="BM70" s="1" t="str">
        <f>HYPERLINK("http://dx.doi.org/10.1021/acs.inorgchem.9b03767","http://dx.doi.org/10.1021/acs.inorgchem.9b03767")</f>
        <v>http://dx.doi.org/10.1021/acs.inorgchem.9b03767</v>
      </c>
      <c r="BN70" s="1" t="s">
        <v>74</v>
      </c>
      <c r="BO70" s="1" t="s">
        <v>74</v>
      </c>
      <c r="BP70" s="1">
        <v>11</v>
      </c>
      <c r="BQ70" s="1" t="s">
        <v>514</v>
      </c>
      <c r="BR70" s="1" t="s">
        <v>101</v>
      </c>
      <c r="BS70" s="1" t="s">
        <v>102</v>
      </c>
      <c r="BT70" s="1" t="s">
        <v>1572</v>
      </c>
      <c r="BU70" s="1">
        <v>32383872</v>
      </c>
      <c r="BV70" s="1" t="s">
        <v>74</v>
      </c>
      <c r="BW70" s="1" t="s">
        <v>74</v>
      </c>
      <c r="BX70" s="1" t="s">
        <v>74</v>
      </c>
      <c r="BY70" s="1" t="s">
        <v>105</v>
      </c>
      <c r="BZ70" s="1" t="s">
        <v>1573</v>
      </c>
      <c r="CA70" s="1" t="str">
        <f>HYPERLINK("https%3A%2F%2Fwww.webofscience.com%2Fwos%2Fwoscc%2Ffull-record%2FWOS:000538336400007","View Full Record in Web of Science")</f>
        <v>View Full Record in Web of Science</v>
      </c>
    </row>
    <row r="71" spans="1:79" s="13" customFormat="1" x14ac:dyDescent="0.2">
      <c r="A71" s="14" t="s">
        <v>2790</v>
      </c>
      <c r="B71" s="13" t="s">
        <v>2844</v>
      </c>
      <c r="C71" s="14" t="s">
        <v>2790</v>
      </c>
      <c r="D71" s="24">
        <f t="shared" si="3"/>
        <v>0</v>
      </c>
      <c r="E71" s="25">
        <f t="shared" si="4"/>
        <v>0</v>
      </c>
      <c r="F71" s="25">
        <f t="shared" si="5"/>
        <v>0</v>
      </c>
      <c r="G71" s="13" t="str">
        <f>HYPERLINK("http://dx.doi.org/10.1021/acscatal.0c00897","http://dx.doi.org/10.1021/acscatal.0c00897")</f>
        <v>http://dx.doi.org/10.1021/acscatal.0c00897</v>
      </c>
      <c r="H71" s="13" t="s">
        <v>72</v>
      </c>
      <c r="I71" s="13" t="s">
        <v>1574</v>
      </c>
      <c r="J71" s="13" t="s">
        <v>74</v>
      </c>
      <c r="K71" s="13" t="s">
        <v>74</v>
      </c>
      <c r="L71" s="13" t="s">
        <v>74</v>
      </c>
      <c r="M71" s="13" t="s">
        <v>1575</v>
      </c>
      <c r="N71" s="13" t="s">
        <v>74</v>
      </c>
      <c r="O71" s="13" t="s">
        <v>74</v>
      </c>
      <c r="P71" s="13" t="s">
        <v>1576</v>
      </c>
      <c r="Q71" s="13" t="s">
        <v>353</v>
      </c>
      <c r="R71" s="13" t="s">
        <v>74</v>
      </c>
      <c r="S71" s="13" t="s">
        <v>74</v>
      </c>
      <c r="T71" s="13" t="s">
        <v>78</v>
      </c>
      <c r="U71" s="13" t="s">
        <v>138</v>
      </c>
      <c r="V71" s="13" t="s">
        <v>74</v>
      </c>
      <c r="W71" s="13" t="s">
        <v>74</v>
      </c>
      <c r="X71" s="13" t="s">
        <v>74</v>
      </c>
      <c r="Y71" s="13" t="s">
        <v>74</v>
      </c>
      <c r="Z71" s="13" t="s">
        <v>74</v>
      </c>
      <c r="AA71" s="13" t="s">
        <v>1577</v>
      </c>
      <c r="AB71" s="13" t="s">
        <v>1578</v>
      </c>
      <c r="AC71" s="13" t="s">
        <v>1579</v>
      </c>
      <c r="AD71" s="13" t="s">
        <v>1580</v>
      </c>
      <c r="AE71" s="13" t="s">
        <v>1581</v>
      </c>
      <c r="AF71" s="13" t="s">
        <v>1582</v>
      </c>
      <c r="AG71" s="13" t="s">
        <v>1583</v>
      </c>
      <c r="AH71" s="13" t="s">
        <v>74</v>
      </c>
      <c r="AI71" s="13" t="s">
        <v>1584</v>
      </c>
      <c r="AJ71" s="13" t="s">
        <v>1585</v>
      </c>
      <c r="AK71" s="13" t="s">
        <v>1586</v>
      </c>
      <c r="AL71" s="13" t="s">
        <v>1587</v>
      </c>
      <c r="AM71" s="13" t="s">
        <v>74</v>
      </c>
      <c r="AN71" s="13">
        <v>58</v>
      </c>
      <c r="AO71" s="13">
        <v>15</v>
      </c>
      <c r="AP71" s="13">
        <v>16</v>
      </c>
      <c r="AQ71" s="13">
        <v>3</v>
      </c>
      <c r="AR71" s="13">
        <v>41</v>
      </c>
      <c r="AS71" s="13" t="s">
        <v>150</v>
      </c>
      <c r="AT71" s="13" t="s">
        <v>151</v>
      </c>
      <c r="AU71" s="13" t="s">
        <v>152</v>
      </c>
      <c r="AV71" s="13" t="s">
        <v>366</v>
      </c>
      <c r="AW71" s="13" t="s">
        <v>74</v>
      </c>
      <c r="AX71" s="13" t="s">
        <v>74</v>
      </c>
      <c r="AY71" s="13" t="s">
        <v>367</v>
      </c>
      <c r="AZ71" s="13" t="s">
        <v>368</v>
      </c>
      <c r="BA71" s="13" t="s">
        <v>1588</v>
      </c>
      <c r="BB71" s="13">
        <v>2020</v>
      </c>
      <c r="BC71" s="13">
        <v>10</v>
      </c>
      <c r="BD71" s="13">
        <v>7</v>
      </c>
      <c r="BE71" s="13" t="s">
        <v>74</v>
      </c>
      <c r="BF71" s="13" t="s">
        <v>74</v>
      </c>
      <c r="BG71" s="13" t="s">
        <v>74</v>
      </c>
      <c r="BH71" s="13" t="s">
        <v>74</v>
      </c>
      <c r="BI71" s="13">
        <v>4227</v>
      </c>
      <c r="BJ71" s="13">
        <v>4237</v>
      </c>
      <c r="BK71" s="13" t="s">
        <v>74</v>
      </c>
      <c r="BL71" s="13" t="s">
        <v>1589</v>
      </c>
      <c r="BM71" s="13" t="str">
        <f>HYPERLINK("http://dx.doi.org/10.1021/acscatal.0c00897","http://dx.doi.org/10.1021/acscatal.0c00897")</f>
        <v>http://dx.doi.org/10.1021/acscatal.0c00897</v>
      </c>
      <c r="BN71" s="13" t="s">
        <v>74</v>
      </c>
      <c r="BO71" s="13" t="s">
        <v>74</v>
      </c>
      <c r="BP71" s="13">
        <v>11</v>
      </c>
      <c r="BQ71" s="13" t="s">
        <v>372</v>
      </c>
      <c r="BR71" s="13" t="s">
        <v>101</v>
      </c>
      <c r="BS71" s="13" t="s">
        <v>102</v>
      </c>
      <c r="BT71" s="13" t="s">
        <v>1590</v>
      </c>
      <c r="BU71" s="13" t="s">
        <v>74</v>
      </c>
      <c r="BV71" s="13" t="s">
        <v>104</v>
      </c>
      <c r="BW71" s="13" t="s">
        <v>74</v>
      </c>
      <c r="BX71" s="13" t="s">
        <v>74</v>
      </c>
      <c r="BY71" s="13" t="s">
        <v>105</v>
      </c>
      <c r="BZ71" s="13" t="s">
        <v>1591</v>
      </c>
      <c r="CA71" s="13" t="str">
        <f>HYPERLINK("https%3A%2F%2Fwww.webofscience.com%2Fwos%2Fwoscc%2Ffull-record%2FWOS:000526395000024","View Full Record in Web of Science")</f>
        <v>View Full Record in Web of Science</v>
      </c>
    </row>
    <row r="72" spans="1:79" s="13" customFormat="1" x14ac:dyDescent="0.2">
      <c r="A72" s="14" t="s">
        <v>2770</v>
      </c>
      <c r="B72" s="13" t="s">
        <v>2845</v>
      </c>
      <c r="C72" s="14" t="s">
        <v>2770</v>
      </c>
      <c r="D72" s="24">
        <f t="shared" si="3"/>
        <v>0</v>
      </c>
      <c r="E72" s="25">
        <f t="shared" si="4"/>
        <v>0</v>
      </c>
      <c r="F72" s="25">
        <f t="shared" si="5"/>
        <v>0</v>
      </c>
      <c r="G72" s="13" t="str">
        <f>HYPERLINK("http://dx.doi.org/10.1002/anie.202001149","http://dx.doi.org/10.1002/anie.202001149")</f>
        <v>http://dx.doi.org/10.1002/anie.202001149</v>
      </c>
      <c r="H72" s="13" t="s">
        <v>72</v>
      </c>
      <c r="I72" s="13" t="s">
        <v>1592</v>
      </c>
      <c r="J72" s="13" t="s">
        <v>74</v>
      </c>
      <c r="K72" s="13" t="s">
        <v>74</v>
      </c>
      <c r="L72" s="13" t="s">
        <v>74</v>
      </c>
      <c r="M72" s="13" t="s">
        <v>1593</v>
      </c>
      <c r="N72" s="13" t="s">
        <v>74</v>
      </c>
      <c r="O72" s="13" t="s">
        <v>74</v>
      </c>
      <c r="P72" s="13" t="s">
        <v>1594</v>
      </c>
      <c r="Q72" s="13" t="s">
        <v>205</v>
      </c>
      <c r="R72" s="13" t="s">
        <v>74</v>
      </c>
      <c r="S72" s="13" t="s">
        <v>74</v>
      </c>
      <c r="T72" s="13" t="s">
        <v>78</v>
      </c>
      <c r="U72" s="13" t="s">
        <v>138</v>
      </c>
      <c r="V72" s="13" t="s">
        <v>74</v>
      </c>
      <c r="W72" s="13" t="s">
        <v>74</v>
      </c>
      <c r="X72" s="13" t="s">
        <v>74</v>
      </c>
      <c r="Y72" s="13" t="s">
        <v>74</v>
      </c>
      <c r="Z72" s="13" t="s">
        <v>74</v>
      </c>
      <c r="AA72" s="13" t="s">
        <v>1595</v>
      </c>
      <c r="AB72" s="13" t="s">
        <v>1596</v>
      </c>
      <c r="AC72" s="13" t="s">
        <v>1597</v>
      </c>
      <c r="AD72" s="13" t="s">
        <v>1598</v>
      </c>
      <c r="AE72" s="13" t="s">
        <v>115</v>
      </c>
      <c r="AF72" s="13" t="s">
        <v>1599</v>
      </c>
      <c r="AG72" s="13" t="s">
        <v>117</v>
      </c>
      <c r="AH72" s="13" t="s">
        <v>1600</v>
      </c>
      <c r="AI72" s="13" t="s">
        <v>1601</v>
      </c>
      <c r="AJ72" s="13" t="s">
        <v>1602</v>
      </c>
      <c r="AK72" s="13" t="s">
        <v>1603</v>
      </c>
      <c r="AL72" s="13" t="s">
        <v>1604</v>
      </c>
      <c r="AM72" s="13" t="s">
        <v>74</v>
      </c>
      <c r="AN72" s="13">
        <v>83</v>
      </c>
      <c r="AO72" s="13">
        <v>39</v>
      </c>
      <c r="AP72" s="13">
        <v>40</v>
      </c>
      <c r="AQ72" s="13">
        <v>7</v>
      </c>
      <c r="AR72" s="13">
        <v>91</v>
      </c>
      <c r="AS72" s="13" t="s">
        <v>90</v>
      </c>
      <c r="AT72" s="13" t="s">
        <v>91</v>
      </c>
      <c r="AU72" s="13" t="s">
        <v>92</v>
      </c>
      <c r="AV72" s="13" t="s">
        <v>216</v>
      </c>
      <c r="AW72" s="13" t="s">
        <v>217</v>
      </c>
      <c r="AX72" s="13" t="s">
        <v>74</v>
      </c>
      <c r="AY72" s="13" t="s">
        <v>218</v>
      </c>
      <c r="AZ72" s="13" t="s">
        <v>219</v>
      </c>
      <c r="BA72" s="13" t="s">
        <v>1605</v>
      </c>
      <c r="BB72" s="13">
        <v>2020</v>
      </c>
      <c r="BC72" s="13">
        <v>59</v>
      </c>
      <c r="BD72" s="13">
        <v>20</v>
      </c>
      <c r="BE72" s="13" t="s">
        <v>74</v>
      </c>
      <c r="BF72" s="13" t="s">
        <v>74</v>
      </c>
      <c r="BG72" s="13" t="s">
        <v>74</v>
      </c>
      <c r="BH72" s="13" t="s">
        <v>74</v>
      </c>
      <c r="BI72" s="13">
        <v>7803</v>
      </c>
      <c r="BJ72" s="13">
        <v>7807</v>
      </c>
      <c r="BK72" s="13" t="s">
        <v>74</v>
      </c>
      <c r="BL72" s="13" t="s">
        <v>1606</v>
      </c>
      <c r="BM72" s="13" t="str">
        <f>HYPERLINK("http://dx.doi.org/10.1002/anie.202001149","http://dx.doi.org/10.1002/anie.202001149")</f>
        <v>http://dx.doi.org/10.1002/anie.202001149</v>
      </c>
      <c r="BN72" s="13" t="s">
        <v>74</v>
      </c>
      <c r="BO72" s="13" t="s">
        <v>1607</v>
      </c>
      <c r="BP72" s="13">
        <v>5</v>
      </c>
      <c r="BQ72" s="13" t="s">
        <v>100</v>
      </c>
      <c r="BR72" s="13" t="s">
        <v>181</v>
      </c>
      <c r="BS72" s="13" t="s">
        <v>102</v>
      </c>
      <c r="BT72" s="13" t="s">
        <v>1608</v>
      </c>
      <c r="BU72" s="13">
        <v>32077555</v>
      </c>
      <c r="BV72" s="13" t="s">
        <v>74</v>
      </c>
      <c r="BW72" s="13" t="s">
        <v>74</v>
      </c>
      <c r="BX72" s="13" t="s">
        <v>74</v>
      </c>
      <c r="BY72" s="13" t="s">
        <v>105</v>
      </c>
      <c r="BZ72" s="13" t="s">
        <v>1609</v>
      </c>
      <c r="CA72" s="13" t="str">
        <f>HYPERLINK("https%3A%2F%2Fwww.webofscience.com%2Fwos%2Fwoscc%2Ffull-record%2FWOS:000520531700001","View Full Record in Web of Science")</f>
        <v>View Full Record in Web of Science</v>
      </c>
    </row>
    <row r="73" spans="1:79" s="1" customFormat="1" x14ac:dyDescent="0.2">
      <c r="A73" s="3" t="s">
        <v>2768</v>
      </c>
      <c r="B73" s="1" t="s">
        <v>2846</v>
      </c>
      <c r="C73" s="3" t="s">
        <v>2768</v>
      </c>
      <c r="D73" s="24">
        <f t="shared" si="3"/>
        <v>0</v>
      </c>
      <c r="E73" s="25">
        <f t="shared" si="4"/>
        <v>0</v>
      </c>
      <c r="F73" s="25">
        <f t="shared" si="5"/>
        <v>0</v>
      </c>
      <c r="G73" s="1" t="str">
        <f>HYPERLINK("http://dx.doi.org/10.1021/acs.accounts.9b00544","http://dx.doi.org/10.1021/acs.accounts.9b00544")</f>
        <v>http://dx.doi.org/10.1021/acs.accounts.9b00544</v>
      </c>
      <c r="H73" s="1" t="s">
        <v>72</v>
      </c>
      <c r="I73" s="1" t="s">
        <v>1610</v>
      </c>
      <c r="J73" s="1" t="s">
        <v>74</v>
      </c>
      <c r="K73" s="1" t="s">
        <v>74</v>
      </c>
      <c r="L73" s="1" t="s">
        <v>74</v>
      </c>
      <c r="M73" s="1" t="s">
        <v>1611</v>
      </c>
      <c r="N73" s="1" t="s">
        <v>74</v>
      </c>
      <c r="O73" s="1" t="s">
        <v>74</v>
      </c>
      <c r="P73" s="1" t="s">
        <v>1612</v>
      </c>
      <c r="Q73" s="1" t="s">
        <v>850</v>
      </c>
      <c r="R73" s="1" t="s">
        <v>74</v>
      </c>
      <c r="S73" s="1" t="s">
        <v>74</v>
      </c>
      <c r="T73" s="1" t="s">
        <v>78</v>
      </c>
      <c r="U73" s="1" t="s">
        <v>334</v>
      </c>
      <c r="V73" s="1" t="s">
        <v>74</v>
      </c>
      <c r="W73" s="1" t="s">
        <v>74</v>
      </c>
      <c r="X73" s="1" t="s">
        <v>74</v>
      </c>
      <c r="Y73" s="1" t="s">
        <v>74</v>
      </c>
      <c r="Z73" s="1" t="s">
        <v>74</v>
      </c>
      <c r="AA73" s="1" t="s">
        <v>74</v>
      </c>
      <c r="AB73" s="1" t="s">
        <v>1613</v>
      </c>
      <c r="AC73" s="1" t="s">
        <v>1614</v>
      </c>
      <c r="AD73" s="1" t="s">
        <v>1615</v>
      </c>
      <c r="AE73" s="1" t="s">
        <v>1616</v>
      </c>
      <c r="AF73" s="1" t="s">
        <v>1617</v>
      </c>
      <c r="AG73" s="1" t="s">
        <v>1618</v>
      </c>
      <c r="AH73" s="1" t="s">
        <v>74</v>
      </c>
      <c r="AI73" s="1" t="s">
        <v>1619</v>
      </c>
      <c r="AJ73" s="1" t="s">
        <v>1620</v>
      </c>
      <c r="AK73" s="1" t="s">
        <v>1621</v>
      </c>
      <c r="AL73" s="1" t="s">
        <v>1622</v>
      </c>
      <c r="AM73" s="1" t="s">
        <v>74</v>
      </c>
      <c r="AN73" s="1">
        <v>80</v>
      </c>
      <c r="AO73" s="1">
        <v>302</v>
      </c>
      <c r="AP73" s="1">
        <v>309</v>
      </c>
      <c r="AQ73" s="1">
        <v>45</v>
      </c>
      <c r="AR73" s="1">
        <v>408</v>
      </c>
      <c r="AS73" s="1" t="s">
        <v>150</v>
      </c>
      <c r="AT73" s="1" t="s">
        <v>151</v>
      </c>
      <c r="AU73" s="1" t="s">
        <v>152</v>
      </c>
      <c r="AV73" s="1" t="s">
        <v>861</v>
      </c>
      <c r="AW73" s="1" t="s">
        <v>862</v>
      </c>
      <c r="AX73" s="1" t="s">
        <v>74</v>
      </c>
      <c r="AY73" s="1" t="s">
        <v>863</v>
      </c>
      <c r="AZ73" s="1" t="s">
        <v>864</v>
      </c>
      <c r="BA73" s="1" t="s">
        <v>1623</v>
      </c>
      <c r="BB73" s="1">
        <v>2020</v>
      </c>
      <c r="BC73" s="1">
        <v>53</v>
      </c>
      <c r="BD73" s="1">
        <v>3</v>
      </c>
      <c r="BE73" s="1" t="s">
        <v>74</v>
      </c>
      <c r="BF73" s="1" t="s">
        <v>74</v>
      </c>
      <c r="BG73" s="1" t="s">
        <v>74</v>
      </c>
      <c r="BH73" s="1" t="s">
        <v>74</v>
      </c>
      <c r="BI73" s="1">
        <v>561</v>
      </c>
      <c r="BJ73" s="1">
        <v>574</v>
      </c>
      <c r="BK73" s="1" t="s">
        <v>74</v>
      </c>
      <c r="BL73" s="1" t="s">
        <v>1624</v>
      </c>
      <c r="BM73" s="1" t="str">
        <f>HYPERLINK("http://dx.doi.org/10.1021/acs.accounts.9b00544","http://dx.doi.org/10.1021/acs.accounts.9b00544")</f>
        <v>http://dx.doi.org/10.1021/acs.accounts.9b00544</v>
      </c>
      <c r="BN73" s="1" t="s">
        <v>74</v>
      </c>
      <c r="BO73" s="1" t="s">
        <v>74</v>
      </c>
      <c r="BP73" s="1">
        <v>14</v>
      </c>
      <c r="BQ73" s="1" t="s">
        <v>100</v>
      </c>
      <c r="BR73" s="1" t="s">
        <v>101</v>
      </c>
      <c r="BS73" s="1" t="s">
        <v>102</v>
      </c>
      <c r="BT73" s="1" t="s">
        <v>1625</v>
      </c>
      <c r="BU73" s="1">
        <v>32049487</v>
      </c>
      <c r="BV73" s="1" t="s">
        <v>599</v>
      </c>
      <c r="BW73" s="1" t="s">
        <v>74</v>
      </c>
      <c r="BX73" s="1" t="s">
        <v>74</v>
      </c>
      <c r="BY73" s="1" t="s">
        <v>105</v>
      </c>
      <c r="BZ73" s="1" t="s">
        <v>1626</v>
      </c>
      <c r="CA73" s="1" t="str">
        <f>HYPERLINK("https%3A%2F%2Fwww.webofscience.com%2Fwos%2Fwoscc%2Ffull-record%2FWOS:000526398000003","View Full Record in Web of Science")</f>
        <v>View Full Record in Web of Science</v>
      </c>
    </row>
    <row r="74" spans="1:79" s="13" customFormat="1" x14ac:dyDescent="0.2">
      <c r="A74" s="14" t="s">
        <v>2771</v>
      </c>
      <c r="B74" s="13" t="s">
        <v>2847</v>
      </c>
      <c r="C74" s="14" t="s">
        <v>2771</v>
      </c>
      <c r="D74" s="24">
        <f t="shared" si="3"/>
        <v>0</v>
      </c>
      <c r="E74" s="25">
        <f t="shared" si="4"/>
        <v>0</v>
      </c>
      <c r="F74" s="25">
        <f t="shared" si="5"/>
        <v>0</v>
      </c>
      <c r="G74" s="13" t="str">
        <f>HYPERLINK("http://dx.doi.org/10.1021/acs.accounts.9b00603","http://dx.doi.org/10.1021/acs.accounts.9b00603")</f>
        <v>http://dx.doi.org/10.1021/acs.accounts.9b00603</v>
      </c>
      <c r="H74" s="13" t="s">
        <v>72</v>
      </c>
      <c r="I74" s="13" t="s">
        <v>1627</v>
      </c>
      <c r="J74" s="13" t="s">
        <v>74</v>
      </c>
      <c r="K74" s="13" t="s">
        <v>74</v>
      </c>
      <c r="L74" s="13" t="s">
        <v>74</v>
      </c>
      <c r="M74" s="13" t="s">
        <v>1628</v>
      </c>
      <c r="N74" s="13" t="s">
        <v>74</v>
      </c>
      <c r="O74" s="13" t="s">
        <v>74</v>
      </c>
      <c r="P74" s="13" t="s">
        <v>1629</v>
      </c>
      <c r="Q74" s="13" t="s">
        <v>850</v>
      </c>
      <c r="R74" s="13" t="s">
        <v>74</v>
      </c>
      <c r="S74" s="13" t="s">
        <v>74</v>
      </c>
      <c r="T74" s="13" t="s">
        <v>78</v>
      </c>
      <c r="U74" s="13" t="s">
        <v>334</v>
      </c>
      <c r="V74" s="13" t="s">
        <v>74</v>
      </c>
      <c r="W74" s="13" t="s">
        <v>74</v>
      </c>
      <c r="X74" s="13" t="s">
        <v>74</v>
      </c>
      <c r="Y74" s="13" t="s">
        <v>74</v>
      </c>
      <c r="Z74" s="13" t="s">
        <v>74</v>
      </c>
      <c r="AA74" s="13" t="s">
        <v>74</v>
      </c>
      <c r="AB74" s="13" t="s">
        <v>1630</v>
      </c>
      <c r="AC74" s="13" t="s">
        <v>1631</v>
      </c>
      <c r="AD74" s="13" t="s">
        <v>1632</v>
      </c>
      <c r="AE74" s="13" t="s">
        <v>1633</v>
      </c>
      <c r="AF74" s="13" t="s">
        <v>1634</v>
      </c>
      <c r="AG74" s="13" t="s">
        <v>1218</v>
      </c>
      <c r="AH74" s="13" t="s">
        <v>1635</v>
      </c>
      <c r="AI74" s="13" t="s">
        <v>1636</v>
      </c>
      <c r="AJ74" s="13" t="s">
        <v>1637</v>
      </c>
      <c r="AK74" s="13" t="s">
        <v>1638</v>
      </c>
      <c r="AL74" s="13" t="s">
        <v>1639</v>
      </c>
      <c r="AM74" s="13" t="s">
        <v>74</v>
      </c>
      <c r="AN74" s="13">
        <v>57</v>
      </c>
      <c r="AO74" s="13">
        <v>418</v>
      </c>
      <c r="AP74" s="13">
        <v>421</v>
      </c>
      <c r="AQ74" s="13">
        <v>40</v>
      </c>
      <c r="AR74" s="13">
        <v>450</v>
      </c>
      <c r="AS74" s="13" t="s">
        <v>150</v>
      </c>
      <c r="AT74" s="13" t="s">
        <v>151</v>
      </c>
      <c r="AU74" s="13" t="s">
        <v>152</v>
      </c>
      <c r="AV74" s="13" t="s">
        <v>861</v>
      </c>
      <c r="AW74" s="13" t="s">
        <v>862</v>
      </c>
      <c r="AX74" s="13" t="s">
        <v>74</v>
      </c>
      <c r="AY74" s="13" t="s">
        <v>863</v>
      </c>
      <c r="AZ74" s="13" t="s">
        <v>864</v>
      </c>
      <c r="BA74" s="13" t="s">
        <v>1640</v>
      </c>
      <c r="BB74" s="13">
        <v>2020</v>
      </c>
      <c r="BC74" s="13">
        <v>53</v>
      </c>
      <c r="BD74" s="13">
        <v>2</v>
      </c>
      <c r="BE74" s="13" t="s">
        <v>74</v>
      </c>
      <c r="BF74" s="13" t="s">
        <v>74</v>
      </c>
      <c r="BG74" s="13" t="s">
        <v>74</v>
      </c>
      <c r="BH74" s="13" t="s">
        <v>74</v>
      </c>
      <c r="BI74" s="13">
        <v>300</v>
      </c>
      <c r="BJ74" s="13">
        <v>310</v>
      </c>
      <c r="BK74" s="13" t="s">
        <v>74</v>
      </c>
      <c r="BL74" s="13" t="s">
        <v>1641</v>
      </c>
      <c r="BM74" s="13" t="str">
        <f>HYPERLINK("http://dx.doi.org/10.1021/acs.accounts.9b00603","http://dx.doi.org/10.1021/acs.accounts.9b00603")</f>
        <v>http://dx.doi.org/10.1021/acs.accounts.9b00603</v>
      </c>
      <c r="BN74" s="13" t="s">
        <v>74</v>
      </c>
      <c r="BO74" s="13" t="s">
        <v>74</v>
      </c>
      <c r="BP74" s="13">
        <v>11</v>
      </c>
      <c r="BQ74" s="13" t="s">
        <v>100</v>
      </c>
      <c r="BR74" s="13" t="s">
        <v>101</v>
      </c>
      <c r="BS74" s="13" t="s">
        <v>102</v>
      </c>
      <c r="BT74" s="13" t="s">
        <v>1642</v>
      </c>
      <c r="BU74" s="13">
        <v>31939278</v>
      </c>
      <c r="BV74" s="13" t="s">
        <v>74</v>
      </c>
      <c r="BW74" s="13" t="s">
        <v>74</v>
      </c>
      <c r="BX74" s="13" t="s">
        <v>74</v>
      </c>
      <c r="BY74" s="13" t="s">
        <v>105</v>
      </c>
      <c r="BZ74" s="13" t="s">
        <v>1643</v>
      </c>
      <c r="CA74" s="13" t="str">
        <f>HYPERLINK("https%3A%2F%2Fwww.webofscience.com%2Fwos%2Fwoscc%2Ffull-record%2FWOS:000514759600002","View Full Record in Web of Science")</f>
        <v>View Full Record in Web of Science</v>
      </c>
    </row>
    <row r="75" spans="1:79" s="13" customFormat="1" x14ac:dyDescent="0.2">
      <c r="A75" s="14" t="s">
        <v>2771</v>
      </c>
      <c r="B75" s="13" t="s">
        <v>2848</v>
      </c>
      <c r="C75" s="14" t="s">
        <v>2771</v>
      </c>
      <c r="D75" s="24">
        <f t="shared" si="3"/>
        <v>0</v>
      </c>
      <c r="E75" s="25">
        <f t="shared" si="4"/>
        <v>0</v>
      </c>
      <c r="F75" s="25">
        <f t="shared" si="5"/>
        <v>0</v>
      </c>
      <c r="G75" s="13" t="str">
        <f>HYPERLINK("http://dx.doi.org/10.1021/jacs.9b11472","http://dx.doi.org/10.1021/jacs.9b11472")</f>
        <v>http://dx.doi.org/10.1021/jacs.9b11472</v>
      </c>
      <c r="H75" s="13" t="s">
        <v>72</v>
      </c>
      <c r="I75" s="13" t="s">
        <v>1644</v>
      </c>
      <c r="J75" s="13" t="s">
        <v>74</v>
      </c>
      <c r="K75" s="13" t="s">
        <v>74</v>
      </c>
      <c r="L75" s="13" t="s">
        <v>74</v>
      </c>
      <c r="M75" s="13" t="s">
        <v>1645</v>
      </c>
      <c r="N75" s="13" t="s">
        <v>74</v>
      </c>
      <c r="O75" s="13" t="s">
        <v>74</v>
      </c>
      <c r="P75" s="13" t="s">
        <v>1646</v>
      </c>
      <c r="Q75" s="13" t="s">
        <v>137</v>
      </c>
      <c r="R75" s="13" t="s">
        <v>74</v>
      </c>
      <c r="S75" s="13" t="s">
        <v>74</v>
      </c>
      <c r="T75" s="13" t="s">
        <v>78</v>
      </c>
      <c r="U75" s="13" t="s">
        <v>138</v>
      </c>
      <c r="V75" s="13" t="s">
        <v>74</v>
      </c>
      <c r="W75" s="13" t="s">
        <v>74</v>
      </c>
      <c r="X75" s="13" t="s">
        <v>74</v>
      </c>
      <c r="Y75" s="13" t="s">
        <v>74</v>
      </c>
      <c r="Z75" s="13" t="s">
        <v>74</v>
      </c>
      <c r="AA75" s="13" t="s">
        <v>74</v>
      </c>
      <c r="AB75" s="13" t="s">
        <v>1647</v>
      </c>
      <c r="AC75" s="13" t="s">
        <v>1648</v>
      </c>
      <c r="AD75" s="13" t="s">
        <v>1649</v>
      </c>
      <c r="AE75" s="13" t="s">
        <v>1650</v>
      </c>
      <c r="AF75" s="13" t="s">
        <v>1651</v>
      </c>
      <c r="AG75" s="13" t="s">
        <v>1652</v>
      </c>
      <c r="AH75" s="13" t="s">
        <v>74</v>
      </c>
      <c r="AI75" s="13" t="s">
        <v>1653</v>
      </c>
      <c r="AJ75" s="13" t="s">
        <v>1654</v>
      </c>
      <c r="AK75" s="13" t="s">
        <v>1655</v>
      </c>
      <c r="AL75" s="13" t="s">
        <v>1656</v>
      </c>
      <c r="AM75" s="13" t="s">
        <v>74</v>
      </c>
      <c r="AN75" s="13">
        <v>46</v>
      </c>
      <c r="AO75" s="13">
        <v>119</v>
      </c>
      <c r="AP75" s="13">
        <v>123</v>
      </c>
      <c r="AQ75" s="13">
        <v>11</v>
      </c>
      <c r="AR75" s="13">
        <v>155</v>
      </c>
      <c r="AS75" s="13" t="s">
        <v>150</v>
      </c>
      <c r="AT75" s="13" t="s">
        <v>151</v>
      </c>
      <c r="AU75" s="13" t="s">
        <v>152</v>
      </c>
      <c r="AV75" s="13" t="s">
        <v>153</v>
      </c>
      <c r="AW75" s="13" t="s">
        <v>154</v>
      </c>
      <c r="AX75" s="13" t="s">
        <v>74</v>
      </c>
      <c r="AY75" s="13" t="s">
        <v>155</v>
      </c>
      <c r="AZ75" s="13" t="s">
        <v>156</v>
      </c>
      <c r="BA75" s="13" t="s">
        <v>1657</v>
      </c>
      <c r="BB75" s="13">
        <v>2020</v>
      </c>
      <c r="BC75" s="13">
        <v>142</v>
      </c>
      <c r="BD75" s="13">
        <v>4</v>
      </c>
      <c r="BE75" s="13" t="s">
        <v>74</v>
      </c>
      <c r="BF75" s="13" t="s">
        <v>74</v>
      </c>
      <c r="BG75" s="13" t="s">
        <v>74</v>
      </c>
      <c r="BH75" s="13" t="s">
        <v>74</v>
      </c>
      <c r="BI75" s="13">
        <v>1698</v>
      </c>
      <c r="BJ75" s="13">
        <v>1703</v>
      </c>
      <c r="BK75" s="13" t="s">
        <v>74</v>
      </c>
      <c r="BL75" s="13" t="s">
        <v>1658</v>
      </c>
      <c r="BM75" s="13" t="str">
        <f>HYPERLINK("http://dx.doi.org/10.1021/jacs.9b11472","http://dx.doi.org/10.1021/jacs.9b11472")</f>
        <v>http://dx.doi.org/10.1021/jacs.9b11472</v>
      </c>
      <c r="BN75" s="13" t="s">
        <v>74</v>
      </c>
      <c r="BO75" s="13" t="s">
        <v>74</v>
      </c>
      <c r="BP75" s="13">
        <v>6</v>
      </c>
      <c r="BQ75" s="13" t="s">
        <v>100</v>
      </c>
      <c r="BR75" s="13" t="s">
        <v>181</v>
      </c>
      <c r="BS75" s="13" t="s">
        <v>102</v>
      </c>
      <c r="BT75" s="13" t="s">
        <v>1659</v>
      </c>
      <c r="BU75" s="13">
        <v>31904939</v>
      </c>
      <c r="BV75" s="13" t="s">
        <v>599</v>
      </c>
      <c r="BW75" s="13" t="s">
        <v>74</v>
      </c>
      <c r="BX75" s="13" t="s">
        <v>74</v>
      </c>
      <c r="BY75" s="13" t="s">
        <v>105</v>
      </c>
      <c r="BZ75" s="13" t="s">
        <v>1660</v>
      </c>
      <c r="CA75" s="13" t="str">
        <f>HYPERLINK("https%3A%2F%2Fwww.webofscience.com%2Fwos%2Fwoscc%2Ffull-record%2FWOS:000510531900008","View Full Record in Web of Science")</f>
        <v>View Full Record in Web of Science</v>
      </c>
    </row>
    <row r="76" spans="1:79" s="13" customFormat="1" x14ac:dyDescent="0.2">
      <c r="A76" s="14" t="s">
        <v>2770</v>
      </c>
      <c r="B76" s="13" t="s">
        <v>2849</v>
      </c>
      <c r="C76" s="14" t="s">
        <v>2770</v>
      </c>
      <c r="D76" s="24">
        <f t="shared" si="3"/>
        <v>0</v>
      </c>
      <c r="E76" s="25">
        <f t="shared" si="4"/>
        <v>0</v>
      </c>
      <c r="F76" s="25">
        <f t="shared" si="5"/>
        <v>0</v>
      </c>
      <c r="G76" s="13" t="str">
        <f>HYPERLINK("http://dx.doi.org/10.1021/acs.inorgchem.9b02080","http://dx.doi.org/10.1021/acs.inorgchem.9b02080")</f>
        <v>http://dx.doi.org/10.1021/acs.inorgchem.9b02080</v>
      </c>
      <c r="H76" s="13" t="s">
        <v>72</v>
      </c>
      <c r="I76" s="13" t="s">
        <v>1661</v>
      </c>
      <c r="J76" s="13" t="s">
        <v>74</v>
      </c>
      <c r="K76" s="13" t="s">
        <v>74</v>
      </c>
      <c r="L76" s="13" t="s">
        <v>74</v>
      </c>
      <c r="M76" s="13" t="s">
        <v>1662</v>
      </c>
      <c r="N76" s="13" t="s">
        <v>74</v>
      </c>
      <c r="O76" s="13" t="s">
        <v>74</v>
      </c>
      <c r="P76" s="13" t="s">
        <v>1663</v>
      </c>
      <c r="Q76" s="13" t="s">
        <v>496</v>
      </c>
      <c r="R76" s="13" t="s">
        <v>74</v>
      </c>
      <c r="S76" s="13" t="s">
        <v>74</v>
      </c>
      <c r="T76" s="13" t="s">
        <v>78</v>
      </c>
      <c r="U76" s="13" t="s">
        <v>138</v>
      </c>
      <c r="V76" s="13" t="s">
        <v>74</v>
      </c>
      <c r="W76" s="13" t="s">
        <v>74</v>
      </c>
      <c r="X76" s="13" t="s">
        <v>74</v>
      </c>
      <c r="Y76" s="13" t="s">
        <v>74</v>
      </c>
      <c r="Z76" s="13" t="s">
        <v>74</v>
      </c>
      <c r="AA76" s="13" t="s">
        <v>74</v>
      </c>
      <c r="AB76" s="13" t="s">
        <v>1664</v>
      </c>
      <c r="AC76" s="13" t="s">
        <v>1665</v>
      </c>
      <c r="AD76" s="13" t="s">
        <v>1666</v>
      </c>
      <c r="AE76" s="13" t="s">
        <v>1667</v>
      </c>
      <c r="AF76" s="13" t="s">
        <v>1668</v>
      </c>
      <c r="AG76" s="13" t="s">
        <v>1669</v>
      </c>
      <c r="AH76" s="13" t="s">
        <v>1670</v>
      </c>
      <c r="AI76" s="13" t="s">
        <v>1671</v>
      </c>
      <c r="AJ76" s="13" t="s">
        <v>1672</v>
      </c>
      <c r="AK76" s="13" t="s">
        <v>1673</v>
      </c>
      <c r="AL76" s="13" t="s">
        <v>1674</v>
      </c>
      <c r="AM76" s="13" t="s">
        <v>74</v>
      </c>
      <c r="AN76" s="13">
        <v>36</v>
      </c>
      <c r="AO76" s="13">
        <v>3</v>
      </c>
      <c r="AP76" s="13">
        <v>3</v>
      </c>
      <c r="AQ76" s="13">
        <v>1</v>
      </c>
      <c r="AR76" s="13">
        <v>14</v>
      </c>
      <c r="AS76" s="13" t="s">
        <v>150</v>
      </c>
      <c r="AT76" s="13" t="s">
        <v>151</v>
      </c>
      <c r="AU76" s="13" t="s">
        <v>152</v>
      </c>
      <c r="AV76" s="13" t="s">
        <v>508</v>
      </c>
      <c r="AW76" s="13" t="s">
        <v>509</v>
      </c>
      <c r="AX76" s="13" t="s">
        <v>74</v>
      </c>
      <c r="AY76" s="13" t="s">
        <v>510</v>
      </c>
      <c r="AZ76" s="13" t="s">
        <v>511</v>
      </c>
      <c r="BA76" s="13" t="s">
        <v>1675</v>
      </c>
      <c r="BB76" s="13">
        <v>2019</v>
      </c>
      <c r="BC76" s="13">
        <v>58</v>
      </c>
      <c r="BD76" s="13">
        <v>20</v>
      </c>
      <c r="BE76" s="13" t="s">
        <v>74</v>
      </c>
      <c r="BF76" s="13" t="s">
        <v>74</v>
      </c>
      <c r="BG76" s="13" t="s">
        <v>74</v>
      </c>
      <c r="BH76" s="13" t="s">
        <v>74</v>
      </c>
      <c r="BI76" s="13">
        <v>14068</v>
      </c>
      <c r="BJ76" s="13">
        <v>14074</v>
      </c>
      <c r="BK76" s="13" t="s">
        <v>74</v>
      </c>
      <c r="BL76" s="13" t="s">
        <v>1676</v>
      </c>
      <c r="BM76" s="13" t="str">
        <f>HYPERLINK("http://dx.doi.org/10.1021/acs.inorgchem.9b02080","http://dx.doi.org/10.1021/acs.inorgchem.9b02080")</f>
        <v>http://dx.doi.org/10.1021/acs.inorgchem.9b02080</v>
      </c>
      <c r="BN76" s="13" t="s">
        <v>74</v>
      </c>
      <c r="BO76" s="13" t="s">
        <v>74</v>
      </c>
      <c r="BP76" s="13">
        <v>7</v>
      </c>
      <c r="BQ76" s="13" t="s">
        <v>514</v>
      </c>
      <c r="BR76" s="13" t="s">
        <v>101</v>
      </c>
      <c r="BS76" s="13" t="s">
        <v>102</v>
      </c>
      <c r="BT76" s="13" t="s">
        <v>1677</v>
      </c>
      <c r="BU76" s="13">
        <v>31599584</v>
      </c>
      <c r="BV76" s="13" t="s">
        <v>74</v>
      </c>
      <c r="BW76" s="13" t="s">
        <v>74</v>
      </c>
      <c r="BX76" s="13" t="s">
        <v>74</v>
      </c>
      <c r="BY76" s="13" t="s">
        <v>105</v>
      </c>
      <c r="BZ76" s="13" t="s">
        <v>1678</v>
      </c>
      <c r="CA76" s="13" t="str">
        <f>HYPERLINK("https%3A%2F%2Fwww.webofscience.com%2Fwos%2Fwoscc%2Ffull-record%2FWOS:000492117900056","View Full Record in Web of Science")</f>
        <v>View Full Record in Web of Science</v>
      </c>
    </row>
    <row r="77" spans="1:79" s="13" customFormat="1" x14ac:dyDescent="0.2">
      <c r="A77" s="14" t="s">
        <v>2770</v>
      </c>
      <c r="B77" s="13" t="s">
        <v>2850</v>
      </c>
      <c r="C77" s="14" t="s">
        <v>2770</v>
      </c>
      <c r="D77" s="24">
        <f t="shared" si="3"/>
        <v>0</v>
      </c>
      <c r="E77" s="25">
        <f t="shared" si="4"/>
        <v>0</v>
      </c>
      <c r="F77" s="25">
        <f t="shared" si="5"/>
        <v>0</v>
      </c>
      <c r="G77" s="13" t="str">
        <f>HYPERLINK("http://dx.doi.org/10.1002/anie.201903902","http://dx.doi.org/10.1002/anie.201903902")</f>
        <v>http://dx.doi.org/10.1002/anie.201903902</v>
      </c>
      <c r="H77" s="13" t="s">
        <v>72</v>
      </c>
      <c r="I77" s="13" t="s">
        <v>1679</v>
      </c>
      <c r="J77" s="13" t="s">
        <v>74</v>
      </c>
      <c r="K77" s="13" t="s">
        <v>74</v>
      </c>
      <c r="L77" s="13" t="s">
        <v>74</v>
      </c>
      <c r="M77" s="13" t="s">
        <v>1680</v>
      </c>
      <c r="N77" s="13" t="s">
        <v>74</v>
      </c>
      <c r="O77" s="13" t="s">
        <v>74</v>
      </c>
      <c r="P77" s="13" t="s">
        <v>1681</v>
      </c>
      <c r="Q77" s="13" t="s">
        <v>205</v>
      </c>
      <c r="R77" s="13" t="s">
        <v>74</v>
      </c>
      <c r="S77" s="13" t="s">
        <v>74</v>
      </c>
      <c r="T77" s="13" t="s">
        <v>78</v>
      </c>
      <c r="U77" s="13" t="s">
        <v>138</v>
      </c>
      <c r="V77" s="13" t="s">
        <v>74</v>
      </c>
      <c r="W77" s="13" t="s">
        <v>74</v>
      </c>
      <c r="X77" s="13" t="s">
        <v>74</v>
      </c>
      <c r="Y77" s="13" t="s">
        <v>74</v>
      </c>
      <c r="Z77" s="13" t="s">
        <v>74</v>
      </c>
      <c r="AA77" s="13" t="s">
        <v>1682</v>
      </c>
      <c r="AB77" s="13" t="s">
        <v>1683</v>
      </c>
      <c r="AC77" s="13" t="s">
        <v>1684</v>
      </c>
      <c r="AD77" s="13" t="s">
        <v>1685</v>
      </c>
      <c r="AE77" s="13" t="s">
        <v>1686</v>
      </c>
      <c r="AF77" s="13" t="s">
        <v>1687</v>
      </c>
      <c r="AG77" s="13" t="s">
        <v>1688</v>
      </c>
      <c r="AH77" s="13" t="s">
        <v>1689</v>
      </c>
      <c r="AI77" s="13" t="s">
        <v>1690</v>
      </c>
      <c r="AJ77" s="13" t="s">
        <v>1691</v>
      </c>
      <c r="AK77" s="13" t="s">
        <v>1692</v>
      </c>
      <c r="AL77" s="13" t="s">
        <v>1693</v>
      </c>
      <c r="AM77" s="13" t="s">
        <v>74</v>
      </c>
      <c r="AN77" s="13">
        <v>70</v>
      </c>
      <c r="AO77" s="13">
        <v>8</v>
      </c>
      <c r="AP77" s="13">
        <v>9</v>
      </c>
      <c r="AQ77" s="13">
        <v>9</v>
      </c>
      <c r="AR77" s="13">
        <v>52</v>
      </c>
      <c r="AS77" s="13" t="s">
        <v>90</v>
      </c>
      <c r="AT77" s="13" t="s">
        <v>91</v>
      </c>
      <c r="AU77" s="13" t="s">
        <v>92</v>
      </c>
      <c r="AV77" s="13" t="s">
        <v>216</v>
      </c>
      <c r="AW77" s="13" t="s">
        <v>217</v>
      </c>
      <c r="AX77" s="13" t="s">
        <v>74</v>
      </c>
      <c r="AY77" s="13" t="s">
        <v>218</v>
      </c>
      <c r="AZ77" s="13" t="s">
        <v>219</v>
      </c>
      <c r="BA77" s="13" t="s">
        <v>1694</v>
      </c>
      <c r="BB77" s="13">
        <v>2019</v>
      </c>
      <c r="BC77" s="13">
        <v>58</v>
      </c>
      <c r="BD77" s="13">
        <v>38</v>
      </c>
      <c r="BE77" s="13" t="s">
        <v>74</v>
      </c>
      <c r="BF77" s="13" t="s">
        <v>74</v>
      </c>
      <c r="BG77" s="13" t="s">
        <v>74</v>
      </c>
      <c r="BH77" s="13" t="s">
        <v>74</v>
      </c>
      <c r="BI77" s="13">
        <v>13472</v>
      </c>
      <c r="BJ77" s="13">
        <v>13478</v>
      </c>
      <c r="BK77" s="13" t="s">
        <v>74</v>
      </c>
      <c r="BL77" s="13" t="s">
        <v>1695</v>
      </c>
      <c r="BM77" s="13" t="str">
        <f>HYPERLINK("http://dx.doi.org/10.1002/anie.201903902","http://dx.doi.org/10.1002/anie.201903902")</f>
        <v>http://dx.doi.org/10.1002/anie.201903902</v>
      </c>
      <c r="BN77" s="13" t="s">
        <v>74</v>
      </c>
      <c r="BO77" s="13" t="s">
        <v>1696</v>
      </c>
      <c r="BP77" s="13">
        <v>7</v>
      </c>
      <c r="BQ77" s="13" t="s">
        <v>100</v>
      </c>
      <c r="BR77" s="13" t="s">
        <v>101</v>
      </c>
      <c r="BS77" s="13" t="s">
        <v>102</v>
      </c>
      <c r="BT77" s="13" t="s">
        <v>1697</v>
      </c>
      <c r="BU77" s="13">
        <v>31271694</v>
      </c>
      <c r="BV77" s="13" t="s">
        <v>374</v>
      </c>
      <c r="BW77" s="13" t="s">
        <v>74</v>
      </c>
      <c r="BX77" s="13" t="s">
        <v>74</v>
      </c>
      <c r="BY77" s="13" t="s">
        <v>105</v>
      </c>
      <c r="BZ77" s="13" t="s">
        <v>1698</v>
      </c>
      <c r="CA77" s="13" t="str">
        <f>HYPERLINK("https%3A%2F%2Fwww.webofscience.com%2Fwos%2Fwoscc%2Ffull-record%2FWOS:000480704800001","View Full Record in Web of Science")</f>
        <v>View Full Record in Web of Science</v>
      </c>
    </row>
    <row r="78" spans="1:79" s="13" customFormat="1" x14ac:dyDescent="0.2">
      <c r="A78" s="14" t="s">
        <v>2770</v>
      </c>
      <c r="B78" s="13" t="s">
        <v>2851</v>
      </c>
      <c r="C78" s="14" t="s">
        <v>2770</v>
      </c>
      <c r="D78" s="24">
        <f t="shared" si="3"/>
        <v>0</v>
      </c>
      <c r="E78" s="25">
        <f t="shared" si="4"/>
        <v>0</v>
      </c>
      <c r="F78" s="25">
        <f t="shared" si="5"/>
        <v>0</v>
      </c>
      <c r="G78" s="13" t="str">
        <f>HYPERLINK("http://dx.doi.org/10.1021/acs.inorgchem.9b00247","http://dx.doi.org/10.1021/acs.inorgchem.9b00247")</f>
        <v>http://dx.doi.org/10.1021/acs.inorgchem.9b00247</v>
      </c>
      <c r="H78" s="13" t="s">
        <v>72</v>
      </c>
      <c r="I78" s="13" t="s">
        <v>1699</v>
      </c>
      <c r="J78" s="13" t="s">
        <v>74</v>
      </c>
      <c r="K78" s="13" t="s">
        <v>74</v>
      </c>
      <c r="L78" s="13" t="s">
        <v>74</v>
      </c>
      <c r="M78" s="13" t="s">
        <v>1700</v>
      </c>
      <c r="N78" s="13" t="s">
        <v>74</v>
      </c>
      <c r="O78" s="13" t="s">
        <v>74</v>
      </c>
      <c r="P78" s="13" t="s">
        <v>1701</v>
      </c>
      <c r="Q78" s="13" t="s">
        <v>496</v>
      </c>
      <c r="R78" s="13" t="s">
        <v>74</v>
      </c>
      <c r="S78" s="13" t="s">
        <v>74</v>
      </c>
      <c r="T78" s="13" t="s">
        <v>78</v>
      </c>
      <c r="U78" s="13" t="s">
        <v>138</v>
      </c>
      <c r="V78" s="13" t="s">
        <v>74</v>
      </c>
      <c r="W78" s="13" t="s">
        <v>74</v>
      </c>
      <c r="X78" s="13" t="s">
        <v>74</v>
      </c>
      <c r="Y78" s="13" t="s">
        <v>74</v>
      </c>
      <c r="Z78" s="13" t="s">
        <v>74</v>
      </c>
      <c r="AA78" s="13" t="s">
        <v>74</v>
      </c>
      <c r="AB78" s="13" t="s">
        <v>1702</v>
      </c>
      <c r="AC78" s="13" t="s">
        <v>1703</v>
      </c>
      <c r="AD78" s="13" t="s">
        <v>1704</v>
      </c>
      <c r="AE78" s="13" t="s">
        <v>1705</v>
      </c>
      <c r="AF78" s="13" t="s">
        <v>1706</v>
      </c>
      <c r="AG78" s="13" t="s">
        <v>1707</v>
      </c>
      <c r="AH78" s="13" t="s">
        <v>1708</v>
      </c>
      <c r="AI78" s="13" t="s">
        <v>1709</v>
      </c>
      <c r="AJ78" s="13" t="s">
        <v>1710</v>
      </c>
      <c r="AK78" s="13" t="s">
        <v>1711</v>
      </c>
      <c r="AL78" s="13" t="s">
        <v>1712</v>
      </c>
      <c r="AM78" s="13" t="s">
        <v>74</v>
      </c>
      <c r="AN78" s="13">
        <v>71</v>
      </c>
      <c r="AO78" s="13">
        <v>9</v>
      </c>
      <c r="AP78" s="13">
        <v>12</v>
      </c>
      <c r="AQ78" s="13">
        <v>1</v>
      </c>
      <c r="AR78" s="13">
        <v>24</v>
      </c>
      <c r="AS78" s="13" t="s">
        <v>150</v>
      </c>
      <c r="AT78" s="13" t="s">
        <v>151</v>
      </c>
      <c r="AU78" s="13" t="s">
        <v>152</v>
      </c>
      <c r="AV78" s="13" t="s">
        <v>508</v>
      </c>
      <c r="AW78" s="13" t="s">
        <v>509</v>
      </c>
      <c r="AX78" s="13" t="s">
        <v>74</v>
      </c>
      <c r="AY78" s="13" t="s">
        <v>510</v>
      </c>
      <c r="AZ78" s="13" t="s">
        <v>511</v>
      </c>
      <c r="BA78" s="13" t="s">
        <v>1713</v>
      </c>
      <c r="BB78" s="13">
        <v>2019</v>
      </c>
      <c r="BC78" s="13">
        <v>58</v>
      </c>
      <c r="BD78" s="13">
        <v>14</v>
      </c>
      <c r="BE78" s="13" t="s">
        <v>74</v>
      </c>
      <c r="BF78" s="13" t="s">
        <v>74</v>
      </c>
      <c r="BG78" s="13" t="s">
        <v>74</v>
      </c>
      <c r="BH78" s="13" t="s">
        <v>74</v>
      </c>
      <c r="BI78" s="13">
        <v>8983</v>
      </c>
      <c r="BJ78" s="13">
        <v>8994</v>
      </c>
      <c r="BK78" s="13" t="s">
        <v>74</v>
      </c>
      <c r="BL78" s="13" t="s">
        <v>1714</v>
      </c>
      <c r="BM78" s="13" t="str">
        <f>HYPERLINK("http://dx.doi.org/10.1021/acs.inorgchem.9b00247","http://dx.doi.org/10.1021/acs.inorgchem.9b00247")</f>
        <v>http://dx.doi.org/10.1021/acs.inorgchem.9b00247</v>
      </c>
      <c r="BN78" s="13" t="s">
        <v>74</v>
      </c>
      <c r="BO78" s="13" t="s">
        <v>74</v>
      </c>
      <c r="BP78" s="13">
        <v>12</v>
      </c>
      <c r="BQ78" s="13" t="s">
        <v>514</v>
      </c>
      <c r="BR78" s="13" t="s">
        <v>101</v>
      </c>
      <c r="BS78" s="13" t="s">
        <v>102</v>
      </c>
      <c r="BT78" s="13" t="s">
        <v>1715</v>
      </c>
      <c r="BU78" s="13">
        <v>31251041</v>
      </c>
      <c r="BV78" s="13" t="s">
        <v>1266</v>
      </c>
      <c r="BW78" s="13" t="s">
        <v>74</v>
      </c>
      <c r="BX78" s="13" t="s">
        <v>74</v>
      </c>
      <c r="BY78" s="13" t="s">
        <v>105</v>
      </c>
      <c r="BZ78" s="13" t="s">
        <v>1716</v>
      </c>
      <c r="CA78" s="13" t="str">
        <f>HYPERLINK("https%3A%2F%2Fwww.webofscience.com%2Fwos%2Fwoscc%2Ffull-record%2FWOS:000475838000015","View Full Record in Web of Science")</f>
        <v>View Full Record in Web of Science</v>
      </c>
    </row>
    <row r="79" spans="1:79" s="13" customFormat="1" x14ac:dyDescent="0.2">
      <c r="A79" s="14" t="s">
        <v>2771</v>
      </c>
      <c r="B79" s="13" t="s">
        <v>2852</v>
      </c>
      <c r="C79" s="14" t="s">
        <v>2771</v>
      </c>
      <c r="D79" s="24">
        <f t="shared" si="3"/>
        <v>0</v>
      </c>
      <c r="E79" s="25">
        <f t="shared" si="4"/>
        <v>0</v>
      </c>
      <c r="F79" s="25">
        <f t="shared" si="5"/>
        <v>0</v>
      </c>
      <c r="G79" s="13" t="str">
        <f>HYPERLINK("http://dx.doi.org/10.1021/acscatal.9b01394","http://dx.doi.org/10.1021/acscatal.9b01394")</f>
        <v>http://dx.doi.org/10.1021/acscatal.9b01394</v>
      </c>
      <c r="H79" s="13" t="s">
        <v>72</v>
      </c>
      <c r="I79" s="13" t="s">
        <v>1717</v>
      </c>
      <c r="J79" s="13" t="s">
        <v>74</v>
      </c>
      <c r="K79" s="13" t="s">
        <v>74</v>
      </c>
      <c r="L79" s="13" t="s">
        <v>74</v>
      </c>
      <c r="M79" s="13" t="s">
        <v>1718</v>
      </c>
      <c r="N79" s="13" t="s">
        <v>74</v>
      </c>
      <c r="O79" s="13" t="s">
        <v>74</v>
      </c>
      <c r="P79" s="13" t="s">
        <v>1719</v>
      </c>
      <c r="Q79" s="13" t="s">
        <v>353</v>
      </c>
      <c r="R79" s="13" t="s">
        <v>74</v>
      </c>
      <c r="S79" s="13" t="s">
        <v>74</v>
      </c>
      <c r="T79" s="13" t="s">
        <v>78</v>
      </c>
      <c r="U79" s="13" t="s">
        <v>138</v>
      </c>
      <c r="V79" s="13" t="s">
        <v>74</v>
      </c>
      <c r="W79" s="13" t="s">
        <v>74</v>
      </c>
      <c r="X79" s="13" t="s">
        <v>74</v>
      </c>
      <c r="Y79" s="13" t="s">
        <v>74</v>
      </c>
      <c r="Z79" s="13" t="s">
        <v>74</v>
      </c>
      <c r="AA79" s="13" t="s">
        <v>1720</v>
      </c>
      <c r="AB79" s="13" t="s">
        <v>1721</v>
      </c>
      <c r="AC79" s="13" t="s">
        <v>1722</v>
      </c>
      <c r="AD79" s="13" t="s">
        <v>1723</v>
      </c>
      <c r="AE79" s="13" t="s">
        <v>1724</v>
      </c>
      <c r="AF79" s="13" t="s">
        <v>1725</v>
      </c>
      <c r="AG79" s="13" t="s">
        <v>1726</v>
      </c>
      <c r="AH79" s="13" t="s">
        <v>74</v>
      </c>
      <c r="AI79" s="13" t="s">
        <v>1727</v>
      </c>
      <c r="AJ79" s="13" t="s">
        <v>1728</v>
      </c>
      <c r="AK79" s="13" t="s">
        <v>1729</v>
      </c>
      <c r="AL79" s="13" t="s">
        <v>1730</v>
      </c>
      <c r="AM79" s="13" t="s">
        <v>74</v>
      </c>
      <c r="AN79" s="13">
        <v>106</v>
      </c>
      <c r="AO79" s="13">
        <v>59</v>
      </c>
      <c r="AP79" s="13">
        <v>62</v>
      </c>
      <c r="AQ79" s="13">
        <v>10</v>
      </c>
      <c r="AR79" s="13">
        <v>134</v>
      </c>
      <c r="AS79" s="13" t="s">
        <v>150</v>
      </c>
      <c r="AT79" s="13" t="s">
        <v>151</v>
      </c>
      <c r="AU79" s="13" t="s">
        <v>152</v>
      </c>
      <c r="AV79" s="13" t="s">
        <v>366</v>
      </c>
      <c r="AW79" s="13" t="s">
        <v>74</v>
      </c>
      <c r="AX79" s="13" t="s">
        <v>74</v>
      </c>
      <c r="AY79" s="13" t="s">
        <v>367</v>
      </c>
      <c r="AZ79" s="13" t="s">
        <v>368</v>
      </c>
      <c r="BA79" s="13" t="s">
        <v>1731</v>
      </c>
      <c r="BB79" s="13">
        <v>2019</v>
      </c>
      <c r="BC79" s="13">
        <v>9</v>
      </c>
      <c r="BD79" s="13">
        <v>6</v>
      </c>
      <c r="BE79" s="13" t="s">
        <v>74</v>
      </c>
      <c r="BF79" s="13" t="s">
        <v>74</v>
      </c>
      <c r="BG79" s="13" t="s">
        <v>74</v>
      </c>
      <c r="BH79" s="13" t="s">
        <v>74</v>
      </c>
      <c r="BI79" s="13">
        <v>5708</v>
      </c>
      <c r="BJ79" s="13">
        <v>5715</v>
      </c>
      <c r="BK79" s="13" t="s">
        <v>74</v>
      </c>
      <c r="BL79" s="13" t="s">
        <v>1732</v>
      </c>
      <c r="BM79" s="13" t="str">
        <f>HYPERLINK("http://dx.doi.org/10.1021/acscatal.9b01394","http://dx.doi.org/10.1021/acscatal.9b01394")</f>
        <v>http://dx.doi.org/10.1021/acscatal.9b01394</v>
      </c>
      <c r="BN79" s="13" t="s">
        <v>74</v>
      </c>
      <c r="BO79" s="13" t="s">
        <v>74</v>
      </c>
      <c r="BP79" s="13">
        <v>15</v>
      </c>
      <c r="BQ79" s="13" t="s">
        <v>372</v>
      </c>
      <c r="BR79" s="13" t="s">
        <v>101</v>
      </c>
      <c r="BS79" s="13" t="s">
        <v>102</v>
      </c>
      <c r="BT79" s="13" t="s">
        <v>1733</v>
      </c>
      <c r="BU79" s="13" t="s">
        <v>74</v>
      </c>
      <c r="BV79" s="13" t="s">
        <v>718</v>
      </c>
      <c r="BW79" s="13" t="s">
        <v>74</v>
      </c>
      <c r="BX79" s="13" t="s">
        <v>74</v>
      </c>
      <c r="BY79" s="13" t="s">
        <v>105</v>
      </c>
      <c r="BZ79" s="13" t="s">
        <v>1734</v>
      </c>
      <c r="CA79" s="13" t="str">
        <f>HYPERLINK("https%3A%2F%2Fwww.webofscience.com%2Fwos%2Fwoscc%2Ffull-record%2FWOS:000471212600102","View Full Record in Web of Science")</f>
        <v>View Full Record in Web of Science</v>
      </c>
    </row>
    <row r="80" spans="1:79" s="13" customFormat="1" x14ac:dyDescent="0.2">
      <c r="A80" s="14" t="s">
        <v>2771</v>
      </c>
      <c r="B80" s="13" t="s">
        <v>2853</v>
      </c>
      <c r="C80" s="14" t="s">
        <v>2771</v>
      </c>
      <c r="D80" s="24">
        <f t="shared" si="3"/>
        <v>0</v>
      </c>
      <c r="E80" s="25">
        <f t="shared" si="4"/>
        <v>0</v>
      </c>
      <c r="F80" s="25">
        <f t="shared" si="5"/>
        <v>0</v>
      </c>
      <c r="G80" s="13" t="str">
        <f>HYPERLINK("http://dx.doi.org/10.1002/chem.201806092","http://dx.doi.org/10.1002/chem.201806092")</f>
        <v>http://dx.doi.org/10.1002/chem.201806092</v>
      </c>
      <c r="H80" s="13" t="s">
        <v>72</v>
      </c>
      <c r="I80" s="13" t="s">
        <v>1735</v>
      </c>
      <c r="J80" s="13" t="s">
        <v>74</v>
      </c>
      <c r="K80" s="13" t="s">
        <v>74</v>
      </c>
      <c r="L80" s="13" t="s">
        <v>74</v>
      </c>
      <c r="M80" s="13" t="s">
        <v>1736</v>
      </c>
      <c r="N80" s="13" t="s">
        <v>74</v>
      </c>
      <c r="O80" s="13" t="s">
        <v>74</v>
      </c>
      <c r="P80" s="13" t="s">
        <v>1737</v>
      </c>
      <c r="Q80" s="13" t="s">
        <v>936</v>
      </c>
      <c r="R80" s="13" t="s">
        <v>74</v>
      </c>
      <c r="S80" s="13" t="s">
        <v>74</v>
      </c>
      <c r="T80" s="13" t="s">
        <v>78</v>
      </c>
      <c r="U80" s="13" t="s">
        <v>138</v>
      </c>
      <c r="V80" s="13" t="s">
        <v>74</v>
      </c>
      <c r="W80" s="13" t="s">
        <v>74</v>
      </c>
      <c r="X80" s="13" t="s">
        <v>74</v>
      </c>
      <c r="Y80" s="13" t="s">
        <v>74</v>
      </c>
      <c r="Z80" s="13" t="s">
        <v>74</v>
      </c>
      <c r="AA80" s="13" t="s">
        <v>1738</v>
      </c>
      <c r="AB80" s="13" t="s">
        <v>1739</v>
      </c>
      <c r="AC80" s="13" t="s">
        <v>1740</v>
      </c>
      <c r="AD80" s="13" t="s">
        <v>1741</v>
      </c>
      <c r="AE80" s="13" t="s">
        <v>1742</v>
      </c>
      <c r="AF80" s="13" t="s">
        <v>1743</v>
      </c>
      <c r="AG80" s="13" t="s">
        <v>1744</v>
      </c>
      <c r="AH80" s="13" t="s">
        <v>1745</v>
      </c>
      <c r="AI80" s="13" t="s">
        <v>1746</v>
      </c>
      <c r="AJ80" s="13" t="s">
        <v>1747</v>
      </c>
      <c r="AK80" s="13" t="s">
        <v>1748</v>
      </c>
      <c r="AL80" s="13" t="s">
        <v>1749</v>
      </c>
      <c r="AM80" s="13" t="s">
        <v>74</v>
      </c>
      <c r="AN80" s="13">
        <v>94</v>
      </c>
      <c r="AO80" s="13">
        <v>33</v>
      </c>
      <c r="AP80" s="13">
        <v>34</v>
      </c>
      <c r="AQ80" s="13">
        <v>5</v>
      </c>
      <c r="AR80" s="13">
        <v>83</v>
      </c>
      <c r="AS80" s="13" t="s">
        <v>90</v>
      </c>
      <c r="AT80" s="13" t="s">
        <v>91</v>
      </c>
      <c r="AU80" s="13" t="s">
        <v>92</v>
      </c>
      <c r="AV80" s="13" t="s">
        <v>949</v>
      </c>
      <c r="AW80" s="13" t="s">
        <v>950</v>
      </c>
      <c r="AX80" s="13" t="s">
        <v>74</v>
      </c>
      <c r="AY80" s="13" t="s">
        <v>951</v>
      </c>
      <c r="AZ80" s="13" t="s">
        <v>952</v>
      </c>
      <c r="BA80" s="13" t="s">
        <v>1750</v>
      </c>
      <c r="BB80" s="13">
        <v>2019</v>
      </c>
      <c r="BC80" s="13">
        <v>25</v>
      </c>
      <c r="BD80" s="13">
        <v>29</v>
      </c>
      <c r="BE80" s="13" t="s">
        <v>74</v>
      </c>
      <c r="BF80" s="13" t="s">
        <v>74</v>
      </c>
      <c r="BG80" s="13" t="s">
        <v>74</v>
      </c>
      <c r="BH80" s="13" t="s">
        <v>74</v>
      </c>
      <c r="BI80" s="13">
        <v>7177</v>
      </c>
      <c r="BJ80" s="13">
        <v>7184</v>
      </c>
      <c r="BK80" s="13" t="s">
        <v>74</v>
      </c>
      <c r="BL80" s="13" t="s">
        <v>1751</v>
      </c>
      <c r="BM80" s="13" t="str">
        <f>HYPERLINK("http://dx.doi.org/10.1002/chem.201806092","http://dx.doi.org/10.1002/chem.201806092")</f>
        <v>http://dx.doi.org/10.1002/chem.201806092</v>
      </c>
      <c r="BN80" s="13" t="s">
        <v>74</v>
      </c>
      <c r="BO80" s="13" t="s">
        <v>74</v>
      </c>
      <c r="BP80" s="13">
        <v>8</v>
      </c>
      <c r="BQ80" s="13" t="s">
        <v>100</v>
      </c>
      <c r="BR80" s="13" t="s">
        <v>181</v>
      </c>
      <c r="BS80" s="13" t="s">
        <v>102</v>
      </c>
      <c r="BT80" s="13" t="s">
        <v>1752</v>
      </c>
      <c r="BU80" s="13">
        <v>30861204</v>
      </c>
      <c r="BV80" s="13" t="s">
        <v>718</v>
      </c>
      <c r="BW80" s="13" t="s">
        <v>74</v>
      </c>
      <c r="BX80" s="13" t="s">
        <v>74</v>
      </c>
      <c r="BY80" s="13" t="s">
        <v>105</v>
      </c>
      <c r="BZ80" s="13" t="s">
        <v>1753</v>
      </c>
      <c r="CA80" s="13" t="str">
        <f>HYPERLINK("https%3A%2F%2Fwww.webofscience.com%2Fwos%2Fwoscc%2Ffull-record%2FWOS:000469028800016","View Full Record in Web of Science")</f>
        <v>View Full Record in Web of Science</v>
      </c>
    </row>
    <row r="81" spans="1:79" s="13" customFormat="1" x14ac:dyDescent="0.2">
      <c r="A81" s="14" t="s">
        <v>2771</v>
      </c>
      <c r="B81" s="13" t="s">
        <v>2854</v>
      </c>
      <c r="C81" s="14" t="s">
        <v>2771</v>
      </c>
      <c r="D81" s="24">
        <f t="shared" si="3"/>
        <v>0</v>
      </c>
      <c r="E81" s="25">
        <f t="shared" si="4"/>
        <v>0</v>
      </c>
      <c r="F81" s="25">
        <f t="shared" si="5"/>
        <v>0</v>
      </c>
      <c r="G81" s="13" t="str">
        <f>HYPERLINK("http://dx.doi.org/10.1002/anie.201813960","http://dx.doi.org/10.1002/anie.201813960")</f>
        <v>http://dx.doi.org/10.1002/anie.201813960</v>
      </c>
      <c r="H81" s="13" t="s">
        <v>72</v>
      </c>
      <c r="I81" s="13" t="s">
        <v>1610</v>
      </c>
      <c r="J81" s="13" t="s">
        <v>74</v>
      </c>
      <c r="K81" s="13" t="s">
        <v>74</v>
      </c>
      <c r="L81" s="13" t="s">
        <v>74</v>
      </c>
      <c r="M81" s="13" t="s">
        <v>1611</v>
      </c>
      <c r="N81" s="13" t="s">
        <v>74</v>
      </c>
      <c r="O81" s="13" t="s">
        <v>74</v>
      </c>
      <c r="P81" s="13" t="s">
        <v>1754</v>
      </c>
      <c r="Q81" s="13" t="s">
        <v>205</v>
      </c>
      <c r="R81" s="13" t="s">
        <v>74</v>
      </c>
      <c r="S81" s="13" t="s">
        <v>74</v>
      </c>
      <c r="T81" s="13" t="s">
        <v>78</v>
      </c>
      <c r="U81" s="13" t="s">
        <v>138</v>
      </c>
      <c r="V81" s="13" t="s">
        <v>74</v>
      </c>
      <c r="W81" s="13" t="s">
        <v>74</v>
      </c>
      <c r="X81" s="13" t="s">
        <v>74</v>
      </c>
      <c r="Y81" s="13" t="s">
        <v>74</v>
      </c>
      <c r="Z81" s="13" t="s">
        <v>74</v>
      </c>
      <c r="AA81" s="13" t="s">
        <v>1755</v>
      </c>
      <c r="AB81" s="13" t="s">
        <v>1756</v>
      </c>
      <c r="AC81" s="13" t="s">
        <v>1757</v>
      </c>
      <c r="AD81" s="13" t="s">
        <v>1758</v>
      </c>
      <c r="AE81" s="13" t="s">
        <v>1616</v>
      </c>
      <c r="AF81" s="13" t="s">
        <v>1759</v>
      </c>
      <c r="AG81" s="13" t="s">
        <v>1618</v>
      </c>
      <c r="AH81" s="13" t="s">
        <v>74</v>
      </c>
      <c r="AI81" s="13" t="s">
        <v>1619</v>
      </c>
      <c r="AJ81" s="13" t="s">
        <v>1760</v>
      </c>
      <c r="AK81" s="13" t="s">
        <v>1761</v>
      </c>
      <c r="AL81" s="13" t="s">
        <v>1762</v>
      </c>
      <c r="AM81" s="13" t="s">
        <v>74</v>
      </c>
      <c r="AN81" s="13">
        <v>86</v>
      </c>
      <c r="AO81" s="13">
        <v>147</v>
      </c>
      <c r="AP81" s="13">
        <v>155</v>
      </c>
      <c r="AQ81" s="13">
        <v>9</v>
      </c>
      <c r="AR81" s="13">
        <v>126</v>
      </c>
      <c r="AS81" s="13" t="s">
        <v>90</v>
      </c>
      <c r="AT81" s="13" t="s">
        <v>91</v>
      </c>
      <c r="AU81" s="13" t="s">
        <v>92</v>
      </c>
      <c r="AV81" s="13" t="s">
        <v>216</v>
      </c>
      <c r="AW81" s="13" t="s">
        <v>217</v>
      </c>
      <c r="AX81" s="13" t="s">
        <v>74</v>
      </c>
      <c r="AY81" s="13" t="s">
        <v>218</v>
      </c>
      <c r="AZ81" s="13" t="s">
        <v>219</v>
      </c>
      <c r="BA81" s="13" t="s">
        <v>1763</v>
      </c>
      <c r="BB81" s="13">
        <v>2019</v>
      </c>
      <c r="BC81" s="13">
        <v>58</v>
      </c>
      <c r="BD81" s="13">
        <v>19</v>
      </c>
      <c r="BE81" s="13" t="s">
        <v>74</v>
      </c>
      <c r="BF81" s="13" t="s">
        <v>74</v>
      </c>
      <c r="BG81" s="13" t="s">
        <v>74</v>
      </c>
      <c r="BH81" s="13" t="s">
        <v>74</v>
      </c>
      <c r="BI81" s="13">
        <v>6385</v>
      </c>
      <c r="BJ81" s="13">
        <v>6390</v>
      </c>
      <c r="BK81" s="13" t="s">
        <v>74</v>
      </c>
      <c r="BL81" s="13" t="s">
        <v>1764</v>
      </c>
      <c r="BM81" s="13" t="str">
        <f>HYPERLINK("http://dx.doi.org/10.1002/anie.201813960","http://dx.doi.org/10.1002/anie.201813960")</f>
        <v>http://dx.doi.org/10.1002/anie.201813960</v>
      </c>
      <c r="BN81" s="13" t="s">
        <v>74</v>
      </c>
      <c r="BO81" s="13" t="s">
        <v>74</v>
      </c>
      <c r="BP81" s="13">
        <v>6</v>
      </c>
      <c r="BQ81" s="13" t="s">
        <v>100</v>
      </c>
      <c r="BR81" s="13" t="s">
        <v>181</v>
      </c>
      <c r="BS81" s="13" t="s">
        <v>102</v>
      </c>
      <c r="BT81" s="13" t="s">
        <v>1765</v>
      </c>
      <c r="BU81" s="13">
        <v>30763466</v>
      </c>
      <c r="BV81" s="13" t="s">
        <v>599</v>
      </c>
      <c r="BW81" s="13" t="s">
        <v>74</v>
      </c>
      <c r="BX81" s="13" t="s">
        <v>74</v>
      </c>
      <c r="BY81" s="13" t="s">
        <v>105</v>
      </c>
      <c r="BZ81" s="13" t="s">
        <v>1766</v>
      </c>
      <c r="CA81" s="13" t="str">
        <f>HYPERLINK("https%3A%2F%2Fwww.webofscience.com%2Fwos%2Fwoscc%2Ffull-record%2FWOS:000471976400044","View Full Record in Web of Science")</f>
        <v>View Full Record in Web of Science</v>
      </c>
    </row>
    <row r="82" spans="1:79" s="13" customFormat="1" x14ac:dyDescent="0.2">
      <c r="A82" s="14" t="s">
        <v>2771</v>
      </c>
      <c r="B82" s="13" t="s">
        <v>2855</v>
      </c>
      <c r="C82" s="14" t="s">
        <v>2771</v>
      </c>
      <c r="D82" s="24">
        <f t="shared" si="3"/>
        <v>0</v>
      </c>
      <c r="E82" s="25">
        <f t="shared" si="4"/>
        <v>0</v>
      </c>
      <c r="F82" s="25">
        <f t="shared" si="5"/>
        <v>0</v>
      </c>
      <c r="G82" s="13" t="str">
        <f>HYPERLINK("http://dx.doi.org/10.1021/acscatal.9b00287","http://dx.doi.org/10.1021/acscatal.9b00287")</f>
        <v>http://dx.doi.org/10.1021/acscatal.9b00287</v>
      </c>
      <c r="H82" s="13" t="s">
        <v>72</v>
      </c>
      <c r="I82" s="13" t="s">
        <v>1767</v>
      </c>
      <c r="J82" s="13" t="s">
        <v>74</v>
      </c>
      <c r="K82" s="13" t="s">
        <v>74</v>
      </c>
      <c r="L82" s="13" t="s">
        <v>74</v>
      </c>
      <c r="M82" s="13" t="s">
        <v>1768</v>
      </c>
      <c r="N82" s="13" t="s">
        <v>74</v>
      </c>
      <c r="O82" s="13" t="s">
        <v>74</v>
      </c>
      <c r="P82" s="13" t="s">
        <v>1769</v>
      </c>
      <c r="Q82" s="13" t="s">
        <v>353</v>
      </c>
      <c r="R82" s="13" t="s">
        <v>74</v>
      </c>
      <c r="S82" s="13" t="s">
        <v>74</v>
      </c>
      <c r="T82" s="13" t="s">
        <v>78</v>
      </c>
      <c r="U82" s="13" t="s">
        <v>138</v>
      </c>
      <c r="V82" s="13" t="s">
        <v>74</v>
      </c>
      <c r="W82" s="13" t="s">
        <v>74</v>
      </c>
      <c r="X82" s="13" t="s">
        <v>74</v>
      </c>
      <c r="Y82" s="13" t="s">
        <v>74</v>
      </c>
      <c r="Z82" s="13" t="s">
        <v>74</v>
      </c>
      <c r="AA82" s="13" t="s">
        <v>1770</v>
      </c>
      <c r="AB82" s="13" t="s">
        <v>1771</v>
      </c>
      <c r="AC82" s="13" t="s">
        <v>1772</v>
      </c>
      <c r="AD82" s="13" t="s">
        <v>1773</v>
      </c>
      <c r="AE82" s="13" t="s">
        <v>1774</v>
      </c>
      <c r="AF82" s="13" t="s">
        <v>1775</v>
      </c>
      <c r="AG82" s="13" t="s">
        <v>1776</v>
      </c>
      <c r="AH82" s="13" t="s">
        <v>1777</v>
      </c>
      <c r="AI82" s="13" t="s">
        <v>1778</v>
      </c>
      <c r="AJ82" s="13" t="s">
        <v>1779</v>
      </c>
      <c r="AK82" s="13" t="s">
        <v>1780</v>
      </c>
      <c r="AL82" s="13" t="s">
        <v>1781</v>
      </c>
      <c r="AM82" s="13" t="s">
        <v>74</v>
      </c>
      <c r="AN82" s="13">
        <v>43</v>
      </c>
      <c r="AO82" s="13">
        <v>72</v>
      </c>
      <c r="AP82" s="13">
        <v>79</v>
      </c>
      <c r="AQ82" s="13">
        <v>7</v>
      </c>
      <c r="AR82" s="13">
        <v>108</v>
      </c>
      <c r="AS82" s="13" t="s">
        <v>150</v>
      </c>
      <c r="AT82" s="13" t="s">
        <v>151</v>
      </c>
      <c r="AU82" s="13" t="s">
        <v>152</v>
      </c>
      <c r="AV82" s="13" t="s">
        <v>366</v>
      </c>
      <c r="AW82" s="13" t="s">
        <v>74</v>
      </c>
      <c r="AX82" s="13" t="s">
        <v>74</v>
      </c>
      <c r="AY82" s="13" t="s">
        <v>367</v>
      </c>
      <c r="AZ82" s="13" t="s">
        <v>368</v>
      </c>
      <c r="BA82" s="13" t="s">
        <v>551</v>
      </c>
      <c r="BB82" s="13">
        <v>2019</v>
      </c>
      <c r="BC82" s="13">
        <v>9</v>
      </c>
      <c r="BD82" s="13">
        <v>4</v>
      </c>
      <c r="BE82" s="13" t="s">
        <v>74</v>
      </c>
      <c r="BF82" s="13" t="s">
        <v>74</v>
      </c>
      <c r="BG82" s="13" t="s">
        <v>74</v>
      </c>
      <c r="BH82" s="13" t="s">
        <v>74</v>
      </c>
      <c r="BI82" s="13">
        <v>3054</v>
      </c>
      <c r="BJ82" s="13">
        <v>3058</v>
      </c>
      <c r="BK82" s="13" t="s">
        <v>74</v>
      </c>
      <c r="BL82" s="13" t="s">
        <v>1782</v>
      </c>
      <c r="BM82" s="13" t="str">
        <f>HYPERLINK("http://dx.doi.org/10.1021/acscatal.9b00287","http://dx.doi.org/10.1021/acscatal.9b00287")</f>
        <v>http://dx.doi.org/10.1021/acscatal.9b00287</v>
      </c>
      <c r="BN82" s="13" t="s">
        <v>74</v>
      </c>
      <c r="BO82" s="13" t="s">
        <v>74</v>
      </c>
      <c r="BP82" s="13">
        <v>9</v>
      </c>
      <c r="BQ82" s="13" t="s">
        <v>372</v>
      </c>
      <c r="BR82" s="13" t="s">
        <v>101</v>
      </c>
      <c r="BS82" s="13" t="s">
        <v>102</v>
      </c>
      <c r="BT82" s="13" t="s">
        <v>1783</v>
      </c>
      <c r="BU82" s="13" t="s">
        <v>74</v>
      </c>
      <c r="BV82" s="13" t="s">
        <v>1784</v>
      </c>
      <c r="BW82" s="13" t="s">
        <v>74</v>
      </c>
      <c r="BX82" s="13" t="s">
        <v>74</v>
      </c>
      <c r="BY82" s="13" t="s">
        <v>105</v>
      </c>
      <c r="BZ82" s="13" t="s">
        <v>1785</v>
      </c>
      <c r="CA82" s="13" t="str">
        <f>HYPERLINK("https%3A%2F%2Fwww.webofscience.com%2Fwos%2Fwoscc%2Ffull-record%2FWOS:000464075700034","View Full Record in Web of Science")</f>
        <v>View Full Record in Web of Science</v>
      </c>
    </row>
    <row r="83" spans="1:79" s="13" customFormat="1" x14ac:dyDescent="0.2">
      <c r="A83" s="14" t="s">
        <v>2770</v>
      </c>
      <c r="B83" s="13" t="s">
        <v>2856</v>
      </c>
      <c r="C83" s="14" t="s">
        <v>2770</v>
      </c>
      <c r="D83" s="24">
        <f t="shared" si="3"/>
        <v>0</v>
      </c>
      <c r="E83" s="25">
        <f t="shared" si="4"/>
        <v>0</v>
      </c>
      <c r="F83" s="25">
        <f t="shared" si="5"/>
        <v>0</v>
      </c>
      <c r="G83" s="13" t="str">
        <f>HYPERLINK("http://dx.doi.org/10.1021/jacs.8b08460","http://dx.doi.org/10.1021/jacs.8b08460")</f>
        <v>http://dx.doi.org/10.1021/jacs.8b08460</v>
      </c>
      <c r="H83" s="13" t="s">
        <v>72</v>
      </c>
      <c r="I83" s="13" t="s">
        <v>1786</v>
      </c>
      <c r="J83" s="13" t="s">
        <v>74</v>
      </c>
      <c r="K83" s="13" t="s">
        <v>74</v>
      </c>
      <c r="L83" s="13" t="s">
        <v>74</v>
      </c>
      <c r="M83" s="13" t="s">
        <v>1787</v>
      </c>
      <c r="N83" s="13" t="s">
        <v>74</v>
      </c>
      <c r="O83" s="13" t="s">
        <v>74</v>
      </c>
      <c r="P83" s="13" t="s">
        <v>1788</v>
      </c>
      <c r="Q83" s="13" t="s">
        <v>137</v>
      </c>
      <c r="R83" s="13" t="s">
        <v>74</v>
      </c>
      <c r="S83" s="13" t="s">
        <v>74</v>
      </c>
      <c r="T83" s="13" t="s">
        <v>78</v>
      </c>
      <c r="U83" s="13" t="s">
        <v>138</v>
      </c>
      <c r="V83" s="13" t="s">
        <v>74</v>
      </c>
      <c r="W83" s="13" t="s">
        <v>74</v>
      </c>
      <c r="X83" s="13" t="s">
        <v>74</v>
      </c>
      <c r="Y83" s="13" t="s">
        <v>74</v>
      </c>
      <c r="Z83" s="13" t="s">
        <v>74</v>
      </c>
      <c r="AA83" s="13" t="s">
        <v>74</v>
      </c>
      <c r="AB83" s="13" t="s">
        <v>1789</v>
      </c>
      <c r="AC83" s="13" t="s">
        <v>1790</v>
      </c>
      <c r="AD83" s="13" t="s">
        <v>1791</v>
      </c>
      <c r="AE83" s="13" t="s">
        <v>1074</v>
      </c>
      <c r="AF83" s="13" t="s">
        <v>1792</v>
      </c>
      <c r="AG83" s="13" t="s">
        <v>1793</v>
      </c>
      <c r="AH83" s="13" t="s">
        <v>1794</v>
      </c>
      <c r="AI83" s="13" t="s">
        <v>1795</v>
      </c>
      <c r="AJ83" s="13" t="s">
        <v>1796</v>
      </c>
      <c r="AK83" s="13" t="s">
        <v>1797</v>
      </c>
      <c r="AL83" s="13" t="s">
        <v>1798</v>
      </c>
      <c r="AM83" s="13" t="s">
        <v>74</v>
      </c>
      <c r="AN83" s="13">
        <v>87</v>
      </c>
      <c r="AO83" s="13">
        <v>14</v>
      </c>
      <c r="AP83" s="13">
        <v>14</v>
      </c>
      <c r="AQ83" s="13">
        <v>0</v>
      </c>
      <c r="AR83" s="13">
        <v>84</v>
      </c>
      <c r="AS83" s="13" t="s">
        <v>150</v>
      </c>
      <c r="AT83" s="13" t="s">
        <v>151</v>
      </c>
      <c r="AU83" s="13" t="s">
        <v>152</v>
      </c>
      <c r="AV83" s="13" t="s">
        <v>153</v>
      </c>
      <c r="AW83" s="13" t="s">
        <v>74</v>
      </c>
      <c r="AX83" s="13" t="s">
        <v>74</v>
      </c>
      <c r="AY83" s="13" t="s">
        <v>155</v>
      </c>
      <c r="AZ83" s="13" t="s">
        <v>156</v>
      </c>
      <c r="BA83" s="13" t="s">
        <v>1799</v>
      </c>
      <c r="BB83" s="13">
        <v>2018</v>
      </c>
      <c r="BC83" s="13">
        <v>140</v>
      </c>
      <c r="BD83" s="13">
        <v>42</v>
      </c>
      <c r="BE83" s="13" t="s">
        <v>74</v>
      </c>
      <c r="BF83" s="13" t="s">
        <v>74</v>
      </c>
      <c r="BG83" s="13" t="s">
        <v>74</v>
      </c>
      <c r="BH83" s="13" t="s">
        <v>74</v>
      </c>
      <c r="BI83" s="13">
        <v>13817</v>
      </c>
      <c r="BJ83" s="13">
        <v>13826</v>
      </c>
      <c r="BK83" s="13" t="s">
        <v>74</v>
      </c>
      <c r="BL83" s="13" t="s">
        <v>1800</v>
      </c>
      <c r="BM83" s="13" t="str">
        <f>HYPERLINK("http://dx.doi.org/10.1021/jacs.8b08460","http://dx.doi.org/10.1021/jacs.8b08460")</f>
        <v>http://dx.doi.org/10.1021/jacs.8b08460</v>
      </c>
      <c r="BN83" s="13" t="s">
        <v>74</v>
      </c>
      <c r="BO83" s="13" t="s">
        <v>74</v>
      </c>
      <c r="BP83" s="13">
        <v>10</v>
      </c>
      <c r="BQ83" s="13" t="s">
        <v>100</v>
      </c>
      <c r="BR83" s="13" t="s">
        <v>101</v>
      </c>
      <c r="BS83" s="13" t="s">
        <v>102</v>
      </c>
      <c r="BT83" s="13" t="s">
        <v>1801</v>
      </c>
      <c r="BU83" s="13">
        <v>30260644</v>
      </c>
      <c r="BV83" s="13" t="s">
        <v>718</v>
      </c>
      <c r="BW83" s="13" t="s">
        <v>74</v>
      </c>
      <c r="BX83" s="13" t="s">
        <v>74</v>
      </c>
      <c r="BY83" s="13" t="s">
        <v>105</v>
      </c>
      <c r="BZ83" s="13" t="s">
        <v>1802</v>
      </c>
      <c r="CA83" s="13" t="str">
        <f>HYPERLINK("https%3A%2F%2Fwww.webofscience.com%2Fwos%2Fwoscc%2Ffull-record%2FWOS:000448755200046","View Full Record in Web of Science")</f>
        <v>View Full Record in Web of Science</v>
      </c>
    </row>
    <row r="84" spans="1:79" s="13" customFormat="1" x14ac:dyDescent="0.2">
      <c r="A84" s="14" t="s">
        <v>2770</v>
      </c>
      <c r="B84" s="13" t="s">
        <v>2857</v>
      </c>
      <c r="C84" s="14" t="s">
        <v>2770</v>
      </c>
      <c r="D84" s="24">
        <f t="shared" si="3"/>
        <v>0</v>
      </c>
      <c r="E84" s="25">
        <f t="shared" si="4"/>
        <v>0</v>
      </c>
      <c r="F84" s="25">
        <f t="shared" si="5"/>
        <v>0</v>
      </c>
      <c r="G84" s="13" t="str">
        <f>HYPERLINK("http://dx.doi.org/10.1002/anie.201809611","http://dx.doi.org/10.1002/anie.201809611")</f>
        <v>http://dx.doi.org/10.1002/anie.201809611</v>
      </c>
      <c r="H84" s="13" t="s">
        <v>72</v>
      </c>
      <c r="I84" s="13" t="s">
        <v>1803</v>
      </c>
      <c r="J84" s="13" t="s">
        <v>74</v>
      </c>
      <c r="K84" s="13" t="s">
        <v>74</v>
      </c>
      <c r="L84" s="13" t="s">
        <v>74</v>
      </c>
      <c r="M84" s="13" t="s">
        <v>1804</v>
      </c>
      <c r="N84" s="13" t="s">
        <v>74</v>
      </c>
      <c r="O84" s="13" t="s">
        <v>74</v>
      </c>
      <c r="P84" s="13" t="s">
        <v>1805</v>
      </c>
      <c r="Q84" s="13" t="s">
        <v>205</v>
      </c>
      <c r="R84" s="13" t="s">
        <v>74</v>
      </c>
      <c r="S84" s="13" t="s">
        <v>74</v>
      </c>
      <c r="T84" s="13" t="s">
        <v>78</v>
      </c>
      <c r="U84" s="13" t="s">
        <v>138</v>
      </c>
      <c r="V84" s="13" t="s">
        <v>74</v>
      </c>
      <c r="W84" s="13" t="s">
        <v>74</v>
      </c>
      <c r="X84" s="13" t="s">
        <v>74</v>
      </c>
      <c r="Y84" s="13" t="s">
        <v>74</v>
      </c>
      <c r="Z84" s="13" t="s">
        <v>74</v>
      </c>
      <c r="AA84" s="13" t="s">
        <v>1806</v>
      </c>
      <c r="AB84" s="13" t="s">
        <v>1807</v>
      </c>
      <c r="AC84" s="13" t="s">
        <v>1808</v>
      </c>
      <c r="AD84" s="13" t="s">
        <v>1809</v>
      </c>
      <c r="AE84" s="13" t="s">
        <v>1810</v>
      </c>
      <c r="AF84" s="13" t="s">
        <v>1811</v>
      </c>
      <c r="AG84" s="13" t="s">
        <v>1812</v>
      </c>
      <c r="AH84" s="13" t="s">
        <v>1813</v>
      </c>
      <c r="AI84" s="13" t="s">
        <v>1814</v>
      </c>
      <c r="AJ84" s="13" t="s">
        <v>1815</v>
      </c>
      <c r="AK84" s="13" t="s">
        <v>1816</v>
      </c>
      <c r="AL84" s="13" t="s">
        <v>1817</v>
      </c>
      <c r="AM84" s="13" t="s">
        <v>74</v>
      </c>
      <c r="AN84" s="13">
        <v>110</v>
      </c>
      <c r="AO84" s="13">
        <v>100</v>
      </c>
      <c r="AP84" s="13">
        <v>99</v>
      </c>
      <c r="AQ84" s="13">
        <v>3</v>
      </c>
      <c r="AR84" s="13">
        <v>130</v>
      </c>
      <c r="AS84" s="13" t="s">
        <v>90</v>
      </c>
      <c r="AT84" s="13" t="s">
        <v>91</v>
      </c>
      <c r="AU84" s="13" t="s">
        <v>92</v>
      </c>
      <c r="AV84" s="13" t="s">
        <v>216</v>
      </c>
      <c r="AW84" s="13" t="s">
        <v>217</v>
      </c>
      <c r="AX84" s="13" t="s">
        <v>74</v>
      </c>
      <c r="AY84" s="13" t="s">
        <v>218</v>
      </c>
      <c r="AZ84" s="13" t="s">
        <v>219</v>
      </c>
      <c r="BA84" s="13" t="s">
        <v>1818</v>
      </c>
      <c r="BB84" s="13">
        <v>2018</v>
      </c>
      <c r="BC84" s="13">
        <v>57</v>
      </c>
      <c r="BD84" s="13">
        <v>43</v>
      </c>
      <c r="BE84" s="13" t="s">
        <v>74</v>
      </c>
      <c r="BF84" s="13" t="s">
        <v>74</v>
      </c>
      <c r="BG84" s="13" t="s">
        <v>74</v>
      </c>
      <c r="BH84" s="13" t="s">
        <v>74</v>
      </c>
      <c r="BI84" s="13">
        <v>14179</v>
      </c>
      <c r="BJ84" s="13">
        <v>14183</v>
      </c>
      <c r="BK84" s="13" t="s">
        <v>74</v>
      </c>
      <c r="BL84" s="13" t="s">
        <v>1819</v>
      </c>
      <c r="BM84" s="13" t="str">
        <f>HYPERLINK("http://dx.doi.org/10.1002/anie.201809611","http://dx.doi.org/10.1002/anie.201809611")</f>
        <v>http://dx.doi.org/10.1002/anie.201809611</v>
      </c>
      <c r="BN84" s="13" t="s">
        <v>74</v>
      </c>
      <c r="BO84" s="13" t="s">
        <v>74</v>
      </c>
      <c r="BP84" s="13">
        <v>5</v>
      </c>
      <c r="BQ84" s="13" t="s">
        <v>100</v>
      </c>
      <c r="BR84" s="13" t="s">
        <v>181</v>
      </c>
      <c r="BS84" s="13" t="s">
        <v>102</v>
      </c>
      <c r="BT84" s="13" t="s">
        <v>1820</v>
      </c>
      <c r="BU84" s="13">
        <v>30199130</v>
      </c>
      <c r="BV84" s="13" t="s">
        <v>74</v>
      </c>
      <c r="BW84" s="13" t="s">
        <v>74</v>
      </c>
      <c r="BX84" s="13" t="s">
        <v>74</v>
      </c>
      <c r="BY84" s="13" t="s">
        <v>105</v>
      </c>
      <c r="BZ84" s="13" t="s">
        <v>1821</v>
      </c>
      <c r="CA84" s="13" t="str">
        <f>HYPERLINK("https%3A%2F%2Fwww.webofscience.com%2Fwos%2Fwoscc%2Ffull-record%2FWOS:000447371500034","View Full Record in Web of Science")</f>
        <v>View Full Record in Web of Science</v>
      </c>
    </row>
    <row r="85" spans="1:79" s="13" customFormat="1" x14ac:dyDescent="0.2">
      <c r="A85" s="14" t="s">
        <v>2770</v>
      </c>
      <c r="B85" s="13" t="s">
        <v>2858</v>
      </c>
      <c r="C85" s="14" t="s">
        <v>2770</v>
      </c>
      <c r="D85" s="24">
        <f t="shared" si="3"/>
        <v>0</v>
      </c>
      <c r="E85" s="25">
        <f t="shared" si="4"/>
        <v>0</v>
      </c>
      <c r="F85" s="25">
        <f t="shared" si="5"/>
        <v>0</v>
      </c>
      <c r="G85" s="13" t="str">
        <f>HYPERLINK("http://dx.doi.org/10.1021/jacs.8b07380","http://dx.doi.org/10.1021/jacs.8b07380")</f>
        <v>http://dx.doi.org/10.1021/jacs.8b07380</v>
      </c>
      <c r="H85" s="13" t="s">
        <v>72</v>
      </c>
      <c r="I85" s="13" t="s">
        <v>1822</v>
      </c>
      <c r="J85" s="13" t="s">
        <v>74</v>
      </c>
      <c r="K85" s="13" t="s">
        <v>74</v>
      </c>
      <c r="L85" s="13" t="s">
        <v>74</v>
      </c>
      <c r="M85" s="13" t="s">
        <v>1823</v>
      </c>
      <c r="N85" s="13" t="s">
        <v>74</v>
      </c>
      <c r="O85" s="13" t="s">
        <v>74</v>
      </c>
      <c r="P85" s="13" t="s">
        <v>1824</v>
      </c>
      <c r="Q85" s="13" t="s">
        <v>137</v>
      </c>
      <c r="R85" s="13" t="s">
        <v>74</v>
      </c>
      <c r="S85" s="13" t="s">
        <v>74</v>
      </c>
      <c r="T85" s="13" t="s">
        <v>78</v>
      </c>
      <c r="U85" s="13" t="s">
        <v>138</v>
      </c>
      <c r="V85" s="13" t="s">
        <v>74</v>
      </c>
      <c r="W85" s="13" t="s">
        <v>74</v>
      </c>
      <c r="X85" s="13" t="s">
        <v>74</v>
      </c>
      <c r="Y85" s="13" t="s">
        <v>74</v>
      </c>
      <c r="Z85" s="13" t="s">
        <v>74</v>
      </c>
      <c r="AA85" s="13" t="s">
        <v>74</v>
      </c>
      <c r="AB85" s="13" t="s">
        <v>1825</v>
      </c>
      <c r="AC85" s="13" t="s">
        <v>1826</v>
      </c>
      <c r="AD85" s="13" t="s">
        <v>1827</v>
      </c>
      <c r="AE85" s="13" t="s">
        <v>1828</v>
      </c>
      <c r="AF85" s="13" t="s">
        <v>1829</v>
      </c>
      <c r="AG85" s="13" t="s">
        <v>1218</v>
      </c>
      <c r="AH85" s="13" t="s">
        <v>1635</v>
      </c>
      <c r="AI85" s="13" t="s">
        <v>1830</v>
      </c>
      <c r="AJ85" s="13" t="s">
        <v>1831</v>
      </c>
      <c r="AK85" s="13" t="s">
        <v>1832</v>
      </c>
      <c r="AL85" s="13" t="s">
        <v>1833</v>
      </c>
      <c r="AM85" s="13" t="s">
        <v>74</v>
      </c>
      <c r="AN85" s="13">
        <v>134</v>
      </c>
      <c r="AO85" s="13">
        <v>229</v>
      </c>
      <c r="AP85" s="13">
        <v>232</v>
      </c>
      <c r="AQ85" s="13">
        <v>14</v>
      </c>
      <c r="AR85" s="13">
        <v>389</v>
      </c>
      <c r="AS85" s="13" t="s">
        <v>150</v>
      </c>
      <c r="AT85" s="13" t="s">
        <v>151</v>
      </c>
      <c r="AU85" s="13" t="s">
        <v>152</v>
      </c>
      <c r="AV85" s="13" t="s">
        <v>153</v>
      </c>
      <c r="AW85" s="13" t="s">
        <v>74</v>
      </c>
      <c r="AX85" s="13" t="s">
        <v>74</v>
      </c>
      <c r="AY85" s="13" t="s">
        <v>155</v>
      </c>
      <c r="AZ85" s="13" t="s">
        <v>156</v>
      </c>
      <c r="BA85" s="13" t="s">
        <v>1834</v>
      </c>
      <c r="BB85" s="13">
        <v>2018</v>
      </c>
      <c r="BC85" s="13">
        <v>140</v>
      </c>
      <c r="BD85" s="13">
        <v>36</v>
      </c>
      <c r="BE85" s="13" t="s">
        <v>74</v>
      </c>
      <c r="BF85" s="13" t="s">
        <v>74</v>
      </c>
      <c r="BG85" s="13" t="s">
        <v>74</v>
      </c>
      <c r="BH85" s="13" t="s">
        <v>74</v>
      </c>
      <c r="BI85" s="13">
        <v>11487</v>
      </c>
      <c r="BJ85" s="13">
        <v>11494</v>
      </c>
      <c r="BK85" s="13" t="s">
        <v>74</v>
      </c>
      <c r="BL85" s="13" t="s">
        <v>1835</v>
      </c>
      <c r="BM85" s="13" t="str">
        <f>HYPERLINK("http://dx.doi.org/10.1021/jacs.8b07380","http://dx.doi.org/10.1021/jacs.8b07380")</f>
        <v>http://dx.doi.org/10.1021/jacs.8b07380</v>
      </c>
      <c r="BN85" s="13" t="s">
        <v>74</v>
      </c>
      <c r="BO85" s="13" t="s">
        <v>74</v>
      </c>
      <c r="BP85" s="13">
        <v>8</v>
      </c>
      <c r="BQ85" s="13" t="s">
        <v>100</v>
      </c>
      <c r="BR85" s="13" t="s">
        <v>181</v>
      </c>
      <c r="BS85" s="13" t="s">
        <v>102</v>
      </c>
      <c r="BT85" s="13" t="s">
        <v>1836</v>
      </c>
      <c r="BU85" s="13">
        <v>30165030</v>
      </c>
      <c r="BV85" s="13" t="s">
        <v>74</v>
      </c>
      <c r="BW85" s="13" t="s">
        <v>74</v>
      </c>
      <c r="BX85" s="13" t="s">
        <v>74</v>
      </c>
      <c r="BY85" s="13" t="s">
        <v>105</v>
      </c>
      <c r="BZ85" s="13" t="s">
        <v>1837</v>
      </c>
      <c r="CA85" s="13" t="str">
        <f>HYPERLINK("https%3A%2F%2Fwww.webofscience.com%2Fwos%2Fwoscc%2Ffull-record%2FWOS:000444793400048","View Full Record in Web of Science")</f>
        <v>View Full Record in Web of Science</v>
      </c>
    </row>
    <row r="86" spans="1:79" s="13" customFormat="1" x14ac:dyDescent="0.2">
      <c r="A86" s="14" t="s">
        <v>2770</v>
      </c>
      <c r="B86" s="13" t="s">
        <v>2859</v>
      </c>
      <c r="C86" s="14" t="s">
        <v>2770</v>
      </c>
      <c r="D86" s="24">
        <f t="shared" si="3"/>
        <v>0</v>
      </c>
      <c r="E86" s="25">
        <f t="shared" si="4"/>
        <v>0</v>
      </c>
      <c r="F86" s="25">
        <f t="shared" si="5"/>
        <v>0</v>
      </c>
      <c r="G86" s="13" t="str">
        <f>HYPERLINK("http://dx.doi.org/10.1038/s41467-018-06020-8","http://dx.doi.org/10.1038/s41467-018-06020-8")</f>
        <v>http://dx.doi.org/10.1038/s41467-018-06020-8</v>
      </c>
      <c r="H86" s="13" t="s">
        <v>72</v>
      </c>
      <c r="I86" s="13" t="s">
        <v>1838</v>
      </c>
      <c r="J86" s="13" t="s">
        <v>74</v>
      </c>
      <c r="K86" s="13" t="s">
        <v>74</v>
      </c>
      <c r="L86" s="13" t="s">
        <v>74</v>
      </c>
      <c r="M86" s="13" t="s">
        <v>1839</v>
      </c>
      <c r="N86" s="13" t="s">
        <v>74</v>
      </c>
      <c r="O86" s="13" t="s">
        <v>74</v>
      </c>
      <c r="P86" s="13" t="s">
        <v>1840</v>
      </c>
      <c r="Q86" s="13" t="s">
        <v>1271</v>
      </c>
      <c r="R86" s="13" t="s">
        <v>74</v>
      </c>
      <c r="S86" s="13" t="s">
        <v>74</v>
      </c>
      <c r="T86" s="13" t="s">
        <v>78</v>
      </c>
      <c r="U86" s="13" t="s">
        <v>138</v>
      </c>
      <c r="V86" s="13" t="s">
        <v>74</v>
      </c>
      <c r="W86" s="13" t="s">
        <v>74</v>
      </c>
      <c r="X86" s="13" t="s">
        <v>74</v>
      </c>
      <c r="Y86" s="13" t="s">
        <v>74</v>
      </c>
      <c r="Z86" s="13" t="s">
        <v>74</v>
      </c>
      <c r="AA86" s="13" t="s">
        <v>74</v>
      </c>
      <c r="AB86" s="13" t="s">
        <v>1841</v>
      </c>
      <c r="AC86" s="13" t="s">
        <v>1842</v>
      </c>
      <c r="AD86" s="13" t="s">
        <v>1843</v>
      </c>
      <c r="AE86" s="13" t="s">
        <v>210</v>
      </c>
      <c r="AF86" s="13" t="s">
        <v>1844</v>
      </c>
      <c r="AG86" s="13" t="s">
        <v>212</v>
      </c>
      <c r="AH86" s="13" t="s">
        <v>1845</v>
      </c>
      <c r="AI86" s="13" t="s">
        <v>1846</v>
      </c>
      <c r="AJ86" s="13" t="s">
        <v>1847</v>
      </c>
      <c r="AK86" s="13" t="s">
        <v>1848</v>
      </c>
      <c r="AL86" s="13" t="s">
        <v>1849</v>
      </c>
      <c r="AM86" s="13" t="s">
        <v>74</v>
      </c>
      <c r="AN86" s="13">
        <v>64</v>
      </c>
      <c r="AO86" s="13">
        <v>105</v>
      </c>
      <c r="AP86" s="13">
        <v>105</v>
      </c>
      <c r="AQ86" s="13">
        <v>4</v>
      </c>
      <c r="AR86" s="13">
        <v>56</v>
      </c>
      <c r="AS86" s="13" t="s">
        <v>1850</v>
      </c>
      <c r="AT86" s="13" t="s">
        <v>1851</v>
      </c>
      <c r="AU86" s="13" t="s">
        <v>1852</v>
      </c>
      <c r="AV86" s="13" t="s">
        <v>1284</v>
      </c>
      <c r="AW86" s="13" t="s">
        <v>74</v>
      </c>
      <c r="AX86" s="13" t="s">
        <v>74</v>
      </c>
      <c r="AY86" s="13" t="s">
        <v>1285</v>
      </c>
      <c r="AZ86" s="13" t="s">
        <v>1286</v>
      </c>
      <c r="BA86" s="13" t="s">
        <v>1853</v>
      </c>
      <c r="BB86" s="13">
        <v>2018</v>
      </c>
      <c r="BC86" s="13">
        <v>9</v>
      </c>
      <c r="BD86" s="13" t="s">
        <v>74</v>
      </c>
      <c r="BE86" s="13" t="s">
        <v>74</v>
      </c>
      <c r="BF86" s="13" t="s">
        <v>74</v>
      </c>
      <c r="BG86" s="13" t="s">
        <v>74</v>
      </c>
      <c r="BH86" s="13" t="s">
        <v>74</v>
      </c>
      <c r="BI86" s="13" t="s">
        <v>74</v>
      </c>
      <c r="BJ86" s="13" t="s">
        <v>74</v>
      </c>
      <c r="BK86" s="13">
        <v>3551</v>
      </c>
      <c r="BL86" s="13" t="s">
        <v>1854</v>
      </c>
      <c r="BM86" s="13" t="str">
        <f>HYPERLINK("http://dx.doi.org/10.1038/s41467-018-06020-8","http://dx.doi.org/10.1038/s41467-018-06020-8")</f>
        <v>http://dx.doi.org/10.1038/s41467-018-06020-8</v>
      </c>
      <c r="BN86" s="13" t="s">
        <v>74</v>
      </c>
      <c r="BO86" s="13" t="s">
        <v>74</v>
      </c>
      <c r="BP86" s="13">
        <v>7</v>
      </c>
      <c r="BQ86" s="13" t="s">
        <v>596</v>
      </c>
      <c r="BR86" s="13" t="s">
        <v>101</v>
      </c>
      <c r="BS86" s="13" t="s">
        <v>597</v>
      </c>
      <c r="BT86" s="13" t="s">
        <v>1855</v>
      </c>
      <c r="BU86" s="13">
        <v>30177691</v>
      </c>
      <c r="BV86" s="13" t="s">
        <v>1455</v>
      </c>
      <c r="BW86" s="13" t="s">
        <v>74</v>
      </c>
      <c r="BX86" s="13" t="s">
        <v>74</v>
      </c>
      <c r="BY86" s="13" t="s">
        <v>105</v>
      </c>
      <c r="BZ86" s="13" t="s">
        <v>1856</v>
      </c>
      <c r="CA86" s="13" t="str">
        <f>HYPERLINK("https%3A%2F%2Fwww.webofscience.com%2Fwos%2Fwoscc%2Ffull-record%2FWOS:000443465100003","View Full Record in Web of Science")</f>
        <v>View Full Record in Web of Science</v>
      </c>
    </row>
    <row r="87" spans="1:79" s="13" customFormat="1" x14ac:dyDescent="0.2">
      <c r="A87" s="14" t="s">
        <v>2771</v>
      </c>
      <c r="B87" s="13" t="s">
        <v>2860</v>
      </c>
      <c r="C87" s="14" t="s">
        <v>2770</v>
      </c>
      <c r="D87" s="24">
        <f t="shared" si="3"/>
        <v>0</v>
      </c>
      <c r="E87" s="25">
        <f t="shared" si="4"/>
        <v>0</v>
      </c>
      <c r="F87" s="25">
        <f t="shared" si="5"/>
        <v>1</v>
      </c>
      <c r="G87" s="13" t="str">
        <f>HYPERLINK("http://dx.doi.org/10.1002/elan.201800147","http://dx.doi.org/10.1002/elan.201800147")</f>
        <v>http://dx.doi.org/10.1002/elan.201800147</v>
      </c>
      <c r="H87" s="13" t="s">
        <v>72</v>
      </c>
      <c r="I87" s="13" t="s">
        <v>1857</v>
      </c>
      <c r="J87" s="13" t="s">
        <v>74</v>
      </c>
      <c r="K87" s="13" t="s">
        <v>74</v>
      </c>
      <c r="L87" s="13" t="s">
        <v>74</v>
      </c>
      <c r="M87" s="13" t="s">
        <v>1858</v>
      </c>
      <c r="N87" s="13" t="s">
        <v>74</v>
      </c>
      <c r="O87" s="13" t="s">
        <v>74</v>
      </c>
      <c r="P87" s="13" t="s">
        <v>1859</v>
      </c>
      <c r="Q87" s="13" t="s">
        <v>1860</v>
      </c>
      <c r="R87" s="13" t="s">
        <v>74</v>
      </c>
      <c r="S87" s="13" t="s">
        <v>74</v>
      </c>
      <c r="T87" s="13" t="s">
        <v>78</v>
      </c>
      <c r="U87" s="13" t="s">
        <v>138</v>
      </c>
      <c r="V87" s="13" t="s">
        <v>74</v>
      </c>
      <c r="W87" s="13" t="s">
        <v>74</v>
      </c>
      <c r="X87" s="13" t="s">
        <v>74</v>
      </c>
      <c r="Y87" s="13" t="s">
        <v>74</v>
      </c>
      <c r="Z87" s="13" t="s">
        <v>74</v>
      </c>
      <c r="AA87" s="13" t="s">
        <v>1861</v>
      </c>
      <c r="AB87" s="13" t="s">
        <v>1862</v>
      </c>
      <c r="AC87" s="13" t="s">
        <v>1863</v>
      </c>
      <c r="AD87" s="13" t="s">
        <v>1864</v>
      </c>
      <c r="AE87" s="13" t="s">
        <v>1865</v>
      </c>
      <c r="AF87" s="13" t="s">
        <v>1866</v>
      </c>
      <c r="AG87" s="13" t="s">
        <v>1867</v>
      </c>
      <c r="AH87" s="13" t="s">
        <v>1868</v>
      </c>
      <c r="AI87" s="13" t="s">
        <v>1869</v>
      </c>
      <c r="AJ87" s="13" t="s">
        <v>1870</v>
      </c>
      <c r="AK87" s="13" t="s">
        <v>1871</v>
      </c>
      <c r="AL87" s="13" t="s">
        <v>74</v>
      </c>
      <c r="AM87" s="13" t="s">
        <v>74</v>
      </c>
      <c r="AN87" s="13">
        <v>38</v>
      </c>
      <c r="AO87" s="13">
        <v>5</v>
      </c>
      <c r="AP87" s="13">
        <v>5</v>
      </c>
      <c r="AQ87" s="13">
        <v>0</v>
      </c>
      <c r="AR87" s="13">
        <v>31</v>
      </c>
      <c r="AS87" s="13" t="s">
        <v>90</v>
      </c>
      <c r="AT87" s="13" t="s">
        <v>91</v>
      </c>
      <c r="AU87" s="13" t="s">
        <v>92</v>
      </c>
      <c r="AV87" s="13" t="s">
        <v>1872</v>
      </c>
      <c r="AW87" s="13" t="s">
        <v>1873</v>
      </c>
      <c r="AX87" s="13" t="s">
        <v>74</v>
      </c>
      <c r="AY87" s="13" t="s">
        <v>1874</v>
      </c>
      <c r="AZ87" s="13" t="s">
        <v>1875</v>
      </c>
      <c r="BA87" s="13" t="s">
        <v>926</v>
      </c>
      <c r="BB87" s="13">
        <v>2018</v>
      </c>
      <c r="BC87" s="13">
        <v>30</v>
      </c>
      <c r="BD87" s="13">
        <v>8</v>
      </c>
      <c r="BE87" s="13" t="s">
        <v>74</v>
      </c>
      <c r="BF87" s="13" t="s">
        <v>74</v>
      </c>
      <c r="BG87" s="13" t="s">
        <v>74</v>
      </c>
      <c r="BH87" s="13" t="s">
        <v>74</v>
      </c>
      <c r="BI87" s="13">
        <v>1698</v>
      </c>
      <c r="BJ87" s="13">
        <v>1705</v>
      </c>
      <c r="BK87" s="13" t="s">
        <v>74</v>
      </c>
      <c r="BL87" s="13" t="s">
        <v>1876</v>
      </c>
      <c r="BM87" s="13" t="str">
        <f>HYPERLINK("http://dx.doi.org/10.1002/elan.201800147","http://dx.doi.org/10.1002/elan.201800147")</f>
        <v>http://dx.doi.org/10.1002/elan.201800147</v>
      </c>
      <c r="BN87" s="13" t="s">
        <v>74</v>
      </c>
      <c r="BO87" s="13" t="s">
        <v>74</v>
      </c>
      <c r="BP87" s="13">
        <v>8</v>
      </c>
      <c r="BQ87" s="13" t="s">
        <v>745</v>
      </c>
      <c r="BR87" s="13" t="s">
        <v>101</v>
      </c>
      <c r="BS87" s="13" t="s">
        <v>746</v>
      </c>
      <c r="BT87" s="13" t="s">
        <v>1877</v>
      </c>
      <c r="BU87" s="13" t="s">
        <v>74</v>
      </c>
      <c r="BV87" s="13" t="s">
        <v>599</v>
      </c>
      <c r="BW87" s="13" t="s">
        <v>74</v>
      </c>
      <c r="BX87" s="13" t="s">
        <v>74</v>
      </c>
      <c r="BY87" s="13" t="s">
        <v>105</v>
      </c>
      <c r="BZ87" s="13" t="s">
        <v>1878</v>
      </c>
      <c r="CA87" s="13" t="str">
        <f>HYPERLINK("https%3A%2F%2Fwww.webofscience.com%2Fwos%2Fwoscc%2Ffull-record%2FWOS:000441127900015","View Full Record in Web of Science")</f>
        <v>View Full Record in Web of Science</v>
      </c>
    </row>
    <row r="88" spans="1:79" s="13" customFormat="1" x14ac:dyDescent="0.2">
      <c r="A88" s="14" t="s">
        <v>2770</v>
      </c>
      <c r="B88" s="13" t="s">
        <v>2861</v>
      </c>
      <c r="C88" s="14" t="s">
        <v>2770</v>
      </c>
      <c r="D88" s="24">
        <f t="shared" si="3"/>
        <v>0</v>
      </c>
      <c r="E88" s="25">
        <f t="shared" si="4"/>
        <v>0</v>
      </c>
      <c r="F88" s="25">
        <f t="shared" si="5"/>
        <v>0</v>
      </c>
      <c r="G88" s="13" t="str">
        <f>HYPERLINK("http://dx.doi.org/10.1055/s-0036-1591558","http://dx.doi.org/10.1055/s-0036-1591558")</f>
        <v>http://dx.doi.org/10.1055/s-0036-1591558</v>
      </c>
      <c r="H88" s="13" t="s">
        <v>72</v>
      </c>
      <c r="I88" s="13" t="s">
        <v>1879</v>
      </c>
      <c r="J88" s="13" t="s">
        <v>74</v>
      </c>
      <c r="K88" s="13" t="s">
        <v>74</v>
      </c>
      <c r="L88" s="13" t="s">
        <v>74</v>
      </c>
      <c r="M88" s="13" t="s">
        <v>1880</v>
      </c>
      <c r="N88" s="13" t="s">
        <v>74</v>
      </c>
      <c r="O88" s="13" t="s">
        <v>74</v>
      </c>
      <c r="P88" s="13" t="s">
        <v>1881</v>
      </c>
      <c r="Q88" s="13" t="s">
        <v>604</v>
      </c>
      <c r="R88" s="13" t="s">
        <v>74</v>
      </c>
      <c r="S88" s="13" t="s">
        <v>74</v>
      </c>
      <c r="T88" s="13" t="s">
        <v>78</v>
      </c>
      <c r="U88" s="13" t="s">
        <v>138</v>
      </c>
      <c r="V88" s="13" t="s">
        <v>74</v>
      </c>
      <c r="W88" s="13" t="s">
        <v>74</v>
      </c>
      <c r="X88" s="13" t="s">
        <v>74</v>
      </c>
      <c r="Y88" s="13" t="s">
        <v>74</v>
      </c>
      <c r="Z88" s="13" t="s">
        <v>74</v>
      </c>
      <c r="AA88" s="13" t="s">
        <v>1882</v>
      </c>
      <c r="AB88" s="13" t="s">
        <v>1883</v>
      </c>
      <c r="AC88" s="13" t="s">
        <v>1884</v>
      </c>
      <c r="AD88" s="13" t="s">
        <v>1885</v>
      </c>
      <c r="AE88" s="13" t="s">
        <v>1886</v>
      </c>
      <c r="AF88" s="13" t="s">
        <v>1887</v>
      </c>
      <c r="AG88" s="13" t="s">
        <v>1888</v>
      </c>
      <c r="AH88" s="13" t="s">
        <v>74</v>
      </c>
      <c r="AI88" s="13" t="s">
        <v>1889</v>
      </c>
      <c r="AJ88" s="13" t="s">
        <v>1890</v>
      </c>
      <c r="AK88" s="13" t="s">
        <v>1891</v>
      </c>
      <c r="AL88" s="13" t="s">
        <v>1892</v>
      </c>
      <c r="AM88" s="13" t="s">
        <v>74</v>
      </c>
      <c r="AN88" s="13">
        <v>35</v>
      </c>
      <c r="AO88" s="13">
        <v>27</v>
      </c>
      <c r="AP88" s="13">
        <v>27</v>
      </c>
      <c r="AQ88" s="13">
        <v>7</v>
      </c>
      <c r="AR88" s="13">
        <v>45</v>
      </c>
      <c r="AS88" s="13" t="s">
        <v>612</v>
      </c>
      <c r="AT88" s="13" t="s">
        <v>613</v>
      </c>
      <c r="AU88" s="13" t="s">
        <v>614</v>
      </c>
      <c r="AV88" s="13" t="s">
        <v>615</v>
      </c>
      <c r="AW88" s="13" t="s">
        <v>616</v>
      </c>
      <c r="AX88" s="13" t="s">
        <v>74</v>
      </c>
      <c r="AY88" s="13" t="s">
        <v>604</v>
      </c>
      <c r="AZ88" s="13" t="s">
        <v>617</v>
      </c>
      <c r="BA88" s="13" t="s">
        <v>926</v>
      </c>
      <c r="BB88" s="13">
        <v>2018</v>
      </c>
      <c r="BC88" s="13">
        <v>50</v>
      </c>
      <c r="BD88" s="13">
        <v>15</v>
      </c>
      <c r="BE88" s="13" t="s">
        <v>74</v>
      </c>
      <c r="BF88" s="13" t="s">
        <v>74</v>
      </c>
      <c r="BG88" s="13" t="s">
        <v>74</v>
      </c>
      <c r="BH88" s="13" t="s">
        <v>74</v>
      </c>
      <c r="BI88" s="13">
        <v>2924</v>
      </c>
      <c r="BJ88" s="13">
        <v>2929</v>
      </c>
      <c r="BK88" s="13" t="s">
        <v>74</v>
      </c>
      <c r="BL88" s="13" t="s">
        <v>1893</v>
      </c>
      <c r="BM88" s="13" t="str">
        <f>HYPERLINK("http://dx.doi.org/10.1055/s-0036-1591558","http://dx.doi.org/10.1055/s-0036-1591558")</f>
        <v>http://dx.doi.org/10.1055/s-0036-1591558</v>
      </c>
      <c r="BN88" s="13" t="s">
        <v>74</v>
      </c>
      <c r="BO88" s="13" t="s">
        <v>74</v>
      </c>
      <c r="BP88" s="13">
        <v>6</v>
      </c>
      <c r="BQ88" s="13" t="s">
        <v>130</v>
      </c>
      <c r="BR88" s="13" t="s">
        <v>285</v>
      </c>
      <c r="BS88" s="13" t="s">
        <v>102</v>
      </c>
      <c r="BT88" s="13" t="s">
        <v>1894</v>
      </c>
      <c r="BU88" s="13" t="s">
        <v>74</v>
      </c>
      <c r="BV88" s="13" t="s">
        <v>74</v>
      </c>
      <c r="BW88" s="13" t="s">
        <v>74</v>
      </c>
      <c r="BX88" s="13" t="s">
        <v>74</v>
      </c>
      <c r="BY88" s="13" t="s">
        <v>105</v>
      </c>
      <c r="BZ88" s="13" t="s">
        <v>1895</v>
      </c>
      <c r="CA88" s="13" t="str">
        <f>HYPERLINK("https%3A%2F%2Fwww.webofscience.com%2Fwos%2Fwoscc%2Ffull-record%2FWOS:000439116100011","View Full Record in Web of Science")</f>
        <v>View Full Record in Web of Science</v>
      </c>
    </row>
    <row r="89" spans="1:79" s="13" customFormat="1" x14ac:dyDescent="0.2">
      <c r="A89" s="14" t="s">
        <v>2770</v>
      </c>
      <c r="B89" s="13" t="s">
        <v>2862</v>
      </c>
      <c r="C89" s="14" t="s">
        <v>2770</v>
      </c>
      <c r="D89" s="24">
        <f t="shared" si="3"/>
        <v>0</v>
      </c>
      <c r="E89" s="25">
        <f t="shared" si="4"/>
        <v>0</v>
      </c>
      <c r="F89" s="25">
        <f t="shared" si="5"/>
        <v>0</v>
      </c>
      <c r="G89" s="13" t="str">
        <f>HYPERLINK("http://dx.doi.org/10.1039/c8ob00063h","http://dx.doi.org/10.1039/c8ob00063h")</f>
        <v>http://dx.doi.org/10.1039/c8ob00063h</v>
      </c>
      <c r="H89" s="13" t="s">
        <v>72</v>
      </c>
      <c r="I89" s="13" t="s">
        <v>1896</v>
      </c>
      <c r="J89" s="13" t="s">
        <v>74</v>
      </c>
      <c r="K89" s="13" t="s">
        <v>74</v>
      </c>
      <c r="L89" s="13" t="s">
        <v>74</v>
      </c>
      <c r="M89" s="13" t="s">
        <v>1897</v>
      </c>
      <c r="N89" s="13" t="s">
        <v>74</v>
      </c>
      <c r="O89" s="13" t="s">
        <v>74</v>
      </c>
      <c r="P89" s="13" t="s">
        <v>1898</v>
      </c>
      <c r="Q89" s="13" t="s">
        <v>1375</v>
      </c>
      <c r="R89" s="13" t="s">
        <v>74</v>
      </c>
      <c r="S89" s="13" t="s">
        <v>74</v>
      </c>
      <c r="T89" s="13" t="s">
        <v>78</v>
      </c>
      <c r="U89" s="13" t="s">
        <v>334</v>
      </c>
      <c r="V89" s="13" t="s">
        <v>74</v>
      </c>
      <c r="W89" s="13" t="s">
        <v>74</v>
      </c>
      <c r="X89" s="13" t="s">
        <v>74</v>
      </c>
      <c r="Y89" s="13" t="s">
        <v>74</v>
      </c>
      <c r="Z89" s="13" t="s">
        <v>74</v>
      </c>
      <c r="AA89" s="13" t="s">
        <v>74</v>
      </c>
      <c r="AB89" s="13" t="s">
        <v>1899</v>
      </c>
      <c r="AC89" s="13" t="s">
        <v>1900</v>
      </c>
      <c r="AD89" s="13" t="s">
        <v>1901</v>
      </c>
      <c r="AE89" s="13" t="s">
        <v>1902</v>
      </c>
      <c r="AF89" s="13" t="s">
        <v>1903</v>
      </c>
      <c r="AG89" s="13" t="s">
        <v>1904</v>
      </c>
      <c r="AH89" s="13" t="s">
        <v>1905</v>
      </c>
      <c r="AI89" s="13" t="s">
        <v>1906</v>
      </c>
      <c r="AJ89" s="13" t="s">
        <v>1907</v>
      </c>
      <c r="AK89" s="13" t="s">
        <v>1908</v>
      </c>
      <c r="AL89" s="13" t="s">
        <v>1909</v>
      </c>
      <c r="AM89" s="13" t="s">
        <v>74</v>
      </c>
      <c r="AN89" s="13">
        <v>92</v>
      </c>
      <c r="AO89" s="13">
        <v>137</v>
      </c>
      <c r="AP89" s="13">
        <v>141</v>
      </c>
      <c r="AQ89" s="13">
        <v>18</v>
      </c>
      <c r="AR89" s="13">
        <v>245</v>
      </c>
      <c r="AS89" s="13" t="s">
        <v>275</v>
      </c>
      <c r="AT89" s="13" t="s">
        <v>276</v>
      </c>
      <c r="AU89" s="13" t="s">
        <v>277</v>
      </c>
      <c r="AV89" s="13" t="s">
        <v>1385</v>
      </c>
      <c r="AW89" s="13" t="s">
        <v>1386</v>
      </c>
      <c r="AX89" s="13" t="s">
        <v>74</v>
      </c>
      <c r="AY89" s="13" t="s">
        <v>1387</v>
      </c>
      <c r="AZ89" s="13" t="s">
        <v>1388</v>
      </c>
      <c r="BA89" s="13" t="s">
        <v>1910</v>
      </c>
      <c r="BB89" s="13">
        <v>2018</v>
      </c>
      <c r="BC89" s="13">
        <v>16</v>
      </c>
      <c r="BD89" s="13">
        <v>14</v>
      </c>
      <c r="BE89" s="13" t="s">
        <v>74</v>
      </c>
      <c r="BF89" s="13" t="s">
        <v>74</v>
      </c>
      <c r="BG89" s="13" t="s">
        <v>74</v>
      </c>
      <c r="BH89" s="13" t="s">
        <v>74</v>
      </c>
      <c r="BI89" s="13">
        <v>2375</v>
      </c>
      <c r="BJ89" s="13">
        <v>2387</v>
      </c>
      <c r="BK89" s="13" t="s">
        <v>74</v>
      </c>
      <c r="BL89" s="13" t="s">
        <v>1911</v>
      </c>
      <c r="BM89" s="13" t="str">
        <f>HYPERLINK("http://dx.doi.org/10.1039/c8ob00063h","http://dx.doi.org/10.1039/c8ob00063h")</f>
        <v>http://dx.doi.org/10.1039/c8ob00063h</v>
      </c>
      <c r="BN89" s="13" t="s">
        <v>74</v>
      </c>
      <c r="BO89" s="13" t="s">
        <v>74</v>
      </c>
      <c r="BP89" s="13">
        <v>13</v>
      </c>
      <c r="BQ89" s="13" t="s">
        <v>130</v>
      </c>
      <c r="BR89" s="13" t="s">
        <v>101</v>
      </c>
      <c r="BS89" s="13" t="s">
        <v>102</v>
      </c>
      <c r="BT89" s="13" t="s">
        <v>1912</v>
      </c>
      <c r="BU89" s="13">
        <v>29546915</v>
      </c>
      <c r="BV89" s="13" t="s">
        <v>74</v>
      </c>
      <c r="BW89" s="13" t="s">
        <v>74</v>
      </c>
      <c r="BX89" s="13" t="s">
        <v>74</v>
      </c>
      <c r="BY89" s="13" t="s">
        <v>105</v>
      </c>
      <c r="BZ89" s="13" t="s">
        <v>1913</v>
      </c>
      <c r="CA89" s="13" t="str">
        <f>HYPERLINK("https%3A%2F%2Fwww.webofscience.com%2Fwos%2Fwoscc%2Ffull-record%2FWOS:000429204000001","View Full Record in Web of Science")</f>
        <v>View Full Record in Web of Science</v>
      </c>
    </row>
    <row r="90" spans="1:79" s="13" customFormat="1" x14ac:dyDescent="0.2">
      <c r="A90" s="14" t="s">
        <v>2770</v>
      </c>
      <c r="B90" s="13" t="s">
        <v>2863</v>
      </c>
      <c r="C90" s="14" t="s">
        <v>2790</v>
      </c>
      <c r="D90" s="24">
        <f t="shared" si="3"/>
        <v>0</v>
      </c>
      <c r="E90" s="25">
        <f t="shared" si="4"/>
        <v>-1</v>
      </c>
      <c r="F90" s="25">
        <f t="shared" si="5"/>
        <v>0</v>
      </c>
      <c r="G90" s="13" t="str">
        <f>HYPERLINK("http://dx.doi.org/10.1039/c7sc05224c","http://dx.doi.org/10.1039/c7sc05224c")</f>
        <v>http://dx.doi.org/10.1039/c7sc05224c</v>
      </c>
      <c r="H90" s="13" t="s">
        <v>72</v>
      </c>
      <c r="I90" s="13" t="s">
        <v>1914</v>
      </c>
      <c r="J90" s="13" t="s">
        <v>74</v>
      </c>
      <c r="K90" s="13" t="s">
        <v>74</v>
      </c>
      <c r="L90" s="13" t="s">
        <v>74</v>
      </c>
      <c r="M90" s="13" t="s">
        <v>1915</v>
      </c>
      <c r="N90" s="13" t="s">
        <v>74</v>
      </c>
      <c r="O90" s="13" t="s">
        <v>74</v>
      </c>
      <c r="P90" s="13" t="s">
        <v>1916</v>
      </c>
      <c r="Q90" s="13" t="s">
        <v>1437</v>
      </c>
      <c r="R90" s="13" t="s">
        <v>74</v>
      </c>
      <c r="S90" s="13" t="s">
        <v>74</v>
      </c>
      <c r="T90" s="13" t="s">
        <v>78</v>
      </c>
      <c r="U90" s="13" t="s">
        <v>138</v>
      </c>
      <c r="V90" s="13" t="s">
        <v>74</v>
      </c>
      <c r="W90" s="13" t="s">
        <v>74</v>
      </c>
      <c r="X90" s="13" t="s">
        <v>74</v>
      </c>
      <c r="Y90" s="13" t="s">
        <v>74</v>
      </c>
      <c r="Z90" s="13" t="s">
        <v>74</v>
      </c>
      <c r="AA90" s="13" t="s">
        <v>74</v>
      </c>
      <c r="AB90" s="13" t="s">
        <v>1917</v>
      </c>
      <c r="AC90" s="13" t="s">
        <v>1918</v>
      </c>
      <c r="AD90" s="13" t="s">
        <v>1919</v>
      </c>
      <c r="AE90" s="13" t="s">
        <v>1920</v>
      </c>
      <c r="AF90" s="13" t="s">
        <v>1921</v>
      </c>
      <c r="AG90" s="13" t="s">
        <v>1922</v>
      </c>
      <c r="AH90" s="13" t="s">
        <v>1923</v>
      </c>
      <c r="AI90" s="13" t="s">
        <v>1924</v>
      </c>
      <c r="AJ90" s="13" t="s">
        <v>1925</v>
      </c>
      <c r="AK90" s="13" t="s">
        <v>1926</v>
      </c>
      <c r="AL90" s="13" t="s">
        <v>1927</v>
      </c>
      <c r="AM90" s="13" t="s">
        <v>74</v>
      </c>
      <c r="AN90" s="13">
        <v>108</v>
      </c>
      <c r="AO90" s="13">
        <v>11</v>
      </c>
      <c r="AP90" s="13">
        <v>12</v>
      </c>
      <c r="AQ90" s="13">
        <v>1</v>
      </c>
      <c r="AR90" s="13">
        <v>44</v>
      </c>
      <c r="AS90" s="13" t="s">
        <v>275</v>
      </c>
      <c r="AT90" s="13" t="s">
        <v>276</v>
      </c>
      <c r="AU90" s="13" t="s">
        <v>277</v>
      </c>
      <c r="AV90" s="13" t="s">
        <v>1448</v>
      </c>
      <c r="AW90" s="13" t="s">
        <v>1449</v>
      </c>
      <c r="AX90" s="13" t="s">
        <v>74</v>
      </c>
      <c r="AY90" s="13" t="s">
        <v>1450</v>
      </c>
      <c r="AZ90" s="13" t="s">
        <v>1451</v>
      </c>
      <c r="BA90" s="13" t="s">
        <v>1928</v>
      </c>
      <c r="BB90" s="13">
        <v>2018</v>
      </c>
      <c r="BC90" s="13">
        <v>9</v>
      </c>
      <c r="BD90" s="13">
        <v>10</v>
      </c>
      <c r="BE90" s="13" t="s">
        <v>74</v>
      </c>
      <c r="BF90" s="13" t="s">
        <v>74</v>
      </c>
      <c r="BG90" s="13" t="s">
        <v>74</v>
      </c>
      <c r="BH90" s="13" t="s">
        <v>74</v>
      </c>
      <c r="BI90" s="13">
        <v>2803</v>
      </c>
      <c r="BJ90" s="13">
        <v>2816</v>
      </c>
      <c r="BK90" s="13" t="s">
        <v>74</v>
      </c>
      <c r="BL90" s="13" t="s">
        <v>1929</v>
      </c>
      <c r="BM90" s="13" t="str">
        <f>HYPERLINK("http://dx.doi.org/10.1039/c7sc05224c","http://dx.doi.org/10.1039/c7sc05224c")</f>
        <v>http://dx.doi.org/10.1039/c7sc05224c</v>
      </c>
      <c r="BN90" s="13" t="s">
        <v>74</v>
      </c>
      <c r="BO90" s="13" t="s">
        <v>74</v>
      </c>
      <c r="BP90" s="13">
        <v>14</v>
      </c>
      <c r="BQ90" s="13" t="s">
        <v>100</v>
      </c>
      <c r="BR90" s="13" t="s">
        <v>101</v>
      </c>
      <c r="BS90" s="13" t="s">
        <v>102</v>
      </c>
      <c r="BT90" s="13" t="s">
        <v>1930</v>
      </c>
      <c r="BU90" s="13">
        <v>29780453</v>
      </c>
      <c r="BV90" s="13" t="s">
        <v>1931</v>
      </c>
      <c r="BW90" s="13" t="s">
        <v>74</v>
      </c>
      <c r="BX90" s="13" t="s">
        <v>74</v>
      </c>
      <c r="BY90" s="13" t="s">
        <v>105</v>
      </c>
      <c r="BZ90" s="13" t="s">
        <v>1932</v>
      </c>
      <c r="CA90" s="13" t="str">
        <f>HYPERLINK("https%3A%2F%2Fwww.webofscience.com%2Fwos%2Fwoscc%2Ffull-record%2FWOS:000431100300020","View Full Record in Web of Science")</f>
        <v>View Full Record in Web of Science</v>
      </c>
    </row>
    <row r="91" spans="1:79" s="13" customFormat="1" x14ac:dyDescent="0.2">
      <c r="A91" s="14" t="s">
        <v>2770</v>
      </c>
      <c r="B91" s="13" t="s">
        <v>2864</v>
      </c>
      <c r="C91" s="14" t="s">
        <v>2770</v>
      </c>
      <c r="D91" s="24">
        <f t="shared" si="3"/>
        <v>0</v>
      </c>
      <c r="E91" s="25">
        <f t="shared" si="4"/>
        <v>0</v>
      </c>
      <c r="F91" s="25">
        <f t="shared" si="5"/>
        <v>0</v>
      </c>
      <c r="G91" s="13" t="str">
        <f>HYPERLINK("http://dx.doi.org/10.1039/c7sc04032f","http://dx.doi.org/10.1039/c7sc04032f")</f>
        <v>http://dx.doi.org/10.1039/c7sc04032f</v>
      </c>
      <c r="H91" s="13" t="s">
        <v>72</v>
      </c>
      <c r="I91" s="13" t="s">
        <v>1933</v>
      </c>
      <c r="J91" s="13" t="s">
        <v>74</v>
      </c>
      <c r="K91" s="13" t="s">
        <v>74</v>
      </c>
      <c r="L91" s="13" t="s">
        <v>74</v>
      </c>
      <c r="M91" s="13" t="s">
        <v>1934</v>
      </c>
      <c r="N91" s="13" t="s">
        <v>74</v>
      </c>
      <c r="O91" s="13" t="s">
        <v>74</v>
      </c>
      <c r="P91" s="13" t="s">
        <v>1935</v>
      </c>
      <c r="Q91" s="13" t="s">
        <v>1437</v>
      </c>
      <c r="R91" s="13" t="s">
        <v>74</v>
      </c>
      <c r="S91" s="13" t="s">
        <v>74</v>
      </c>
      <c r="T91" s="13" t="s">
        <v>78</v>
      </c>
      <c r="U91" s="13" t="s">
        <v>138</v>
      </c>
      <c r="V91" s="13" t="s">
        <v>74</v>
      </c>
      <c r="W91" s="13" t="s">
        <v>74</v>
      </c>
      <c r="X91" s="13" t="s">
        <v>74</v>
      </c>
      <c r="Y91" s="13" t="s">
        <v>74</v>
      </c>
      <c r="Z91" s="13" t="s">
        <v>74</v>
      </c>
      <c r="AA91" s="13" t="s">
        <v>74</v>
      </c>
      <c r="AB91" s="13" t="s">
        <v>1936</v>
      </c>
      <c r="AC91" s="13" t="s">
        <v>1937</v>
      </c>
      <c r="AD91" s="13" t="s">
        <v>1938</v>
      </c>
      <c r="AE91" s="13" t="s">
        <v>1939</v>
      </c>
      <c r="AF91" s="13" t="s">
        <v>1940</v>
      </c>
      <c r="AG91" s="13" t="s">
        <v>1941</v>
      </c>
      <c r="AH91" s="13" t="s">
        <v>74</v>
      </c>
      <c r="AI91" s="13" t="s">
        <v>1942</v>
      </c>
      <c r="AJ91" s="13" t="s">
        <v>1943</v>
      </c>
      <c r="AK91" s="13" t="s">
        <v>1944</v>
      </c>
      <c r="AL91" s="13" t="s">
        <v>1945</v>
      </c>
      <c r="AM91" s="13" t="s">
        <v>74</v>
      </c>
      <c r="AN91" s="13">
        <v>87</v>
      </c>
      <c r="AO91" s="13">
        <v>61</v>
      </c>
      <c r="AP91" s="13">
        <v>65</v>
      </c>
      <c r="AQ91" s="13">
        <v>2</v>
      </c>
      <c r="AR91" s="13">
        <v>90</v>
      </c>
      <c r="AS91" s="13" t="s">
        <v>275</v>
      </c>
      <c r="AT91" s="13" t="s">
        <v>276</v>
      </c>
      <c r="AU91" s="13" t="s">
        <v>277</v>
      </c>
      <c r="AV91" s="13" t="s">
        <v>1448</v>
      </c>
      <c r="AW91" s="13" t="s">
        <v>1449</v>
      </c>
      <c r="AX91" s="13" t="s">
        <v>74</v>
      </c>
      <c r="AY91" s="13" t="s">
        <v>1450</v>
      </c>
      <c r="AZ91" s="13" t="s">
        <v>1451</v>
      </c>
      <c r="BA91" s="13" t="s">
        <v>1946</v>
      </c>
      <c r="BB91" s="13">
        <v>2018</v>
      </c>
      <c r="BC91" s="13">
        <v>9</v>
      </c>
      <c r="BD91" s="13">
        <v>2</v>
      </c>
      <c r="BE91" s="13" t="s">
        <v>74</v>
      </c>
      <c r="BF91" s="13" t="s">
        <v>74</v>
      </c>
      <c r="BG91" s="13" t="s">
        <v>74</v>
      </c>
      <c r="BH91" s="13" t="s">
        <v>74</v>
      </c>
      <c r="BI91" s="13">
        <v>356</v>
      </c>
      <c r="BJ91" s="13">
        <v>361</v>
      </c>
      <c r="BK91" s="13" t="s">
        <v>74</v>
      </c>
      <c r="BL91" s="13" t="s">
        <v>1947</v>
      </c>
      <c r="BM91" s="13" t="str">
        <f>HYPERLINK("http://dx.doi.org/10.1039/c7sc04032f","http://dx.doi.org/10.1039/c7sc04032f")</f>
        <v>http://dx.doi.org/10.1039/c7sc04032f</v>
      </c>
      <c r="BN91" s="13" t="s">
        <v>74</v>
      </c>
      <c r="BO91" s="13" t="s">
        <v>74</v>
      </c>
      <c r="BP91" s="13">
        <v>6</v>
      </c>
      <c r="BQ91" s="13" t="s">
        <v>100</v>
      </c>
      <c r="BR91" s="13" t="s">
        <v>101</v>
      </c>
      <c r="BS91" s="13" t="s">
        <v>102</v>
      </c>
      <c r="BT91" s="13" t="s">
        <v>1948</v>
      </c>
      <c r="BU91" s="13">
        <v>29732109</v>
      </c>
      <c r="BV91" s="13" t="s">
        <v>1931</v>
      </c>
      <c r="BW91" s="13" t="s">
        <v>74</v>
      </c>
      <c r="BX91" s="13" t="s">
        <v>74</v>
      </c>
      <c r="BY91" s="13" t="s">
        <v>105</v>
      </c>
      <c r="BZ91" s="13" t="s">
        <v>1949</v>
      </c>
      <c r="CA91" s="13" t="str">
        <f>HYPERLINK("https%3A%2F%2Fwww.webofscience.com%2Fwos%2Fwoscc%2Ffull-record%2FWOS:000419350700010","View Full Record in Web of Science")</f>
        <v>View Full Record in Web of Science</v>
      </c>
    </row>
    <row r="92" spans="1:79" s="13" customFormat="1" x14ac:dyDescent="0.2">
      <c r="A92" s="14" t="s">
        <v>2770</v>
      </c>
      <c r="B92" s="13" t="s">
        <v>2865</v>
      </c>
      <c r="C92" s="14" t="s">
        <v>2770</v>
      </c>
      <c r="D92" s="24">
        <f t="shared" si="3"/>
        <v>0</v>
      </c>
      <c r="E92" s="25">
        <f t="shared" si="4"/>
        <v>0</v>
      </c>
      <c r="F92" s="25">
        <f t="shared" si="5"/>
        <v>0</v>
      </c>
      <c r="G92" s="13" t="str">
        <f>HYPERLINK("http://dx.doi.org/10.1021/jacs.7b09744","http://dx.doi.org/10.1021/jacs.7b09744")</f>
        <v>http://dx.doi.org/10.1021/jacs.7b09744</v>
      </c>
      <c r="H92" s="13" t="s">
        <v>72</v>
      </c>
      <c r="I92" s="13" t="s">
        <v>1950</v>
      </c>
      <c r="J92" s="13" t="s">
        <v>74</v>
      </c>
      <c r="K92" s="13" t="s">
        <v>74</v>
      </c>
      <c r="L92" s="13" t="s">
        <v>74</v>
      </c>
      <c r="M92" s="13" t="s">
        <v>1951</v>
      </c>
      <c r="N92" s="13" t="s">
        <v>74</v>
      </c>
      <c r="O92" s="13" t="s">
        <v>74</v>
      </c>
      <c r="P92" s="13" t="s">
        <v>1952</v>
      </c>
      <c r="Q92" s="13" t="s">
        <v>137</v>
      </c>
      <c r="R92" s="13" t="s">
        <v>74</v>
      </c>
      <c r="S92" s="13" t="s">
        <v>74</v>
      </c>
      <c r="T92" s="13" t="s">
        <v>78</v>
      </c>
      <c r="U92" s="13" t="s">
        <v>138</v>
      </c>
      <c r="V92" s="13" t="s">
        <v>74</v>
      </c>
      <c r="W92" s="13" t="s">
        <v>74</v>
      </c>
      <c r="X92" s="13" t="s">
        <v>74</v>
      </c>
      <c r="Y92" s="13" t="s">
        <v>74</v>
      </c>
      <c r="Z92" s="13" t="s">
        <v>74</v>
      </c>
      <c r="AA92" s="13" t="s">
        <v>74</v>
      </c>
      <c r="AB92" s="13" t="s">
        <v>1953</v>
      </c>
      <c r="AC92" s="13" t="s">
        <v>1954</v>
      </c>
      <c r="AD92" s="13" t="s">
        <v>1955</v>
      </c>
      <c r="AE92" s="13" t="s">
        <v>1616</v>
      </c>
      <c r="AF92" s="13" t="s">
        <v>1759</v>
      </c>
      <c r="AG92" s="13" t="s">
        <v>1618</v>
      </c>
      <c r="AH92" s="13" t="s">
        <v>1956</v>
      </c>
      <c r="AI92" s="13" t="s">
        <v>1957</v>
      </c>
      <c r="AJ92" s="13" t="s">
        <v>1958</v>
      </c>
      <c r="AK92" s="13" t="s">
        <v>1959</v>
      </c>
      <c r="AL92" s="13" t="s">
        <v>1960</v>
      </c>
      <c r="AM92" s="13" t="s">
        <v>74</v>
      </c>
      <c r="AN92" s="13">
        <v>55</v>
      </c>
      <c r="AO92" s="13">
        <v>140</v>
      </c>
      <c r="AP92" s="13">
        <v>148</v>
      </c>
      <c r="AQ92" s="13">
        <v>3</v>
      </c>
      <c r="AR92" s="13">
        <v>128</v>
      </c>
      <c r="AS92" s="13" t="s">
        <v>150</v>
      </c>
      <c r="AT92" s="13" t="s">
        <v>151</v>
      </c>
      <c r="AU92" s="13" t="s">
        <v>152</v>
      </c>
      <c r="AV92" s="13" t="s">
        <v>153</v>
      </c>
      <c r="AW92" s="13" t="s">
        <v>74</v>
      </c>
      <c r="AX92" s="13" t="s">
        <v>74</v>
      </c>
      <c r="AY92" s="13" t="s">
        <v>155</v>
      </c>
      <c r="AZ92" s="13" t="s">
        <v>156</v>
      </c>
      <c r="BA92" s="13" t="s">
        <v>1961</v>
      </c>
      <c r="BB92" s="13">
        <v>2018</v>
      </c>
      <c r="BC92" s="13">
        <v>140</v>
      </c>
      <c r="BD92" s="13">
        <v>1</v>
      </c>
      <c r="BE92" s="13" t="s">
        <v>74</v>
      </c>
      <c r="BF92" s="13" t="s">
        <v>74</v>
      </c>
      <c r="BG92" s="13" t="s">
        <v>74</v>
      </c>
      <c r="BH92" s="13" t="s">
        <v>74</v>
      </c>
      <c r="BI92" s="13">
        <v>22</v>
      </c>
      <c r="BJ92" s="13">
        <v>25</v>
      </c>
      <c r="BK92" s="13" t="s">
        <v>74</v>
      </c>
      <c r="BL92" s="13" t="s">
        <v>1962</v>
      </c>
      <c r="BM92" s="13" t="str">
        <f>HYPERLINK("http://dx.doi.org/10.1021/jacs.7b09744","http://dx.doi.org/10.1021/jacs.7b09744")</f>
        <v>http://dx.doi.org/10.1021/jacs.7b09744</v>
      </c>
      <c r="BN92" s="13" t="s">
        <v>74</v>
      </c>
      <c r="BO92" s="13" t="s">
        <v>74</v>
      </c>
      <c r="BP92" s="13">
        <v>4</v>
      </c>
      <c r="BQ92" s="13" t="s">
        <v>100</v>
      </c>
      <c r="BR92" s="13" t="s">
        <v>181</v>
      </c>
      <c r="BS92" s="13" t="s">
        <v>102</v>
      </c>
      <c r="BT92" s="13" t="s">
        <v>1963</v>
      </c>
      <c r="BU92" s="13">
        <v>29220181</v>
      </c>
      <c r="BV92" s="13" t="s">
        <v>599</v>
      </c>
      <c r="BW92" s="13" t="s">
        <v>74</v>
      </c>
      <c r="BX92" s="13" t="s">
        <v>74</v>
      </c>
      <c r="BY92" s="13" t="s">
        <v>105</v>
      </c>
      <c r="BZ92" s="13" t="s">
        <v>1964</v>
      </c>
      <c r="CA92" s="13" t="str">
        <f>HYPERLINK("https%3A%2F%2Fwww.webofscience.com%2Fwos%2Fwoscc%2Ffull-record%2FWOS:000422813300006","View Full Record in Web of Science")</f>
        <v>View Full Record in Web of Science</v>
      </c>
    </row>
    <row r="93" spans="1:79" s="13" customFormat="1" x14ac:dyDescent="0.2">
      <c r="A93" s="14" t="s">
        <v>2783</v>
      </c>
      <c r="B93" s="13" t="s">
        <v>2866</v>
      </c>
      <c r="C93" s="14" t="s">
        <v>2783</v>
      </c>
      <c r="D93" s="24">
        <f t="shared" si="3"/>
        <v>0</v>
      </c>
      <c r="E93" s="25">
        <f t="shared" si="4"/>
        <v>0</v>
      </c>
      <c r="F93" s="25">
        <f t="shared" si="5"/>
        <v>0</v>
      </c>
      <c r="G93" s="13" t="str">
        <f>HYPERLINK("http://dx.doi.org/10.1021/acs.joc.7b01686","http://dx.doi.org/10.1021/acs.joc.7b01686")</f>
        <v>http://dx.doi.org/10.1021/acs.joc.7b01686</v>
      </c>
      <c r="H93" s="13" t="s">
        <v>72</v>
      </c>
      <c r="I93" s="13" t="s">
        <v>1965</v>
      </c>
      <c r="J93" s="13" t="s">
        <v>74</v>
      </c>
      <c r="K93" s="13" t="s">
        <v>74</v>
      </c>
      <c r="L93" s="13" t="s">
        <v>74</v>
      </c>
      <c r="M93" s="13" t="s">
        <v>1966</v>
      </c>
      <c r="N93" s="13" t="s">
        <v>74</v>
      </c>
      <c r="O93" s="13" t="s">
        <v>74</v>
      </c>
      <c r="P93" s="13" t="s">
        <v>1967</v>
      </c>
      <c r="Q93" s="13" t="s">
        <v>651</v>
      </c>
      <c r="R93" s="13" t="s">
        <v>74</v>
      </c>
      <c r="S93" s="13" t="s">
        <v>74</v>
      </c>
      <c r="T93" s="13" t="s">
        <v>78</v>
      </c>
      <c r="U93" s="13" t="s">
        <v>138</v>
      </c>
      <c r="V93" s="13" t="s">
        <v>74</v>
      </c>
      <c r="W93" s="13" t="s">
        <v>74</v>
      </c>
      <c r="X93" s="13" t="s">
        <v>74</v>
      </c>
      <c r="Y93" s="13" t="s">
        <v>74</v>
      </c>
      <c r="Z93" s="13" t="s">
        <v>74</v>
      </c>
      <c r="AA93" s="13" t="s">
        <v>74</v>
      </c>
      <c r="AB93" s="13" t="s">
        <v>1968</v>
      </c>
      <c r="AC93" s="13" t="s">
        <v>1969</v>
      </c>
      <c r="AD93" s="13" t="s">
        <v>1970</v>
      </c>
      <c r="AE93" s="13" t="s">
        <v>1971</v>
      </c>
      <c r="AF93" s="13" t="s">
        <v>1972</v>
      </c>
      <c r="AG93" s="13" t="s">
        <v>1973</v>
      </c>
      <c r="AH93" s="13" t="s">
        <v>1974</v>
      </c>
      <c r="AI93" s="13" t="s">
        <v>1975</v>
      </c>
      <c r="AJ93" s="13" t="s">
        <v>1976</v>
      </c>
      <c r="AK93" s="13" t="s">
        <v>1977</v>
      </c>
      <c r="AL93" s="13" t="s">
        <v>1978</v>
      </c>
      <c r="AM93" s="13" t="s">
        <v>74</v>
      </c>
      <c r="AN93" s="13">
        <v>91</v>
      </c>
      <c r="AO93" s="13">
        <v>71</v>
      </c>
      <c r="AP93" s="13">
        <v>72</v>
      </c>
      <c r="AQ93" s="13">
        <v>5</v>
      </c>
      <c r="AR93" s="13">
        <v>75</v>
      </c>
      <c r="AS93" s="13" t="s">
        <v>150</v>
      </c>
      <c r="AT93" s="13" t="s">
        <v>151</v>
      </c>
      <c r="AU93" s="13" t="s">
        <v>152</v>
      </c>
      <c r="AV93" s="13" t="s">
        <v>662</v>
      </c>
      <c r="AW93" s="13" t="s">
        <v>663</v>
      </c>
      <c r="AX93" s="13" t="s">
        <v>74</v>
      </c>
      <c r="AY93" s="13" t="s">
        <v>664</v>
      </c>
      <c r="AZ93" s="13" t="s">
        <v>665</v>
      </c>
      <c r="BA93" s="13" t="s">
        <v>1979</v>
      </c>
      <c r="BB93" s="13">
        <v>2017</v>
      </c>
      <c r="BC93" s="13">
        <v>82</v>
      </c>
      <c r="BD93" s="13">
        <v>22</v>
      </c>
      <c r="BE93" s="13" t="s">
        <v>74</v>
      </c>
      <c r="BF93" s="13" t="s">
        <v>74</v>
      </c>
      <c r="BG93" s="13" t="s">
        <v>74</v>
      </c>
      <c r="BH93" s="13" t="s">
        <v>74</v>
      </c>
      <c r="BI93" s="13">
        <v>11669</v>
      </c>
      <c r="BJ93" s="13">
        <v>11681</v>
      </c>
      <c r="BK93" s="13" t="s">
        <v>74</v>
      </c>
      <c r="BL93" s="13" t="s">
        <v>1980</v>
      </c>
      <c r="BM93" s="13" t="str">
        <f>HYPERLINK("http://dx.doi.org/10.1021/acs.joc.7b01686","http://dx.doi.org/10.1021/acs.joc.7b01686")</f>
        <v>http://dx.doi.org/10.1021/acs.joc.7b01686</v>
      </c>
      <c r="BN93" s="13" t="s">
        <v>74</v>
      </c>
      <c r="BO93" s="13" t="s">
        <v>74</v>
      </c>
      <c r="BP93" s="13">
        <v>13</v>
      </c>
      <c r="BQ93" s="13" t="s">
        <v>130</v>
      </c>
      <c r="BR93" s="13" t="s">
        <v>181</v>
      </c>
      <c r="BS93" s="13" t="s">
        <v>102</v>
      </c>
      <c r="BT93" s="13" t="s">
        <v>1981</v>
      </c>
      <c r="BU93" s="13">
        <v>28800234</v>
      </c>
      <c r="BV93" s="13" t="s">
        <v>104</v>
      </c>
      <c r="BW93" s="13" t="s">
        <v>74</v>
      </c>
      <c r="BX93" s="13" t="s">
        <v>74</v>
      </c>
      <c r="BY93" s="13" t="s">
        <v>105</v>
      </c>
      <c r="BZ93" s="13" t="s">
        <v>1982</v>
      </c>
      <c r="CA93" s="13" t="str">
        <f>HYPERLINK("https%3A%2F%2Fwww.webofscience.com%2Fwos%2Fwoscc%2Ffull-record%2FWOS:000416204400002","View Full Record in Web of Science")</f>
        <v>View Full Record in Web of Science</v>
      </c>
    </row>
    <row r="94" spans="1:79" s="13" customFormat="1" x14ac:dyDescent="0.2">
      <c r="A94" s="14" t="s">
        <v>2802</v>
      </c>
      <c r="B94" s="13" t="s">
        <v>2867</v>
      </c>
      <c r="C94" s="14" t="s">
        <v>2802</v>
      </c>
      <c r="D94" s="24">
        <f t="shared" si="3"/>
        <v>0</v>
      </c>
      <c r="E94" s="25">
        <f t="shared" si="4"/>
        <v>0</v>
      </c>
      <c r="F94" s="25">
        <f t="shared" si="5"/>
        <v>0</v>
      </c>
      <c r="G94" s="13" t="str">
        <f>HYPERLINK("http://dx.doi.org/10.1007/s11696-017-0201-0","http://dx.doi.org/10.1007/s11696-017-0201-0")</f>
        <v>http://dx.doi.org/10.1007/s11696-017-0201-0</v>
      </c>
      <c r="H94" s="13" t="s">
        <v>72</v>
      </c>
      <c r="I94" s="13" t="s">
        <v>1983</v>
      </c>
      <c r="J94" s="13" t="s">
        <v>74</v>
      </c>
      <c r="K94" s="13" t="s">
        <v>74</v>
      </c>
      <c r="L94" s="13" t="s">
        <v>74</v>
      </c>
      <c r="M94" s="13" t="s">
        <v>1984</v>
      </c>
      <c r="N94" s="13" t="s">
        <v>74</v>
      </c>
      <c r="O94" s="13" t="s">
        <v>74</v>
      </c>
      <c r="P94" s="13" t="s">
        <v>1985</v>
      </c>
      <c r="Q94" s="13" t="s">
        <v>1986</v>
      </c>
      <c r="R94" s="13" t="s">
        <v>74</v>
      </c>
      <c r="S94" s="13" t="s">
        <v>74</v>
      </c>
      <c r="T94" s="13" t="s">
        <v>78</v>
      </c>
      <c r="U94" s="13" t="s">
        <v>138</v>
      </c>
      <c r="V94" s="13" t="s">
        <v>74</v>
      </c>
      <c r="W94" s="13" t="s">
        <v>74</v>
      </c>
      <c r="X94" s="13" t="s">
        <v>74</v>
      </c>
      <c r="Y94" s="13" t="s">
        <v>74</v>
      </c>
      <c r="Z94" s="13" t="s">
        <v>74</v>
      </c>
      <c r="AA94" s="13" t="s">
        <v>1987</v>
      </c>
      <c r="AB94" s="13" t="s">
        <v>1988</v>
      </c>
      <c r="AC94" s="13" t="s">
        <v>1989</v>
      </c>
      <c r="AD94" s="13" t="s">
        <v>1990</v>
      </c>
      <c r="AE94" s="13" t="s">
        <v>1991</v>
      </c>
      <c r="AF94" s="13" t="s">
        <v>1992</v>
      </c>
      <c r="AG94" s="13" t="s">
        <v>1993</v>
      </c>
      <c r="AH94" s="13" t="s">
        <v>1994</v>
      </c>
      <c r="AI94" s="13" t="s">
        <v>1995</v>
      </c>
      <c r="AJ94" s="13" t="s">
        <v>1996</v>
      </c>
      <c r="AK94" s="13" t="s">
        <v>74</v>
      </c>
      <c r="AL94" s="13" t="s">
        <v>1997</v>
      </c>
      <c r="AM94" s="13" t="s">
        <v>74</v>
      </c>
      <c r="AN94" s="13">
        <v>36</v>
      </c>
      <c r="AO94" s="13">
        <v>5</v>
      </c>
      <c r="AP94" s="13">
        <v>5</v>
      </c>
      <c r="AQ94" s="13">
        <v>0</v>
      </c>
      <c r="AR94" s="13">
        <v>17</v>
      </c>
      <c r="AS94" s="13" t="s">
        <v>1998</v>
      </c>
      <c r="AT94" s="13" t="s">
        <v>1999</v>
      </c>
      <c r="AU94" s="13" t="s">
        <v>2000</v>
      </c>
      <c r="AV94" s="13" t="s">
        <v>2001</v>
      </c>
      <c r="AW94" s="13" t="s">
        <v>2002</v>
      </c>
      <c r="AX94" s="13" t="s">
        <v>74</v>
      </c>
      <c r="AY94" s="13" t="s">
        <v>2003</v>
      </c>
      <c r="AZ94" s="13" t="s">
        <v>2004</v>
      </c>
      <c r="BA94" s="13" t="s">
        <v>2005</v>
      </c>
      <c r="BB94" s="13">
        <v>2017</v>
      </c>
      <c r="BC94" s="13">
        <v>71</v>
      </c>
      <c r="BD94" s="13">
        <v>11</v>
      </c>
      <c r="BE94" s="13" t="s">
        <v>74</v>
      </c>
      <c r="BF94" s="13" t="s">
        <v>74</v>
      </c>
      <c r="BG94" s="13" t="s">
        <v>74</v>
      </c>
      <c r="BH94" s="13" t="s">
        <v>74</v>
      </c>
      <c r="BI94" s="13">
        <v>2085</v>
      </c>
      <c r="BJ94" s="13">
        <v>2093</v>
      </c>
      <c r="BK94" s="13" t="s">
        <v>74</v>
      </c>
      <c r="BL94" s="13" t="s">
        <v>2006</v>
      </c>
      <c r="BM94" s="13" t="str">
        <f>HYPERLINK("http://dx.doi.org/10.1007/s11696-017-0201-0","http://dx.doi.org/10.1007/s11696-017-0201-0")</f>
        <v>http://dx.doi.org/10.1007/s11696-017-0201-0</v>
      </c>
      <c r="BN94" s="13" t="s">
        <v>74</v>
      </c>
      <c r="BO94" s="13" t="s">
        <v>74</v>
      </c>
      <c r="BP94" s="13">
        <v>9</v>
      </c>
      <c r="BQ94" s="13" t="s">
        <v>100</v>
      </c>
      <c r="BR94" s="13" t="s">
        <v>101</v>
      </c>
      <c r="BS94" s="13" t="s">
        <v>102</v>
      </c>
      <c r="BT94" s="13" t="s">
        <v>2007</v>
      </c>
      <c r="BU94" s="13">
        <v>29104351</v>
      </c>
      <c r="BV94" s="13" t="s">
        <v>1784</v>
      </c>
      <c r="BW94" s="13" t="s">
        <v>74</v>
      </c>
      <c r="BX94" s="13" t="s">
        <v>74</v>
      </c>
      <c r="BY94" s="13" t="s">
        <v>105</v>
      </c>
      <c r="BZ94" s="13" t="s">
        <v>2008</v>
      </c>
      <c r="CA94" s="13" t="str">
        <f>HYPERLINK("https%3A%2F%2Fwww.webofscience.com%2Fwos%2Fwoscc%2Ffull-record%2FWOS:000413660600005","View Full Record in Web of Science")</f>
        <v>View Full Record in Web of Science</v>
      </c>
    </row>
    <row r="95" spans="1:79" s="13" customFormat="1" x14ac:dyDescent="0.2">
      <c r="A95" s="14" t="s">
        <v>2783</v>
      </c>
      <c r="B95" s="13" t="s">
        <v>2868</v>
      </c>
      <c r="C95" s="14" t="s">
        <v>2790</v>
      </c>
      <c r="D95" s="24">
        <f t="shared" si="3"/>
        <v>-1</v>
      </c>
      <c r="E95" s="25">
        <f t="shared" si="4"/>
        <v>-1</v>
      </c>
      <c r="F95" s="25">
        <f t="shared" si="5"/>
        <v>0</v>
      </c>
      <c r="G95" s="13" t="str">
        <f>HYPERLINK("http://dx.doi.org/10.1021/acs.accounts.7b00343","http://dx.doi.org/10.1021/acs.accounts.7b00343")</f>
        <v>http://dx.doi.org/10.1021/acs.accounts.7b00343</v>
      </c>
      <c r="H95" s="13" t="s">
        <v>72</v>
      </c>
      <c r="I95" s="13" t="s">
        <v>2009</v>
      </c>
      <c r="J95" s="13" t="s">
        <v>74</v>
      </c>
      <c r="K95" s="13" t="s">
        <v>74</v>
      </c>
      <c r="L95" s="13" t="s">
        <v>74</v>
      </c>
      <c r="M95" s="13" t="s">
        <v>2010</v>
      </c>
      <c r="N95" s="13" t="s">
        <v>74</v>
      </c>
      <c r="O95" s="13" t="s">
        <v>74</v>
      </c>
      <c r="P95" s="13" t="s">
        <v>2011</v>
      </c>
      <c r="Q95" s="13" t="s">
        <v>850</v>
      </c>
      <c r="R95" s="13" t="s">
        <v>74</v>
      </c>
      <c r="S95" s="13" t="s">
        <v>74</v>
      </c>
      <c r="T95" s="13" t="s">
        <v>78</v>
      </c>
      <c r="U95" s="13" t="s">
        <v>334</v>
      </c>
      <c r="V95" s="13" t="s">
        <v>74</v>
      </c>
      <c r="W95" s="13" t="s">
        <v>74</v>
      </c>
      <c r="X95" s="13" t="s">
        <v>74</v>
      </c>
      <c r="Y95" s="13" t="s">
        <v>74</v>
      </c>
      <c r="Z95" s="13" t="s">
        <v>74</v>
      </c>
      <c r="AA95" s="13" t="s">
        <v>74</v>
      </c>
      <c r="AB95" s="13" t="s">
        <v>2012</v>
      </c>
      <c r="AC95" s="13" t="s">
        <v>2013</v>
      </c>
      <c r="AD95" s="13" t="s">
        <v>2014</v>
      </c>
      <c r="AE95" s="13" t="s">
        <v>2015</v>
      </c>
      <c r="AF95" s="13" t="s">
        <v>2016</v>
      </c>
      <c r="AG95" s="13" t="s">
        <v>2017</v>
      </c>
      <c r="AH95" s="13" t="s">
        <v>2018</v>
      </c>
      <c r="AI95" s="13" t="s">
        <v>2019</v>
      </c>
      <c r="AJ95" s="13" t="s">
        <v>2020</v>
      </c>
      <c r="AK95" s="13" t="s">
        <v>2021</v>
      </c>
      <c r="AL95" s="13" t="s">
        <v>2022</v>
      </c>
      <c r="AM95" s="13" t="s">
        <v>74</v>
      </c>
      <c r="AN95" s="13">
        <v>42</v>
      </c>
      <c r="AO95" s="13">
        <v>58</v>
      </c>
      <c r="AP95" s="13">
        <v>71</v>
      </c>
      <c r="AQ95" s="13">
        <v>6</v>
      </c>
      <c r="AR95" s="13">
        <v>150</v>
      </c>
      <c r="AS95" s="13" t="s">
        <v>150</v>
      </c>
      <c r="AT95" s="13" t="s">
        <v>151</v>
      </c>
      <c r="AU95" s="13" t="s">
        <v>152</v>
      </c>
      <c r="AV95" s="13" t="s">
        <v>861</v>
      </c>
      <c r="AW95" s="13" t="s">
        <v>862</v>
      </c>
      <c r="AX95" s="13" t="s">
        <v>74</v>
      </c>
      <c r="AY95" s="13" t="s">
        <v>863</v>
      </c>
      <c r="AZ95" s="13" t="s">
        <v>864</v>
      </c>
      <c r="BA95" s="13" t="s">
        <v>2005</v>
      </c>
      <c r="BB95" s="13">
        <v>2017</v>
      </c>
      <c r="BC95" s="13">
        <v>50</v>
      </c>
      <c r="BD95" s="13">
        <v>11</v>
      </c>
      <c r="BE95" s="13" t="s">
        <v>74</v>
      </c>
      <c r="BF95" s="13" t="s">
        <v>74</v>
      </c>
      <c r="BG95" s="13" t="s">
        <v>74</v>
      </c>
      <c r="BH95" s="13" t="s">
        <v>74</v>
      </c>
      <c r="BI95" s="13">
        <v>2706</v>
      </c>
      <c r="BJ95" s="13">
        <v>2717</v>
      </c>
      <c r="BK95" s="13" t="s">
        <v>74</v>
      </c>
      <c r="BL95" s="13" t="s">
        <v>2023</v>
      </c>
      <c r="BM95" s="13" t="str">
        <f>HYPERLINK("http://dx.doi.org/10.1021/acs.accounts.7b00343","http://dx.doi.org/10.1021/acs.accounts.7b00343")</f>
        <v>http://dx.doi.org/10.1021/acs.accounts.7b00343</v>
      </c>
      <c r="BN95" s="13" t="s">
        <v>74</v>
      </c>
      <c r="BO95" s="13" t="s">
        <v>74</v>
      </c>
      <c r="BP95" s="13">
        <v>12</v>
      </c>
      <c r="BQ95" s="13" t="s">
        <v>100</v>
      </c>
      <c r="BR95" s="13" t="s">
        <v>101</v>
      </c>
      <c r="BS95" s="13" t="s">
        <v>102</v>
      </c>
      <c r="BT95" s="13" t="s">
        <v>2024</v>
      </c>
      <c r="BU95" s="13">
        <v>29064667</v>
      </c>
      <c r="BV95" s="13" t="s">
        <v>74</v>
      </c>
      <c r="BW95" s="13" t="s">
        <v>74</v>
      </c>
      <c r="BX95" s="13" t="s">
        <v>74</v>
      </c>
      <c r="BY95" s="13" t="s">
        <v>105</v>
      </c>
      <c r="BZ95" s="13" t="s">
        <v>2025</v>
      </c>
      <c r="CA95" s="13" t="str">
        <f>HYPERLINK("https%3A%2F%2Fwww.webofscience.com%2Fwos%2Fwoscc%2Ffull-record%2FWOS:000416497400008","View Full Record in Web of Science")</f>
        <v>View Full Record in Web of Science</v>
      </c>
    </row>
    <row r="96" spans="1:79" s="13" customFormat="1" x14ac:dyDescent="0.2">
      <c r="A96" s="14" t="s">
        <v>2783</v>
      </c>
      <c r="B96" s="13" t="s">
        <v>2869</v>
      </c>
      <c r="C96" s="14" t="s">
        <v>2783</v>
      </c>
      <c r="D96" s="24">
        <f t="shared" si="3"/>
        <v>0</v>
      </c>
      <c r="E96" s="25">
        <f t="shared" si="4"/>
        <v>0</v>
      </c>
      <c r="F96" s="25">
        <f t="shared" si="5"/>
        <v>0</v>
      </c>
      <c r="G96" s="13" t="str">
        <f>HYPERLINK("http://dx.doi.org/10.1016/j.jmgm.2017.08.016","http://dx.doi.org/10.1016/j.jmgm.2017.08.016")</f>
        <v>http://dx.doi.org/10.1016/j.jmgm.2017.08.016</v>
      </c>
      <c r="H96" s="13" t="s">
        <v>72</v>
      </c>
      <c r="I96" s="13" t="s">
        <v>2026</v>
      </c>
      <c r="J96" s="13" t="s">
        <v>74</v>
      </c>
      <c r="K96" s="13" t="s">
        <v>74</v>
      </c>
      <c r="L96" s="13" t="s">
        <v>74</v>
      </c>
      <c r="M96" s="13" t="s">
        <v>2027</v>
      </c>
      <c r="N96" s="13" t="s">
        <v>74</v>
      </c>
      <c r="O96" s="13" t="s">
        <v>74</v>
      </c>
      <c r="P96" s="13" t="s">
        <v>2028</v>
      </c>
      <c r="Q96" s="13" t="s">
        <v>2029</v>
      </c>
      <c r="R96" s="13" t="s">
        <v>74</v>
      </c>
      <c r="S96" s="13" t="s">
        <v>74</v>
      </c>
      <c r="T96" s="13" t="s">
        <v>78</v>
      </c>
      <c r="U96" s="13" t="s">
        <v>138</v>
      </c>
      <c r="V96" s="13" t="s">
        <v>74</v>
      </c>
      <c r="W96" s="13" t="s">
        <v>74</v>
      </c>
      <c r="X96" s="13" t="s">
        <v>74</v>
      </c>
      <c r="Y96" s="13" t="s">
        <v>74</v>
      </c>
      <c r="Z96" s="13" t="s">
        <v>74</v>
      </c>
      <c r="AA96" s="13" t="s">
        <v>2030</v>
      </c>
      <c r="AB96" s="13" t="s">
        <v>2031</v>
      </c>
      <c r="AC96" s="13" t="s">
        <v>2032</v>
      </c>
      <c r="AD96" s="13" t="s">
        <v>2033</v>
      </c>
      <c r="AE96" s="13" t="s">
        <v>2034</v>
      </c>
      <c r="AF96" s="13" t="s">
        <v>2035</v>
      </c>
      <c r="AG96" s="13" t="s">
        <v>2036</v>
      </c>
      <c r="AH96" s="13" t="s">
        <v>2037</v>
      </c>
      <c r="AI96" s="13" t="s">
        <v>74</v>
      </c>
      <c r="AJ96" s="13" t="s">
        <v>74</v>
      </c>
      <c r="AK96" s="13" t="s">
        <v>74</v>
      </c>
      <c r="AL96" s="13" t="s">
        <v>74</v>
      </c>
      <c r="AM96" s="13" t="s">
        <v>74</v>
      </c>
      <c r="AN96" s="13">
        <v>64</v>
      </c>
      <c r="AO96" s="13">
        <v>38</v>
      </c>
      <c r="AP96" s="13">
        <v>38</v>
      </c>
      <c r="AQ96" s="13">
        <v>10</v>
      </c>
      <c r="AR96" s="13">
        <v>106</v>
      </c>
      <c r="AS96" s="13" t="s">
        <v>2038</v>
      </c>
      <c r="AT96" s="13" t="s">
        <v>2039</v>
      </c>
      <c r="AU96" s="13" t="s">
        <v>2040</v>
      </c>
      <c r="AV96" s="13" t="s">
        <v>2041</v>
      </c>
      <c r="AW96" s="13" t="s">
        <v>2042</v>
      </c>
      <c r="AX96" s="13" t="s">
        <v>74</v>
      </c>
      <c r="AY96" s="13" t="s">
        <v>2043</v>
      </c>
      <c r="AZ96" s="13" t="s">
        <v>2044</v>
      </c>
      <c r="BA96" s="13" t="s">
        <v>1206</v>
      </c>
      <c r="BB96" s="13">
        <v>2017</v>
      </c>
      <c r="BC96" s="13">
        <v>77</v>
      </c>
      <c r="BD96" s="13" t="s">
        <v>74</v>
      </c>
      <c r="BE96" s="13" t="s">
        <v>74</v>
      </c>
      <c r="BF96" s="13" t="s">
        <v>74</v>
      </c>
      <c r="BG96" s="13" t="s">
        <v>74</v>
      </c>
      <c r="BH96" s="13" t="s">
        <v>74</v>
      </c>
      <c r="BI96" s="13">
        <v>143</v>
      </c>
      <c r="BJ96" s="13">
        <v>152</v>
      </c>
      <c r="BK96" s="13" t="s">
        <v>74</v>
      </c>
      <c r="BL96" s="13" t="s">
        <v>2045</v>
      </c>
      <c r="BM96" s="13" t="str">
        <f>HYPERLINK("http://dx.doi.org/10.1016/j.jmgm.2017.08.016","http://dx.doi.org/10.1016/j.jmgm.2017.08.016")</f>
        <v>http://dx.doi.org/10.1016/j.jmgm.2017.08.016</v>
      </c>
      <c r="BN96" s="13" t="s">
        <v>74</v>
      </c>
      <c r="BO96" s="13" t="s">
        <v>74</v>
      </c>
      <c r="BP96" s="13">
        <v>10</v>
      </c>
      <c r="BQ96" s="13" t="s">
        <v>2046</v>
      </c>
      <c r="BR96" s="13" t="s">
        <v>101</v>
      </c>
      <c r="BS96" s="13" t="s">
        <v>2047</v>
      </c>
      <c r="BT96" s="13" t="s">
        <v>2048</v>
      </c>
      <c r="BU96" s="13">
        <v>28858642</v>
      </c>
      <c r="BV96" s="13" t="s">
        <v>74</v>
      </c>
      <c r="BW96" s="13" t="s">
        <v>74</v>
      </c>
      <c r="BX96" s="13" t="s">
        <v>74</v>
      </c>
      <c r="BY96" s="13" t="s">
        <v>105</v>
      </c>
      <c r="BZ96" s="13" t="s">
        <v>2049</v>
      </c>
      <c r="CA96" s="13" t="str">
        <f>HYPERLINK("https%3A%2F%2Fwww.webofscience.com%2Fwos%2Fwoscc%2Ffull-record%2FWOS:000417659200016","View Full Record in Web of Science")</f>
        <v>View Full Record in Web of Science</v>
      </c>
    </row>
    <row r="97" spans="1:79" s="13" customFormat="1" x14ac:dyDescent="0.2">
      <c r="A97" s="14" t="s">
        <v>2770</v>
      </c>
      <c r="B97" s="13" t="s">
        <v>2870</v>
      </c>
      <c r="C97" s="14" t="s">
        <v>2770</v>
      </c>
      <c r="D97" s="24">
        <f t="shared" si="3"/>
        <v>0</v>
      </c>
      <c r="E97" s="25">
        <f t="shared" si="4"/>
        <v>0</v>
      </c>
      <c r="F97" s="25">
        <f t="shared" si="5"/>
        <v>0</v>
      </c>
      <c r="G97" s="13" t="str">
        <f>HYPERLINK("http://dx.doi.org/10.1016/j.molstruc.2017.05.044","http://dx.doi.org/10.1016/j.molstruc.2017.05.044")</f>
        <v>http://dx.doi.org/10.1016/j.molstruc.2017.05.044</v>
      </c>
      <c r="H97" s="13" t="s">
        <v>72</v>
      </c>
      <c r="I97" s="13" t="s">
        <v>2050</v>
      </c>
      <c r="J97" s="13" t="s">
        <v>74</v>
      </c>
      <c r="K97" s="13" t="s">
        <v>74</v>
      </c>
      <c r="L97" s="13" t="s">
        <v>74</v>
      </c>
      <c r="M97" s="13" t="s">
        <v>2051</v>
      </c>
      <c r="N97" s="13" t="s">
        <v>74</v>
      </c>
      <c r="O97" s="13" t="s">
        <v>74</v>
      </c>
      <c r="P97" s="13" t="s">
        <v>2052</v>
      </c>
      <c r="Q97" s="13" t="s">
        <v>2053</v>
      </c>
      <c r="R97" s="13" t="s">
        <v>74</v>
      </c>
      <c r="S97" s="13" t="s">
        <v>74</v>
      </c>
      <c r="T97" s="13" t="s">
        <v>78</v>
      </c>
      <c r="U97" s="13" t="s">
        <v>138</v>
      </c>
      <c r="V97" s="13" t="s">
        <v>74</v>
      </c>
      <c r="W97" s="13" t="s">
        <v>74</v>
      </c>
      <c r="X97" s="13" t="s">
        <v>74</v>
      </c>
      <c r="Y97" s="13" t="s">
        <v>74</v>
      </c>
      <c r="Z97" s="13" t="s">
        <v>74</v>
      </c>
      <c r="AA97" s="13" t="s">
        <v>2054</v>
      </c>
      <c r="AB97" s="13" t="s">
        <v>2055</v>
      </c>
      <c r="AC97" s="13" t="s">
        <v>2056</v>
      </c>
      <c r="AD97" s="13" t="s">
        <v>2057</v>
      </c>
      <c r="AE97" s="13" t="s">
        <v>2058</v>
      </c>
      <c r="AF97" s="13" t="s">
        <v>2059</v>
      </c>
      <c r="AG97" s="13" t="s">
        <v>2060</v>
      </c>
      <c r="AH97" s="13" t="s">
        <v>2061</v>
      </c>
      <c r="AI97" s="13" t="s">
        <v>2062</v>
      </c>
      <c r="AJ97" s="13" t="s">
        <v>2063</v>
      </c>
      <c r="AK97" s="13" t="s">
        <v>2063</v>
      </c>
      <c r="AL97" s="13" t="s">
        <v>2064</v>
      </c>
      <c r="AM97" s="13" t="s">
        <v>74</v>
      </c>
      <c r="AN97" s="13">
        <v>44</v>
      </c>
      <c r="AO97" s="13">
        <v>3</v>
      </c>
      <c r="AP97" s="13">
        <v>3</v>
      </c>
      <c r="AQ97" s="13">
        <v>0</v>
      </c>
      <c r="AR97" s="13">
        <v>35</v>
      </c>
      <c r="AS97" s="13" t="s">
        <v>2065</v>
      </c>
      <c r="AT97" s="13" t="s">
        <v>708</v>
      </c>
      <c r="AU97" s="13" t="s">
        <v>2066</v>
      </c>
      <c r="AV97" s="13" t="s">
        <v>2067</v>
      </c>
      <c r="AW97" s="13" t="s">
        <v>2068</v>
      </c>
      <c r="AX97" s="13" t="s">
        <v>74</v>
      </c>
      <c r="AY97" s="13" t="s">
        <v>2069</v>
      </c>
      <c r="AZ97" s="13" t="s">
        <v>2070</v>
      </c>
      <c r="BA97" s="13" t="s">
        <v>2071</v>
      </c>
      <c r="BB97" s="13">
        <v>2017</v>
      </c>
      <c r="BC97" s="13">
        <v>1144</v>
      </c>
      <c r="BD97" s="13" t="s">
        <v>74</v>
      </c>
      <c r="BE97" s="13" t="s">
        <v>74</v>
      </c>
      <c r="BF97" s="13" t="s">
        <v>74</v>
      </c>
      <c r="BG97" s="13" t="s">
        <v>74</v>
      </c>
      <c r="BH97" s="13" t="s">
        <v>74</v>
      </c>
      <c r="BI97" s="13">
        <v>186</v>
      </c>
      <c r="BJ97" s="13">
        <v>190</v>
      </c>
      <c r="BK97" s="13" t="s">
        <v>74</v>
      </c>
      <c r="BL97" s="13" t="s">
        <v>2072</v>
      </c>
      <c r="BM97" s="13" t="str">
        <f>HYPERLINK("http://dx.doi.org/10.1016/j.molstruc.2017.05.044","http://dx.doi.org/10.1016/j.molstruc.2017.05.044")</f>
        <v>http://dx.doi.org/10.1016/j.molstruc.2017.05.044</v>
      </c>
      <c r="BN97" s="13" t="s">
        <v>74</v>
      </c>
      <c r="BO97" s="13" t="s">
        <v>74</v>
      </c>
      <c r="BP97" s="13">
        <v>5</v>
      </c>
      <c r="BQ97" s="13" t="s">
        <v>372</v>
      </c>
      <c r="BR97" s="13" t="s">
        <v>101</v>
      </c>
      <c r="BS97" s="13" t="s">
        <v>102</v>
      </c>
      <c r="BT97" s="13" t="s">
        <v>2073</v>
      </c>
      <c r="BU97" s="13" t="s">
        <v>74</v>
      </c>
      <c r="BV97" s="13" t="s">
        <v>74</v>
      </c>
      <c r="BW97" s="13" t="s">
        <v>74</v>
      </c>
      <c r="BX97" s="13" t="s">
        <v>74</v>
      </c>
      <c r="BY97" s="13" t="s">
        <v>105</v>
      </c>
      <c r="BZ97" s="13" t="s">
        <v>2074</v>
      </c>
      <c r="CA97" s="13" t="str">
        <f>HYPERLINK("https%3A%2F%2Fwww.webofscience.com%2Fwos%2Fwoscc%2Ffull-record%2FWOS:000403855700023","View Full Record in Web of Science")</f>
        <v>View Full Record in Web of Science</v>
      </c>
    </row>
    <row r="98" spans="1:79" s="13" customFormat="1" x14ac:dyDescent="0.2">
      <c r="A98" s="14" t="s">
        <v>2771</v>
      </c>
      <c r="B98" s="13" t="s">
        <v>2871</v>
      </c>
      <c r="C98" s="14" t="s">
        <v>2771</v>
      </c>
      <c r="D98" s="24">
        <f t="shared" si="3"/>
        <v>0</v>
      </c>
      <c r="E98" s="25">
        <f t="shared" si="4"/>
        <v>0</v>
      </c>
      <c r="F98" s="25">
        <f t="shared" si="5"/>
        <v>0</v>
      </c>
      <c r="G98" s="13" t="str">
        <f>HYPERLINK("http://dx.doi.org/10.1016/j.jelechem.2017.04.031","http://dx.doi.org/10.1016/j.jelechem.2017.04.031")</f>
        <v>http://dx.doi.org/10.1016/j.jelechem.2017.04.031</v>
      </c>
      <c r="H98" s="13" t="s">
        <v>72</v>
      </c>
      <c r="I98" s="13" t="s">
        <v>2075</v>
      </c>
      <c r="J98" s="13" t="s">
        <v>74</v>
      </c>
      <c r="K98" s="13" t="s">
        <v>74</v>
      </c>
      <c r="L98" s="13" t="s">
        <v>74</v>
      </c>
      <c r="M98" s="13" t="s">
        <v>2076</v>
      </c>
      <c r="N98" s="13" t="s">
        <v>74</v>
      </c>
      <c r="O98" s="13" t="s">
        <v>74</v>
      </c>
      <c r="P98" s="13" t="s">
        <v>2077</v>
      </c>
      <c r="Q98" s="13" t="s">
        <v>723</v>
      </c>
      <c r="R98" s="13" t="s">
        <v>74</v>
      </c>
      <c r="S98" s="13" t="s">
        <v>74</v>
      </c>
      <c r="T98" s="13" t="s">
        <v>78</v>
      </c>
      <c r="U98" s="13" t="s">
        <v>138</v>
      </c>
      <c r="V98" s="13" t="s">
        <v>74</v>
      </c>
      <c r="W98" s="13" t="s">
        <v>74</v>
      </c>
      <c r="X98" s="13" t="s">
        <v>74</v>
      </c>
      <c r="Y98" s="13" t="s">
        <v>74</v>
      </c>
      <c r="Z98" s="13" t="s">
        <v>74</v>
      </c>
      <c r="AA98" s="13" t="s">
        <v>2078</v>
      </c>
      <c r="AB98" s="13" t="s">
        <v>2079</v>
      </c>
      <c r="AC98" s="13" t="s">
        <v>2080</v>
      </c>
      <c r="AD98" s="13" t="s">
        <v>2081</v>
      </c>
      <c r="AE98" s="13" t="s">
        <v>2082</v>
      </c>
      <c r="AF98" s="13" t="s">
        <v>2083</v>
      </c>
      <c r="AG98" s="13" t="s">
        <v>2084</v>
      </c>
      <c r="AH98" s="13" t="s">
        <v>2085</v>
      </c>
      <c r="AI98" s="13" t="s">
        <v>2086</v>
      </c>
      <c r="AJ98" s="13" t="s">
        <v>74</v>
      </c>
      <c r="AK98" s="13" t="s">
        <v>74</v>
      </c>
      <c r="AL98" s="13" t="s">
        <v>74</v>
      </c>
      <c r="AM98" s="13" t="s">
        <v>74</v>
      </c>
      <c r="AN98" s="13">
        <v>27</v>
      </c>
      <c r="AO98" s="13">
        <v>5</v>
      </c>
      <c r="AP98" s="13">
        <v>5</v>
      </c>
      <c r="AQ98" s="13">
        <v>0</v>
      </c>
      <c r="AR98" s="13">
        <v>14</v>
      </c>
      <c r="AS98" s="13" t="s">
        <v>736</v>
      </c>
      <c r="AT98" s="13" t="s">
        <v>737</v>
      </c>
      <c r="AU98" s="13" t="s">
        <v>738</v>
      </c>
      <c r="AV98" s="13" t="s">
        <v>739</v>
      </c>
      <c r="AW98" s="13" t="s">
        <v>740</v>
      </c>
      <c r="AX98" s="13" t="s">
        <v>74</v>
      </c>
      <c r="AY98" s="13" t="s">
        <v>741</v>
      </c>
      <c r="AZ98" s="13" t="s">
        <v>742</v>
      </c>
      <c r="BA98" s="13" t="s">
        <v>2087</v>
      </c>
      <c r="BB98" s="13">
        <v>2017</v>
      </c>
      <c r="BC98" s="13">
        <v>795</v>
      </c>
      <c r="BD98" s="13" t="s">
        <v>74</v>
      </c>
      <c r="BE98" s="13" t="s">
        <v>74</v>
      </c>
      <c r="BF98" s="13" t="s">
        <v>74</v>
      </c>
      <c r="BG98" s="13" t="s">
        <v>74</v>
      </c>
      <c r="BH98" s="13" t="s">
        <v>74</v>
      </c>
      <c r="BI98" s="13">
        <v>81</v>
      </c>
      <c r="BJ98" s="13">
        <v>89</v>
      </c>
      <c r="BK98" s="13" t="s">
        <v>74</v>
      </c>
      <c r="BL98" s="13" t="s">
        <v>2088</v>
      </c>
      <c r="BM98" s="13" t="str">
        <f>HYPERLINK("http://dx.doi.org/10.1016/j.jelechem.2017.04.031","http://dx.doi.org/10.1016/j.jelechem.2017.04.031")</f>
        <v>http://dx.doi.org/10.1016/j.jelechem.2017.04.031</v>
      </c>
      <c r="BN98" s="13" t="s">
        <v>74</v>
      </c>
      <c r="BO98" s="13" t="s">
        <v>74</v>
      </c>
      <c r="BP98" s="13">
        <v>9</v>
      </c>
      <c r="BQ98" s="13" t="s">
        <v>745</v>
      </c>
      <c r="BR98" s="13" t="s">
        <v>101</v>
      </c>
      <c r="BS98" s="13" t="s">
        <v>746</v>
      </c>
      <c r="BT98" s="13" t="s">
        <v>2089</v>
      </c>
      <c r="BU98" s="13" t="s">
        <v>74</v>
      </c>
      <c r="BV98" s="13" t="s">
        <v>74</v>
      </c>
      <c r="BW98" s="13" t="s">
        <v>74</v>
      </c>
      <c r="BX98" s="13" t="s">
        <v>74</v>
      </c>
      <c r="BY98" s="13" t="s">
        <v>105</v>
      </c>
      <c r="BZ98" s="13" t="s">
        <v>2090</v>
      </c>
      <c r="CA98" s="13" t="str">
        <f>HYPERLINK("https%3A%2F%2Fwww.webofscience.com%2Fwos%2Fwoscc%2Ffull-record%2FWOS:000403117500011","View Full Record in Web of Science")</f>
        <v>View Full Record in Web of Science</v>
      </c>
    </row>
    <row r="99" spans="1:79" s="1" customFormat="1" x14ac:dyDescent="0.2">
      <c r="A99" s="3" t="s">
        <v>2768</v>
      </c>
      <c r="B99" s="1" t="s">
        <v>2872</v>
      </c>
      <c r="C99" s="3" t="s">
        <v>2768</v>
      </c>
      <c r="D99" s="24">
        <f t="shared" si="3"/>
        <v>0</v>
      </c>
      <c r="E99" s="25">
        <f t="shared" si="4"/>
        <v>0</v>
      </c>
      <c r="F99" s="25">
        <f t="shared" si="5"/>
        <v>0</v>
      </c>
      <c r="G99" s="1" t="str">
        <f>HYPERLINK("http://dx.doi.org/10.1021/jacs.7b03539","http://dx.doi.org/10.1021/jacs.7b03539")</f>
        <v>http://dx.doi.org/10.1021/jacs.7b03539</v>
      </c>
      <c r="H99" s="1" t="s">
        <v>72</v>
      </c>
      <c r="I99" s="1" t="s">
        <v>2091</v>
      </c>
      <c r="J99" s="1" t="s">
        <v>74</v>
      </c>
      <c r="K99" s="1" t="s">
        <v>74</v>
      </c>
      <c r="L99" s="1" t="s">
        <v>74</v>
      </c>
      <c r="M99" s="1" t="s">
        <v>2092</v>
      </c>
      <c r="N99" s="1" t="s">
        <v>74</v>
      </c>
      <c r="O99" s="1" t="s">
        <v>74</v>
      </c>
      <c r="P99" s="1" t="s">
        <v>2093</v>
      </c>
      <c r="Q99" s="1" t="s">
        <v>137</v>
      </c>
      <c r="R99" s="1" t="s">
        <v>74</v>
      </c>
      <c r="S99" s="1" t="s">
        <v>74</v>
      </c>
      <c r="T99" s="1" t="s">
        <v>78</v>
      </c>
      <c r="U99" s="1" t="s">
        <v>138</v>
      </c>
      <c r="V99" s="1" t="s">
        <v>74</v>
      </c>
      <c r="W99" s="1" t="s">
        <v>74</v>
      </c>
      <c r="X99" s="1" t="s">
        <v>74</v>
      </c>
      <c r="Y99" s="1" t="s">
        <v>74</v>
      </c>
      <c r="Z99" s="1" t="s">
        <v>74</v>
      </c>
      <c r="AA99" s="1" t="s">
        <v>74</v>
      </c>
      <c r="AB99" s="1" t="s">
        <v>2094</v>
      </c>
      <c r="AC99" s="1" t="s">
        <v>2095</v>
      </c>
      <c r="AD99" s="1" t="s">
        <v>2096</v>
      </c>
      <c r="AE99" s="1" t="s">
        <v>2097</v>
      </c>
      <c r="AF99" s="1" t="s">
        <v>2098</v>
      </c>
      <c r="AG99" s="1" t="s">
        <v>2099</v>
      </c>
      <c r="AH99" s="1" t="s">
        <v>2100</v>
      </c>
      <c r="AI99" s="1" t="s">
        <v>74</v>
      </c>
      <c r="AJ99" s="1" t="s">
        <v>2101</v>
      </c>
      <c r="AK99" s="1" t="s">
        <v>2102</v>
      </c>
      <c r="AL99" s="1" t="s">
        <v>2103</v>
      </c>
      <c r="AM99" s="1" t="s">
        <v>74</v>
      </c>
      <c r="AN99" s="1">
        <v>37</v>
      </c>
      <c r="AO99" s="1">
        <v>306</v>
      </c>
      <c r="AP99" s="1">
        <v>345</v>
      </c>
      <c r="AQ99" s="1">
        <v>10</v>
      </c>
      <c r="AR99" s="1">
        <v>195</v>
      </c>
      <c r="AS99" s="1" t="s">
        <v>150</v>
      </c>
      <c r="AT99" s="1" t="s">
        <v>151</v>
      </c>
      <c r="AU99" s="1" t="s">
        <v>152</v>
      </c>
      <c r="AV99" s="1" t="s">
        <v>153</v>
      </c>
      <c r="AW99" s="1" t="s">
        <v>74</v>
      </c>
      <c r="AX99" s="1" t="s">
        <v>74</v>
      </c>
      <c r="AY99" s="1" t="s">
        <v>155</v>
      </c>
      <c r="AZ99" s="1" t="s">
        <v>156</v>
      </c>
      <c r="BA99" s="1" t="s">
        <v>2104</v>
      </c>
      <c r="BB99" s="1">
        <v>2017</v>
      </c>
      <c r="BC99" s="1">
        <v>139</v>
      </c>
      <c r="BD99" s="1">
        <v>22</v>
      </c>
      <c r="BE99" s="1" t="s">
        <v>74</v>
      </c>
      <c r="BF99" s="1" t="s">
        <v>74</v>
      </c>
      <c r="BG99" s="1" t="s">
        <v>74</v>
      </c>
      <c r="BH99" s="1" t="s">
        <v>74</v>
      </c>
      <c r="BI99" s="1">
        <v>7448</v>
      </c>
      <c r="BJ99" s="1">
        <v>7451</v>
      </c>
      <c r="BK99" s="1" t="s">
        <v>74</v>
      </c>
      <c r="BL99" s="1" t="s">
        <v>2105</v>
      </c>
      <c r="BM99" s="1" t="str">
        <f>HYPERLINK("http://dx.doi.org/10.1021/jacs.7b03539","http://dx.doi.org/10.1021/jacs.7b03539")</f>
        <v>http://dx.doi.org/10.1021/jacs.7b03539</v>
      </c>
      <c r="BN99" s="1" t="s">
        <v>74</v>
      </c>
      <c r="BO99" s="1" t="s">
        <v>74</v>
      </c>
      <c r="BP99" s="1">
        <v>4</v>
      </c>
      <c r="BQ99" s="1" t="s">
        <v>100</v>
      </c>
      <c r="BR99" s="1" t="s">
        <v>199</v>
      </c>
      <c r="BS99" s="1" t="s">
        <v>102</v>
      </c>
      <c r="BT99" s="1" t="s">
        <v>2106</v>
      </c>
      <c r="BU99" s="1">
        <v>28510449</v>
      </c>
      <c r="BV99" s="1" t="s">
        <v>374</v>
      </c>
      <c r="BW99" s="1" t="s">
        <v>74</v>
      </c>
      <c r="BX99" s="1" t="s">
        <v>74</v>
      </c>
      <c r="BY99" s="1" t="s">
        <v>105</v>
      </c>
      <c r="BZ99" s="1" t="s">
        <v>2107</v>
      </c>
      <c r="CA99" s="1" t="str">
        <f>HYPERLINK("https%3A%2F%2Fwww.webofscience.com%2Fwos%2Fwoscc%2Ffull-record%2FWOS:000403136500007","View Full Record in Web of Science")</f>
        <v>View Full Record in Web of Science</v>
      </c>
    </row>
    <row r="100" spans="1:79" s="13" customFormat="1" x14ac:dyDescent="0.2">
      <c r="A100" s="14" t="s">
        <v>2770</v>
      </c>
      <c r="B100" s="13" t="s">
        <v>2873</v>
      </c>
      <c r="C100" s="14" t="s">
        <v>2770</v>
      </c>
      <c r="D100" s="24">
        <f t="shared" si="3"/>
        <v>0</v>
      </c>
      <c r="E100" s="25">
        <f t="shared" si="4"/>
        <v>0</v>
      </c>
      <c r="F100" s="25">
        <f t="shared" si="5"/>
        <v>0</v>
      </c>
      <c r="G100" s="13" t="str">
        <f>HYPERLINK("http://dx.doi.org/10.1021/acs.inorgchem.7b00448","http://dx.doi.org/10.1021/acs.inorgchem.7b00448")</f>
        <v>http://dx.doi.org/10.1021/acs.inorgchem.7b00448</v>
      </c>
      <c r="H100" s="13" t="s">
        <v>72</v>
      </c>
      <c r="I100" s="13" t="s">
        <v>2108</v>
      </c>
      <c r="J100" s="13" t="s">
        <v>74</v>
      </c>
      <c r="K100" s="13" t="s">
        <v>74</v>
      </c>
      <c r="L100" s="13" t="s">
        <v>74</v>
      </c>
      <c r="M100" s="13" t="s">
        <v>2109</v>
      </c>
      <c r="N100" s="13" t="s">
        <v>74</v>
      </c>
      <c r="O100" s="13" t="s">
        <v>74</v>
      </c>
      <c r="P100" s="13" t="s">
        <v>2110</v>
      </c>
      <c r="Q100" s="13" t="s">
        <v>496</v>
      </c>
      <c r="R100" s="13" t="s">
        <v>74</v>
      </c>
      <c r="S100" s="13" t="s">
        <v>74</v>
      </c>
      <c r="T100" s="13" t="s">
        <v>78</v>
      </c>
      <c r="U100" s="13" t="s">
        <v>138</v>
      </c>
      <c r="V100" s="13" t="s">
        <v>74</v>
      </c>
      <c r="W100" s="13" t="s">
        <v>74</v>
      </c>
      <c r="X100" s="13" t="s">
        <v>74</v>
      </c>
      <c r="Y100" s="13" t="s">
        <v>74</v>
      </c>
      <c r="Z100" s="13" t="s">
        <v>74</v>
      </c>
      <c r="AA100" s="13" t="s">
        <v>74</v>
      </c>
      <c r="AB100" s="13" t="s">
        <v>2111</v>
      </c>
      <c r="AC100" s="13" t="s">
        <v>2112</v>
      </c>
      <c r="AD100" s="13" t="s">
        <v>2113</v>
      </c>
      <c r="AE100" s="13" t="s">
        <v>2114</v>
      </c>
      <c r="AF100" s="13" t="s">
        <v>2115</v>
      </c>
      <c r="AG100" s="13" t="s">
        <v>2116</v>
      </c>
      <c r="AH100" s="13" t="s">
        <v>2117</v>
      </c>
      <c r="AI100" s="13" t="s">
        <v>2118</v>
      </c>
      <c r="AJ100" s="13" t="s">
        <v>2119</v>
      </c>
      <c r="AK100" s="13" t="s">
        <v>2120</v>
      </c>
      <c r="AL100" s="13" t="s">
        <v>2121</v>
      </c>
      <c r="AM100" s="13" t="s">
        <v>74</v>
      </c>
      <c r="AN100" s="13">
        <v>97</v>
      </c>
      <c r="AO100" s="13">
        <v>43</v>
      </c>
      <c r="AP100" s="13">
        <v>46</v>
      </c>
      <c r="AQ100" s="13">
        <v>1</v>
      </c>
      <c r="AR100" s="13">
        <v>40</v>
      </c>
      <c r="AS100" s="13" t="s">
        <v>150</v>
      </c>
      <c r="AT100" s="13" t="s">
        <v>151</v>
      </c>
      <c r="AU100" s="13" t="s">
        <v>152</v>
      </c>
      <c r="AV100" s="13" t="s">
        <v>508</v>
      </c>
      <c r="AW100" s="13" t="s">
        <v>509</v>
      </c>
      <c r="AX100" s="13" t="s">
        <v>74</v>
      </c>
      <c r="AY100" s="13" t="s">
        <v>510</v>
      </c>
      <c r="AZ100" s="13" t="s">
        <v>511</v>
      </c>
      <c r="BA100" s="13" t="s">
        <v>2122</v>
      </c>
      <c r="BB100" s="13">
        <v>2017</v>
      </c>
      <c r="BC100" s="13">
        <v>56</v>
      </c>
      <c r="BD100" s="13">
        <v>11</v>
      </c>
      <c r="BE100" s="13" t="s">
        <v>74</v>
      </c>
      <c r="BF100" s="13" t="s">
        <v>74</v>
      </c>
      <c r="BG100" s="13" t="s">
        <v>74</v>
      </c>
      <c r="BH100" s="13" t="s">
        <v>74</v>
      </c>
      <c r="BI100" s="13">
        <v>6352</v>
      </c>
      <c r="BJ100" s="13">
        <v>6361</v>
      </c>
      <c r="BK100" s="13" t="s">
        <v>74</v>
      </c>
      <c r="BL100" s="13" t="s">
        <v>2123</v>
      </c>
      <c r="BM100" s="13" t="str">
        <f>HYPERLINK("http://dx.doi.org/10.1021/acs.inorgchem.7b00448","http://dx.doi.org/10.1021/acs.inorgchem.7b00448")</f>
        <v>http://dx.doi.org/10.1021/acs.inorgchem.7b00448</v>
      </c>
      <c r="BN100" s="13" t="s">
        <v>74</v>
      </c>
      <c r="BO100" s="13" t="s">
        <v>74</v>
      </c>
      <c r="BP100" s="13">
        <v>10</v>
      </c>
      <c r="BQ100" s="13" t="s">
        <v>514</v>
      </c>
      <c r="BR100" s="13" t="s">
        <v>101</v>
      </c>
      <c r="BS100" s="13" t="s">
        <v>102</v>
      </c>
      <c r="BT100" s="13" t="s">
        <v>2124</v>
      </c>
      <c r="BU100" s="13">
        <v>28481521</v>
      </c>
      <c r="BV100" s="13" t="s">
        <v>599</v>
      </c>
      <c r="BW100" s="13" t="s">
        <v>74</v>
      </c>
      <c r="BX100" s="13" t="s">
        <v>74</v>
      </c>
      <c r="BY100" s="13" t="s">
        <v>105</v>
      </c>
      <c r="BZ100" s="13" t="s">
        <v>2125</v>
      </c>
      <c r="CA100" s="13" t="str">
        <f>HYPERLINK("https%3A%2F%2Fwww.webofscience.com%2Fwos%2Fwoscc%2Ffull-record%2FWOS:000402950600036","View Full Record in Web of Science")</f>
        <v>View Full Record in Web of Science</v>
      </c>
    </row>
    <row r="101" spans="1:79" s="13" customFormat="1" x14ac:dyDescent="0.2">
      <c r="A101" s="14" t="s">
        <v>2770</v>
      </c>
      <c r="B101" s="13" t="s">
        <v>2874</v>
      </c>
      <c r="C101" s="14" t="s">
        <v>2770</v>
      </c>
      <c r="D101" s="24">
        <f t="shared" si="3"/>
        <v>0</v>
      </c>
      <c r="E101" s="25">
        <f t="shared" si="4"/>
        <v>0</v>
      </c>
      <c r="F101" s="25">
        <f t="shared" si="5"/>
        <v>0</v>
      </c>
      <c r="G101" s="13" t="str">
        <f>HYPERLINK("http://dx.doi.org/10.1021/jacs.6b13091","http://dx.doi.org/10.1021/jacs.6b13091")</f>
        <v>http://dx.doi.org/10.1021/jacs.6b13091</v>
      </c>
      <c r="H101" s="13" t="s">
        <v>72</v>
      </c>
      <c r="I101" s="13" t="s">
        <v>2126</v>
      </c>
      <c r="J101" s="13" t="s">
        <v>74</v>
      </c>
      <c r="K101" s="13" t="s">
        <v>74</v>
      </c>
      <c r="L101" s="13" t="s">
        <v>74</v>
      </c>
      <c r="M101" s="13" t="s">
        <v>2127</v>
      </c>
      <c r="N101" s="13" t="s">
        <v>74</v>
      </c>
      <c r="O101" s="13" t="s">
        <v>74</v>
      </c>
      <c r="P101" s="13" t="s">
        <v>2128</v>
      </c>
      <c r="Q101" s="13" t="s">
        <v>137</v>
      </c>
      <c r="R101" s="13" t="s">
        <v>74</v>
      </c>
      <c r="S101" s="13" t="s">
        <v>74</v>
      </c>
      <c r="T101" s="13" t="s">
        <v>78</v>
      </c>
      <c r="U101" s="13" t="s">
        <v>138</v>
      </c>
      <c r="V101" s="13" t="s">
        <v>74</v>
      </c>
      <c r="W101" s="13" t="s">
        <v>74</v>
      </c>
      <c r="X101" s="13" t="s">
        <v>74</v>
      </c>
      <c r="Y101" s="13" t="s">
        <v>74</v>
      </c>
      <c r="Z101" s="13" t="s">
        <v>74</v>
      </c>
      <c r="AA101" s="13" t="s">
        <v>74</v>
      </c>
      <c r="AB101" s="13" t="s">
        <v>2129</v>
      </c>
      <c r="AC101" s="13" t="s">
        <v>2130</v>
      </c>
      <c r="AD101" s="13" t="s">
        <v>2131</v>
      </c>
      <c r="AE101" s="13" t="s">
        <v>1074</v>
      </c>
      <c r="AF101" s="13" t="s">
        <v>2132</v>
      </c>
      <c r="AG101" s="13" t="s">
        <v>2133</v>
      </c>
      <c r="AH101" s="13" t="s">
        <v>2134</v>
      </c>
      <c r="AI101" s="13" t="s">
        <v>2135</v>
      </c>
      <c r="AJ101" s="13" t="s">
        <v>2136</v>
      </c>
      <c r="AK101" s="13" t="s">
        <v>1346</v>
      </c>
      <c r="AL101" s="13" t="s">
        <v>2137</v>
      </c>
      <c r="AM101" s="13" t="s">
        <v>74</v>
      </c>
      <c r="AN101" s="13">
        <v>89</v>
      </c>
      <c r="AO101" s="13">
        <v>37</v>
      </c>
      <c r="AP101" s="13">
        <v>47</v>
      </c>
      <c r="AQ101" s="13">
        <v>4</v>
      </c>
      <c r="AR101" s="13">
        <v>64</v>
      </c>
      <c r="AS101" s="13" t="s">
        <v>150</v>
      </c>
      <c r="AT101" s="13" t="s">
        <v>151</v>
      </c>
      <c r="AU101" s="13" t="s">
        <v>152</v>
      </c>
      <c r="AV101" s="13" t="s">
        <v>153</v>
      </c>
      <c r="AW101" s="13" t="s">
        <v>74</v>
      </c>
      <c r="AX101" s="13" t="s">
        <v>74</v>
      </c>
      <c r="AY101" s="13" t="s">
        <v>155</v>
      </c>
      <c r="AZ101" s="13" t="s">
        <v>156</v>
      </c>
      <c r="BA101" s="13" t="s">
        <v>1018</v>
      </c>
      <c r="BB101" s="13">
        <v>2017</v>
      </c>
      <c r="BC101" s="13">
        <v>139</v>
      </c>
      <c r="BD101" s="13">
        <v>11</v>
      </c>
      <c r="BE101" s="13" t="s">
        <v>74</v>
      </c>
      <c r="BF101" s="13" t="s">
        <v>74</v>
      </c>
      <c r="BG101" s="13" t="s">
        <v>74</v>
      </c>
      <c r="BH101" s="13" t="s">
        <v>74</v>
      </c>
      <c r="BI101" s="13">
        <v>3938</v>
      </c>
      <c r="BJ101" s="13">
        <v>3941</v>
      </c>
      <c r="BK101" s="13" t="s">
        <v>74</v>
      </c>
      <c r="BL101" s="13" t="s">
        <v>2138</v>
      </c>
      <c r="BM101" s="13" t="str">
        <f>HYPERLINK("http://dx.doi.org/10.1021/jacs.6b13091","http://dx.doi.org/10.1021/jacs.6b13091")</f>
        <v>http://dx.doi.org/10.1021/jacs.6b13091</v>
      </c>
      <c r="BN101" s="13" t="s">
        <v>74</v>
      </c>
      <c r="BO101" s="13" t="s">
        <v>74</v>
      </c>
      <c r="BP101" s="13">
        <v>4</v>
      </c>
      <c r="BQ101" s="13" t="s">
        <v>100</v>
      </c>
      <c r="BR101" s="13" t="s">
        <v>101</v>
      </c>
      <c r="BS101" s="13" t="s">
        <v>102</v>
      </c>
      <c r="BT101" s="13" t="s">
        <v>2139</v>
      </c>
      <c r="BU101" s="13">
        <v>28245648</v>
      </c>
      <c r="BV101" s="13" t="s">
        <v>599</v>
      </c>
      <c r="BW101" s="13" t="s">
        <v>74</v>
      </c>
      <c r="BX101" s="13" t="s">
        <v>74</v>
      </c>
      <c r="BY101" s="13" t="s">
        <v>105</v>
      </c>
      <c r="BZ101" s="13" t="s">
        <v>2140</v>
      </c>
      <c r="CA101" s="13" t="str">
        <f>HYPERLINK("https%3A%2F%2Fwww.webofscience.com%2Fwos%2Fwoscc%2Ffull-record%2FWOS:000397477700004","View Full Record in Web of Science")</f>
        <v>View Full Record in Web of Science</v>
      </c>
    </row>
    <row r="102" spans="1:79" s="13" customFormat="1" x14ac:dyDescent="0.2">
      <c r="A102" s="14" t="s">
        <v>2770</v>
      </c>
      <c r="B102" s="13" t="s">
        <v>2875</v>
      </c>
      <c r="C102" s="14" t="s">
        <v>2790</v>
      </c>
      <c r="D102" s="24">
        <f t="shared" si="3"/>
        <v>0</v>
      </c>
      <c r="E102" s="25">
        <f t="shared" si="4"/>
        <v>-1</v>
      </c>
      <c r="F102" s="25">
        <f t="shared" si="5"/>
        <v>0</v>
      </c>
      <c r="G102" s="13" t="str">
        <f>HYPERLINK("http://dx.doi.org/10.1021/jacs.6b08406","http://dx.doi.org/10.1021/jacs.6b08406")</f>
        <v>http://dx.doi.org/10.1021/jacs.6b08406</v>
      </c>
      <c r="H102" s="13" t="s">
        <v>72</v>
      </c>
      <c r="I102" s="13" t="s">
        <v>2141</v>
      </c>
      <c r="J102" s="13" t="s">
        <v>74</v>
      </c>
      <c r="K102" s="13" t="s">
        <v>74</v>
      </c>
      <c r="L102" s="13" t="s">
        <v>74</v>
      </c>
      <c r="M102" s="13" t="s">
        <v>2142</v>
      </c>
      <c r="N102" s="13" t="s">
        <v>74</v>
      </c>
      <c r="O102" s="13" t="s">
        <v>74</v>
      </c>
      <c r="P102" s="13" t="s">
        <v>2143</v>
      </c>
      <c r="Q102" s="13" t="s">
        <v>137</v>
      </c>
      <c r="R102" s="13" t="s">
        <v>74</v>
      </c>
      <c r="S102" s="13" t="s">
        <v>74</v>
      </c>
      <c r="T102" s="13" t="s">
        <v>78</v>
      </c>
      <c r="U102" s="13" t="s">
        <v>138</v>
      </c>
      <c r="V102" s="13" t="s">
        <v>74</v>
      </c>
      <c r="W102" s="13" t="s">
        <v>74</v>
      </c>
      <c r="X102" s="13" t="s">
        <v>74</v>
      </c>
      <c r="Y102" s="13" t="s">
        <v>74</v>
      </c>
      <c r="Z102" s="13" t="s">
        <v>74</v>
      </c>
      <c r="AA102" s="13" t="s">
        <v>74</v>
      </c>
      <c r="AB102" s="13" t="s">
        <v>2144</v>
      </c>
      <c r="AC102" s="13" t="s">
        <v>2145</v>
      </c>
      <c r="AD102" s="13" t="s">
        <v>2146</v>
      </c>
      <c r="AE102" s="13" t="s">
        <v>2147</v>
      </c>
      <c r="AF102" s="13" t="s">
        <v>2148</v>
      </c>
      <c r="AG102" s="13" t="s">
        <v>2149</v>
      </c>
      <c r="AH102" s="13" t="s">
        <v>2150</v>
      </c>
      <c r="AI102" s="13" t="s">
        <v>2151</v>
      </c>
      <c r="AJ102" s="13" t="s">
        <v>2152</v>
      </c>
      <c r="AK102" s="13" t="s">
        <v>2153</v>
      </c>
      <c r="AL102" s="13" t="s">
        <v>2154</v>
      </c>
      <c r="AM102" s="13" t="s">
        <v>74</v>
      </c>
      <c r="AN102" s="13">
        <v>73</v>
      </c>
      <c r="AO102" s="13">
        <v>56</v>
      </c>
      <c r="AP102" s="13">
        <v>63</v>
      </c>
      <c r="AQ102" s="13">
        <v>3</v>
      </c>
      <c r="AR102" s="13">
        <v>98</v>
      </c>
      <c r="AS102" s="13" t="s">
        <v>150</v>
      </c>
      <c r="AT102" s="13" t="s">
        <v>151</v>
      </c>
      <c r="AU102" s="13" t="s">
        <v>152</v>
      </c>
      <c r="AV102" s="13" t="s">
        <v>153</v>
      </c>
      <c r="AW102" s="13" t="s">
        <v>74</v>
      </c>
      <c r="AX102" s="13" t="s">
        <v>74</v>
      </c>
      <c r="AY102" s="13" t="s">
        <v>155</v>
      </c>
      <c r="AZ102" s="13" t="s">
        <v>156</v>
      </c>
      <c r="BA102" s="13" t="s">
        <v>2155</v>
      </c>
      <c r="BB102" s="13">
        <v>2016</v>
      </c>
      <c r="BC102" s="13">
        <v>138</v>
      </c>
      <c r="BD102" s="13">
        <v>43</v>
      </c>
      <c r="BE102" s="13" t="s">
        <v>74</v>
      </c>
      <c r="BF102" s="13" t="s">
        <v>74</v>
      </c>
      <c r="BG102" s="13" t="s">
        <v>74</v>
      </c>
      <c r="BH102" s="13" t="s">
        <v>74</v>
      </c>
      <c r="BI102" s="13">
        <v>14362</v>
      </c>
      <c r="BJ102" s="13">
        <v>14370</v>
      </c>
      <c r="BK102" s="13" t="s">
        <v>74</v>
      </c>
      <c r="BL102" s="13" t="s">
        <v>2156</v>
      </c>
      <c r="BM102" s="13" t="str">
        <f>HYPERLINK("http://dx.doi.org/10.1021/jacs.6b08406","http://dx.doi.org/10.1021/jacs.6b08406")</f>
        <v>http://dx.doi.org/10.1021/jacs.6b08406</v>
      </c>
      <c r="BN102" s="13" t="s">
        <v>74</v>
      </c>
      <c r="BO102" s="13" t="s">
        <v>74</v>
      </c>
      <c r="BP102" s="13">
        <v>9</v>
      </c>
      <c r="BQ102" s="13" t="s">
        <v>100</v>
      </c>
      <c r="BR102" s="13" t="s">
        <v>199</v>
      </c>
      <c r="BS102" s="13" t="s">
        <v>102</v>
      </c>
      <c r="BT102" s="13" t="s">
        <v>2157</v>
      </c>
      <c r="BU102" s="13">
        <v>27739688</v>
      </c>
      <c r="BV102" s="13" t="s">
        <v>2158</v>
      </c>
      <c r="BW102" s="13" t="s">
        <v>74</v>
      </c>
      <c r="BX102" s="13" t="s">
        <v>74</v>
      </c>
      <c r="BY102" s="13" t="s">
        <v>105</v>
      </c>
      <c r="BZ102" s="13" t="s">
        <v>2159</v>
      </c>
      <c r="CA102" s="13" t="str">
        <f>HYPERLINK("https%3A%2F%2Fwww.webofscience.com%2Fwos%2Fwoscc%2Ffull-record%2FWOS:000387095000034","View Full Record in Web of Science")</f>
        <v>View Full Record in Web of Science</v>
      </c>
    </row>
    <row r="103" spans="1:79" s="1" customFormat="1" x14ac:dyDescent="0.2">
      <c r="A103" s="3" t="s">
        <v>2768</v>
      </c>
      <c r="B103" s="1" t="s">
        <v>2876</v>
      </c>
      <c r="C103" s="3" t="s">
        <v>2768</v>
      </c>
      <c r="D103" s="24">
        <f t="shared" si="3"/>
        <v>0</v>
      </c>
      <c r="E103" s="25">
        <f t="shared" si="4"/>
        <v>0</v>
      </c>
      <c r="F103" s="25">
        <f t="shared" si="5"/>
        <v>0</v>
      </c>
      <c r="G103" s="1" t="str">
        <f>HYPERLINK("http://dx.doi.org/10.1038/nature17431","http://dx.doi.org/10.1038/nature17431")</f>
        <v>http://dx.doi.org/10.1038/nature17431</v>
      </c>
      <c r="H103" s="1" t="s">
        <v>72</v>
      </c>
      <c r="I103" s="1" t="s">
        <v>2160</v>
      </c>
      <c r="J103" s="1" t="s">
        <v>74</v>
      </c>
      <c r="K103" s="1" t="s">
        <v>74</v>
      </c>
      <c r="L103" s="1" t="s">
        <v>74</v>
      </c>
      <c r="M103" s="1" t="s">
        <v>2161</v>
      </c>
      <c r="N103" s="1" t="s">
        <v>74</v>
      </c>
      <c r="O103" s="1" t="s">
        <v>74</v>
      </c>
      <c r="P103" s="1" t="s">
        <v>2162</v>
      </c>
      <c r="Q103" s="1" t="s">
        <v>575</v>
      </c>
      <c r="R103" s="1" t="s">
        <v>74</v>
      </c>
      <c r="S103" s="1" t="s">
        <v>74</v>
      </c>
      <c r="T103" s="1" t="s">
        <v>78</v>
      </c>
      <c r="U103" s="1" t="s">
        <v>138</v>
      </c>
      <c r="V103" s="1" t="s">
        <v>74</v>
      </c>
      <c r="W103" s="1" t="s">
        <v>74</v>
      </c>
      <c r="X103" s="1" t="s">
        <v>74</v>
      </c>
      <c r="Y103" s="1" t="s">
        <v>74</v>
      </c>
      <c r="Z103" s="1" t="s">
        <v>74</v>
      </c>
      <c r="AA103" s="1" t="s">
        <v>74</v>
      </c>
      <c r="AB103" s="1" t="s">
        <v>2163</v>
      </c>
      <c r="AC103" s="1" t="s">
        <v>2164</v>
      </c>
      <c r="AD103" s="1" t="s">
        <v>2165</v>
      </c>
      <c r="AE103" s="1" t="s">
        <v>2166</v>
      </c>
      <c r="AF103" s="1" t="s">
        <v>2167</v>
      </c>
      <c r="AG103" s="1" t="s">
        <v>2099</v>
      </c>
      <c r="AH103" s="1" t="s">
        <v>74</v>
      </c>
      <c r="AI103" s="1" t="s">
        <v>74</v>
      </c>
      <c r="AJ103" s="1" t="s">
        <v>2168</v>
      </c>
      <c r="AK103" s="1" t="s">
        <v>2169</v>
      </c>
      <c r="AL103" s="1" t="s">
        <v>2170</v>
      </c>
      <c r="AM103" s="1" t="s">
        <v>74</v>
      </c>
      <c r="AN103" s="1">
        <v>30</v>
      </c>
      <c r="AO103" s="1">
        <v>487</v>
      </c>
      <c r="AP103" s="1">
        <v>512</v>
      </c>
      <c r="AQ103" s="1">
        <v>19</v>
      </c>
      <c r="AR103" s="1">
        <v>452</v>
      </c>
      <c r="AS103" s="1" t="s">
        <v>587</v>
      </c>
      <c r="AT103" s="1" t="s">
        <v>588</v>
      </c>
      <c r="AU103" s="1" t="s">
        <v>589</v>
      </c>
      <c r="AV103" s="1" t="s">
        <v>590</v>
      </c>
      <c r="AW103" s="1" t="s">
        <v>591</v>
      </c>
      <c r="AX103" s="1" t="s">
        <v>74</v>
      </c>
      <c r="AY103" s="1" t="s">
        <v>575</v>
      </c>
      <c r="AZ103" s="1" t="s">
        <v>592</v>
      </c>
      <c r="BA103" s="1" t="s">
        <v>2171</v>
      </c>
      <c r="BB103" s="1">
        <v>2016</v>
      </c>
      <c r="BC103" s="1">
        <v>533</v>
      </c>
      <c r="BD103" s="1">
        <v>7601</v>
      </c>
      <c r="BE103" s="1" t="s">
        <v>74</v>
      </c>
      <c r="BF103" s="1" t="s">
        <v>74</v>
      </c>
      <c r="BG103" s="1" t="s">
        <v>74</v>
      </c>
      <c r="BH103" s="1" t="s">
        <v>74</v>
      </c>
      <c r="BI103" s="1">
        <v>77</v>
      </c>
      <c r="BJ103" s="1">
        <v>81</v>
      </c>
      <c r="BK103" s="1" t="s">
        <v>74</v>
      </c>
      <c r="BL103" s="1" t="s">
        <v>2172</v>
      </c>
      <c r="BM103" s="1" t="str">
        <f>HYPERLINK("http://dx.doi.org/10.1038/nature17431","http://dx.doi.org/10.1038/nature17431")</f>
        <v>http://dx.doi.org/10.1038/nature17431</v>
      </c>
      <c r="BN103" s="1" t="s">
        <v>74</v>
      </c>
      <c r="BO103" s="1" t="s">
        <v>74</v>
      </c>
      <c r="BP103" s="1">
        <v>5</v>
      </c>
      <c r="BQ103" s="1" t="s">
        <v>596</v>
      </c>
      <c r="BR103" s="1" t="s">
        <v>101</v>
      </c>
      <c r="BS103" s="1" t="s">
        <v>597</v>
      </c>
      <c r="BT103" s="1" t="s">
        <v>2173</v>
      </c>
      <c r="BU103" s="1">
        <v>27096371</v>
      </c>
      <c r="BV103" s="1" t="s">
        <v>599</v>
      </c>
      <c r="BW103" s="1" t="s">
        <v>74</v>
      </c>
      <c r="BX103" s="1" t="s">
        <v>74</v>
      </c>
      <c r="BY103" s="1" t="s">
        <v>105</v>
      </c>
      <c r="BZ103" s="1" t="s">
        <v>2174</v>
      </c>
      <c r="CA103" s="1" t="str">
        <f>HYPERLINK("https%3A%2F%2Fwww.webofscience.com%2Fwos%2Fwoscc%2Ffull-record%2FWOS:000375473900042","View Full Record in Web of Science")</f>
        <v>View Full Record in Web of Science</v>
      </c>
    </row>
    <row r="104" spans="1:79" s="13" customFormat="1" x14ac:dyDescent="0.2">
      <c r="A104" s="14" t="s">
        <v>2811</v>
      </c>
      <c r="B104" s="13" t="s">
        <v>2877</v>
      </c>
      <c r="C104" s="14" t="s">
        <v>2771</v>
      </c>
      <c r="D104" s="24">
        <f t="shared" si="3"/>
        <v>-1</v>
      </c>
      <c r="E104" s="25">
        <f t="shared" si="4"/>
        <v>0</v>
      </c>
      <c r="F104" s="25">
        <f t="shared" si="5"/>
        <v>0</v>
      </c>
      <c r="G104" s="13" t="str">
        <f>HYPERLINK("http://dx.doi.org/10.1021/jp5109366","http://dx.doi.org/10.1021/jp5109366")</f>
        <v>http://dx.doi.org/10.1021/jp5109366</v>
      </c>
      <c r="H104" s="13" t="s">
        <v>72</v>
      </c>
      <c r="I104" s="13" t="s">
        <v>2175</v>
      </c>
      <c r="J104" s="13" t="s">
        <v>74</v>
      </c>
      <c r="K104" s="13" t="s">
        <v>74</v>
      </c>
      <c r="L104" s="13" t="s">
        <v>74</v>
      </c>
      <c r="M104" s="13" t="s">
        <v>2176</v>
      </c>
      <c r="N104" s="13" t="s">
        <v>74</v>
      </c>
      <c r="O104" s="13" t="s">
        <v>74</v>
      </c>
      <c r="P104" s="13" t="s">
        <v>2177</v>
      </c>
      <c r="Q104" s="13" t="s">
        <v>2178</v>
      </c>
      <c r="R104" s="13" t="s">
        <v>74</v>
      </c>
      <c r="S104" s="13" t="s">
        <v>74</v>
      </c>
      <c r="T104" s="13" t="s">
        <v>78</v>
      </c>
      <c r="U104" s="13" t="s">
        <v>138</v>
      </c>
      <c r="V104" s="13" t="s">
        <v>74</v>
      </c>
      <c r="W104" s="13" t="s">
        <v>74</v>
      </c>
      <c r="X104" s="13" t="s">
        <v>74</v>
      </c>
      <c r="Y104" s="13" t="s">
        <v>74</v>
      </c>
      <c r="Z104" s="13" t="s">
        <v>74</v>
      </c>
      <c r="AA104" s="13" t="s">
        <v>74</v>
      </c>
      <c r="AB104" s="13" t="s">
        <v>2179</v>
      </c>
      <c r="AC104" s="13" t="s">
        <v>2180</v>
      </c>
      <c r="AD104" s="13" t="s">
        <v>2181</v>
      </c>
      <c r="AE104" s="13" t="s">
        <v>2182</v>
      </c>
      <c r="AF104" s="13" t="s">
        <v>2183</v>
      </c>
      <c r="AG104" s="13" t="s">
        <v>2184</v>
      </c>
      <c r="AH104" s="13" t="s">
        <v>2185</v>
      </c>
      <c r="AI104" s="13" t="s">
        <v>2186</v>
      </c>
      <c r="AJ104" s="13" t="s">
        <v>2187</v>
      </c>
      <c r="AK104" s="13" t="s">
        <v>2188</v>
      </c>
      <c r="AL104" s="13" t="s">
        <v>2189</v>
      </c>
      <c r="AM104" s="13" t="s">
        <v>74</v>
      </c>
      <c r="AN104" s="13">
        <v>70</v>
      </c>
      <c r="AO104" s="13">
        <v>2</v>
      </c>
      <c r="AP104" s="13">
        <v>2</v>
      </c>
      <c r="AQ104" s="13">
        <v>0</v>
      </c>
      <c r="AR104" s="13">
        <v>37</v>
      </c>
      <c r="AS104" s="13" t="s">
        <v>150</v>
      </c>
      <c r="AT104" s="13" t="s">
        <v>151</v>
      </c>
      <c r="AU104" s="13" t="s">
        <v>152</v>
      </c>
      <c r="AV104" s="13" t="s">
        <v>2190</v>
      </c>
      <c r="AW104" s="13" t="s">
        <v>74</v>
      </c>
      <c r="AX104" s="13" t="s">
        <v>74</v>
      </c>
      <c r="AY104" s="13" t="s">
        <v>2191</v>
      </c>
      <c r="AZ104" s="13" t="s">
        <v>2192</v>
      </c>
      <c r="BA104" s="13" t="s">
        <v>1657</v>
      </c>
      <c r="BB104" s="13">
        <v>2015</v>
      </c>
      <c r="BC104" s="13">
        <v>119</v>
      </c>
      <c r="BD104" s="13">
        <v>4</v>
      </c>
      <c r="BE104" s="13" t="s">
        <v>74</v>
      </c>
      <c r="BF104" s="13" t="s">
        <v>74</v>
      </c>
      <c r="BG104" s="13" t="s">
        <v>74</v>
      </c>
      <c r="BH104" s="13" t="s">
        <v>74</v>
      </c>
      <c r="BI104" s="13">
        <v>620</v>
      </c>
      <c r="BJ104" s="13">
        <v>633</v>
      </c>
      <c r="BK104" s="13" t="s">
        <v>74</v>
      </c>
      <c r="BL104" s="13" t="s">
        <v>2193</v>
      </c>
      <c r="BM104" s="13" t="str">
        <f>HYPERLINK("http://dx.doi.org/10.1021/jp5109366","http://dx.doi.org/10.1021/jp5109366")</f>
        <v>http://dx.doi.org/10.1021/jp5109366</v>
      </c>
      <c r="BN104" s="13" t="s">
        <v>74</v>
      </c>
      <c r="BO104" s="13" t="s">
        <v>74</v>
      </c>
      <c r="BP104" s="13">
        <v>14</v>
      </c>
      <c r="BQ104" s="13" t="s">
        <v>2194</v>
      </c>
      <c r="BR104" s="13" t="s">
        <v>101</v>
      </c>
      <c r="BS104" s="13" t="s">
        <v>2195</v>
      </c>
      <c r="BT104" s="13" t="s">
        <v>2196</v>
      </c>
      <c r="BU104" s="13">
        <v>25569686</v>
      </c>
      <c r="BV104" s="13" t="s">
        <v>74</v>
      </c>
      <c r="BW104" s="13" t="s">
        <v>74</v>
      </c>
      <c r="BX104" s="13" t="s">
        <v>74</v>
      </c>
      <c r="BY104" s="13" t="s">
        <v>105</v>
      </c>
      <c r="BZ104" s="13" t="s">
        <v>2197</v>
      </c>
      <c r="CA104" s="13" t="str">
        <f>HYPERLINK("https%3A%2F%2Fwww.webofscience.com%2Fwos%2Fwoscc%2Ffull-record%2FWOS:000348752400009","View Full Record in Web of Science")</f>
        <v>View Full Record in Web of Science</v>
      </c>
    </row>
    <row r="105" spans="1:79" s="13" customFormat="1" x14ac:dyDescent="0.2">
      <c r="A105" s="14" t="s">
        <v>2770</v>
      </c>
      <c r="B105" s="13" t="s">
        <v>2878</v>
      </c>
      <c r="C105" s="14" t="s">
        <v>2770</v>
      </c>
      <c r="D105" s="24">
        <f t="shared" si="3"/>
        <v>0</v>
      </c>
      <c r="E105" s="25">
        <f t="shared" si="4"/>
        <v>0</v>
      </c>
      <c r="F105" s="25">
        <f t="shared" si="5"/>
        <v>0</v>
      </c>
      <c r="G105" s="13" t="str">
        <f>HYPERLINK("http://dx.doi.org/10.1039/c5dt00863h","http://dx.doi.org/10.1039/c5dt00863h")</f>
        <v>http://dx.doi.org/10.1039/c5dt00863h</v>
      </c>
      <c r="H105" s="13" t="s">
        <v>72</v>
      </c>
      <c r="I105" s="13" t="s">
        <v>2198</v>
      </c>
      <c r="J105" s="13" t="s">
        <v>74</v>
      </c>
      <c r="K105" s="13" t="s">
        <v>74</v>
      </c>
      <c r="L105" s="13" t="s">
        <v>74</v>
      </c>
      <c r="M105" s="13" t="s">
        <v>2199</v>
      </c>
      <c r="N105" s="13" t="s">
        <v>74</v>
      </c>
      <c r="O105" s="13" t="s">
        <v>74</v>
      </c>
      <c r="P105" s="13" t="s">
        <v>2200</v>
      </c>
      <c r="Q105" s="13" t="s">
        <v>2201</v>
      </c>
      <c r="R105" s="13" t="s">
        <v>74</v>
      </c>
      <c r="S105" s="13" t="s">
        <v>74</v>
      </c>
      <c r="T105" s="13" t="s">
        <v>78</v>
      </c>
      <c r="U105" s="13" t="s">
        <v>138</v>
      </c>
      <c r="V105" s="13" t="s">
        <v>74</v>
      </c>
      <c r="W105" s="13" t="s">
        <v>74</v>
      </c>
      <c r="X105" s="13" t="s">
        <v>74</v>
      </c>
      <c r="Y105" s="13" t="s">
        <v>74</v>
      </c>
      <c r="Z105" s="13" t="s">
        <v>74</v>
      </c>
      <c r="AA105" s="13" t="s">
        <v>74</v>
      </c>
      <c r="AB105" s="13" t="s">
        <v>2202</v>
      </c>
      <c r="AC105" s="13" t="s">
        <v>2203</v>
      </c>
      <c r="AD105" s="13" t="s">
        <v>2204</v>
      </c>
      <c r="AE105" s="13" t="s">
        <v>1525</v>
      </c>
      <c r="AF105" s="13" t="s">
        <v>2205</v>
      </c>
      <c r="AG105" s="13" t="s">
        <v>2206</v>
      </c>
      <c r="AH105" s="13" t="s">
        <v>74</v>
      </c>
      <c r="AI105" s="13" t="s">
        <v>2207</v>
      </c>
      <c r="AJ105" s="13" t="s">
        <v>2208</v>
      </c>
      <c r="AK105" s="13" t="s">
        <v>2209</v>
      </c>
      <c r="AL105" s="13" t="s">
        <v>2210</v>
      </c>
      <c r="AM105" s="13" t="s">
        <v>74</v>
      </c>
      <c r="AN105" s="13">
        <v>104</v>
      </c>
      <c r="AO105" s="13">
        <v>144</v>
      </c>
      <c r="AP105" s="13">
        <v>178</v>
      </c>
      <c r="AQ105" s="13">
        <v>0</v>
      </c>
      <c r="AR105" s="13">
        <v>83</v>
      </c>
      <c r="AS105" s="13" t="s">
        <v>275</v>
      </c>
      <c r="AT105" s="13" t="s">
        <v>276</v>
      </c>
      <c r="AU105" s="13" t="s">
        <v>277</v>
      </c>
      <c r="AV105" s="13" t="s">
        <v>2211</v>
      </c>
      <c r="AW105" s="13" t="s">
        <v>2212</v>
      </c>
      <c r="AX105" s="13" t="s">
        <v>74</v>
      </c>
      <c r="AY105" s="13" t="s">
        <v>2213</v>
      </c>
      <c r="AZ105" s="13" t="s">
        <v>2214</v>
      </c>
      <c r="BA105" s="13" t="s">
        <v>74</v>
      </c>
      <c r="BB105" s="13">
        <v>2015</v>
      </c>
      <c r="BC105" s="13">
        <v>44</v>
      </c>
      <c r="BD105" s="13">
        <v>28</v>
      </c>
      <c r="BE105" s="13" t="s">
        <v>74</v>
      </c>
      <c r="BF105" s="13" t="s">
        <v>74</v>
      </c>
      <c r="BG105" s="13" t="s">
        <v>74</v>
      </c>
      <c r="BH105" s="13" t="s">
        <v>74</v>
      </c>
      <c r="BI105" s="13">
        <v>12452</v>
      </c>
      <c r="BJ105" s="13">
        <v>12472</v>
      </c>
      <c r="BK105" s="13" t="s">
        <v>74</v>
      </c>
      <c r="BL105" s="13" t="s">
        <v>2215</v>
      </c>
      <c r="BM105" s="13" t="str">
        <f>HYPERLINK("http://dx.doi.org/10.1039/c5dt00863h","http://dx.doi.org/10.1039/c5dt00863h")</f>
        <v>http://dx.doi.org/10.1039/c5dt00863h</v>
      </c>
      <c r="BN105" s="13" t="s">
        <v>74</v>
      </c>
      <c r="BO105" s="13" t="s">
        <v>74</v>
      </c>
      <c r="BP105" s="13">
        <v>21</v>
      </c>
      <c r="BQ105" s="13" t="s">
        <v>514</v>
      </c>
      <c r="BR105" s="13" t="s">
        <v>101</v>
      </c>
      <c r="BS105" s="13" t="s">
        <v>102</v>
      </c>
      <c r="BT105" s="13" t="s">
        <v>2216</v>
      </c>
      <c r="BU105" s="13">
        <v>25978192</v>
      </c>
      <c r="BV105" s="13" t="s">
        <v>2217</v>
      </c>
      <c r="BW105" s="13" t="s">
        <v>74</v>
      </c>
      <c r="BX105" s="13" t="s">
        <v>74</v>
      </c>
      <c r="BY105" s="13" t="s">
        <v>105</v>
      </c>
      <c r="BZ105" s="13" t="s">
        <v>2218</v>
      </c>
      <c r="CA105" s="13" t="str">
        <f>HYPERLINK("https%3A%2F%2Fwww.webofscience.com%2Fwos%2Fwoscc%2Ffull-record%2FWOS:000357899600001","View Full Record in Web of Science")</f>
        <v>View Full Record in Web of Science</v>
      </c>
    </row>
    <row r="106" spans="1:79" s="13" customFormat="1" x14ac:dyDescent="0.2">
      <c r="A106" s="14" t="s">
        <v>2770</v>
      </c>
      <c r="B106" s="13" t="s">
        <v>2879</v>
      </c>
      <c r="C106" s="14" t="s">
        <v>2770</v>
      </c>
      <c r="D106" s="24">
        <f t="shared" si="3"/>
        <v>0</v>
      </c>
      <c r="E106" s="25">
        <f t="shared" si="4"/>
        <v>0</v>
      </c>
      <c r="F106" s="25">
        <f t="shared" si="5"/>
        <v>0</v>
      </c>
      <c r="G106" s="13" t="str">
        <f>HYPERLINK("http://dx.doi.org/10.1016/j.electacta.2014.08.039","http://dx.doi.org/10.1016/j.electacta.2014.08.039")</f>
        <v>http://dx.doi.org/10.1016/j.electacta.2014.08.039</v>
      </c>
      <c r="H106" s="13" t="s">
        <v>72</v>
      </c>
      <c r="I106" s="13" t="s">
        <v>2075</v>
      </c>
      <c r="J106" s="13" t="s">
        <v>74</v>
      </c>
      <c r="K106" s="13" t="s">
        <v>74</v>
      </c>
      <c r="L106" s="13" t="s">
        <v>74</v>
      </c>
      <c r="M106" s="13" t="s">
        <v>2076</v>
      </c>
      <c r="N106" s="13" t="s">
        <v>74</v>
      </c>
      <c r="O106" s="13" t="s">
        <v>74</v>
      </c>
      <c r="P106" s="13" t="s">
        <v>2219</v>
      </c>
      <c r="Q106" s="13" t="s">
        <v>2220</v>
      </c>
      <c r="R106" s="13" t="s">
        <v>74</v>
      </c>
      <c r="S106" s="13" t="s">
        <v>74</v>
      </c>
      <c r="T106" s="13" t="s">
        <v>78</v>
      </c>
      <c r="U106" s="13" t="s">
        <v>138</v>
      </c>
      <c r="V106" s="13" t="s">
        <v>74</v>
      </c>
      <c r="W106" s="13" t="s">
        <v>74</v>
      </c>
      <c r="X106" s="13" t="s">
        <v>74</v>
      </c>
      <c r="Y106" s="13" t="s">
        <v>74</v>
      </c>
      <c r="Z106" s="13" t="s">
        <v>74</v>
      </c>
      <c r="AA106" s="13" t="s">
        <v>2221</v>
      </c>
      <c r="AB106" s="13" t="s">
        <v>2222</v>
      </c>
      <c r="AC106" s="13" t="s">
        <v>2223</v>
      </c>
      <c r="AD106" s="13" t="s">
        <v>2224</v>
      </c>
      <c r="AE106" s="13" t="s">
        <v>2082</v>
      </c>
      <c r="AF106" s="13" t="s">
        <v>2083</v>
      </c>
      <c r="AG106" s="13" t="s">
        <v>2084</v>
      </c>
      <c r="AH106" s="13" t="s">
        <v>2085</v>
      </c>
      <c r="AI106" s="13" t="s">
        <v>2086</v>
      </c>
      <c r="AJ106" s="13" t="s">
        <v>74</v>
      </c>
      <c r="AK106" s="13" t="s">
        <v>74</v>
      </c>
      <c r="AL106" s="13" t="s">
        <v>74</v>
      </c>
      <c r="AM106" s="13" t="s">
        <v>74</v>
      </c>
      <c r="AN106" s="13">
        <v>37</v>
      </c>
      <c r="AO106" s="13">
        <v>7</v>
      </c>
      <c r="AP106" s="13">
        <v>7</v>
      </c>
      <c r="AQ106" s="13">
        <v>0</v>
      </c>
      <c r="AR106" s="13">
        <v>31</v>
      </c>
      <c r="AS106" s="13" t="s">
        <v>436</v>
      </c>
      <c r="AT106" s="13" t="s">
        <v>391</v>
      </c>
      <c r="AU106" s="13" t="s">
        <v>437</v>
      </c>
      <c r="AV106" s="13" t="s">
        <v>2225</v>
      </c>
      <c r="AW106" s="13" t="s">
        <v>2226</v>
      </c>
      <c r="AX106" s="13" t="s">
        <v>74</v>
      </c>
      <c r="AY106" s="13" t="s">
        <v>2227</v>
      </c>
      <c r="AZ106" s="13" t="s">
        <v>2228</v>
      </c>
      <c r="BA106" s="13" t="s">
        <v>2229</v>
      </c>
      <c r="BB106" s="13">
        <v>2014</v>
      </c>
      <c r="BC106" s="13">
        <v>146</v>
      </c>
      <c r="BD106" s="13" t="s">
        <v>74</v>
      </c>
      <c r="BE106" s="13" t="s">
        <v>74</v>
      </c>
      <c r="BF106" s="13" t="s">
        <v>74</v>
      </c>
      <c r="BG106" s="13" t="s">
        <v>74</v>
      </c>
      <c r="BH106" s="13" t="s">
        <v>74</v>
      </c>
      <c r="BI106" s="13">
        <v>798</v>
      </c>
      <c r="BJ106" s="13">
        <v>808</v>
      </c>
      <c r="BK106" s="13" t="s">
        <v>74</v>
      </c>
      <c r="BL106" s="13" t="s">
        <v>2230</v>
      </c>
      <c r="BM106" s="13" t="str">
        <f>HYPERLINK("http://dx.doi.org/10.1016/j.electacta.2014.08.039","http://dx.doi.org/10.1016/j.electacta.2014.08.039")</f>
        <v>http://dx.doi.org/10.1016/j.electacta.2014.08.039</v>
      </c>
      <c r="BN106" s="13" t="s">
        <v>74</v>
      </c>
      <c r="BO106" s="13" t="s">
        <v>74</v>
      </c>
      <c r="BP106" s="13">
        <v>11</v>
      </c>
      <c r="BQ106" s="13" t="s">
        <v>1264</v>
      </c>
      <c r="BR106" s="13" t="s">
        <v>101</v>
      </c>
      <c r="BS106" s="13" t="s">
        <v>1264</v>
      </c>
      <c r="BT106" s="13" t="s">
        <v>2231</v>
      </c>
      <c r="BU106" s="13" t="s">
        <v>74</v>
      </c>
      <c r="BV106" s="13" t="s">
        <v>74</v>
      </c>
      <c r="BW106" s="13" t="s">
        <v>74</v>
      </c>
      <c r="BX106" s="13" t="s">
        <v>74</v>
      </c>
      <c r="BY106" s="13" t="s">
        <v>105</v>
      </c>
      <c r="BZ106" s="13" t="s">
        <v>2232</v>
      </c>
      <c r="CA106" s="13" t="str">
        <f>HYPERLINK("https%3A%2F%2Fwww.webofscience.com%2Fwos%2Fwoscc%2Ffull-record%2FWOS:000345226100099","View Full Record in Web of Science")</f>
        <v>View Full Record in Web of Science</v>
      </c>
    </row>
    <row r="107" spans="1:79" s="13" customFormat="1" x14ac:dyDescent="0.2">
      <c r="A107" s="14" t="s">
        <v>2770</v>
      </c>
      <c r="B107" s="13" t="s">
        <v>2880</v>
      </c>
      <c r="C107" s="14" t="s">
        <v>2770</v>
      </c>
      <c r="D107" s="24">
        <f t="shared" si="3"/>
        <v>0</v>
      </c>
      <c r="E107" s="25">
        <f t="shared" si="4"/>
        <v>0</v>
      </c>
      <c r="F107" s="25">
        <f t="shared" si="5"/>
        <v>0</v>
      </c>
      <c r="G107" s="13" t="str">
        <f>HYPERLINK("http://dx.doi.org/10.1016/j.electacta.2014.07.105","http://dx.doi.org/10.1016/j.electacta.2014.07.105")</f>
        <v>http://dx.doi.org/10.1016/j.electacta.2014.07.105</v>
      </c>
      <c r="H107" s="13" t="s">
        <v>72</v>
      </c>
      <c r="I107" s="13" t="s">
        <v>2233</v>
      </c>
      <c r="J107" s="13" t="s">
        <v>74</v>
      </c>
      <c r="K107" s="13" t="s">
        <v>74</v>
      </c>
      <c r="L107" s="13" t="s">
        <v>74</v>
      </c>
      <c r="M107" s="13" t="s">
        <v>2234</v>
      </c>
      <c r="N107" s="13" t="s">
        <v>74</v>
      </c>
      <c r="O107" s="13" t="s">
        <v>74</v>
      </c>
      <c r="P107" s="13" t="s">
        <v>2235</v>
      </c>
      <c r="Q107" s="13" t="s">
        <v>2220</v>
      </c>
      <c r="R107" s="13" t="s">
        <v>74</v>
      </c>
      <c r="S107" s="13" t="s">
        <v>74</v>
      </c>
      <c r="T107" s="13" t="s">
        <v>78</v>
      </c>
      <c r="U107" s="13" t="s">
        <v>138</v>
      </c>
      <c r="V107" s="13" t="s">
        <v>74</v>
      </c>
      <c r="W107" s="13" t="s">
        <v>74</v>
      </c>
      <c r="X107" s="13" t="s">
        <v>74</v>
      </c>
      <c r="Y107" s="13" t="s">
        <v>74</v>
      </c>
      <c r="Z107" s="13" t="s">
        <v>74</v>
      </c>
      <c r="AA107" s="13" t="s">
        <v>2236</v>
      </c>
      <c r="AB107" s="13" t="s">
        <v>2237</v>
      </c>
      <c r="AC107" s="13" t="s">
        <v>2238</v>
      </c>
      <c r="AD107" s="13" t="s">
        <v>2239</v>
      </c>
      <c r="AE107" s="13" t="s">
        <v>2240</v>
      </c>
      <c r="AF107" s="13" t="s">
        <v>2241</v>
      </c>
      <c r="AG107" s="13" t="s">
        <v>2242</v>
      </c>
      <c r="AH107" s="13" t="s">
        <v>74</v>
      </c>
      <c r="AI107" s="13" t="s">
        <v>2243</v>
      </c>
      <c r="AJ107" s="13" t="s">
        <v>2244</v>
      </c>
      <c r="AK107" s="13" t="s">
        <v>2245</v>
      </c>
      <c r="AL107" s="13" t="s">
        <v>2246</v>
      </c>
      <c r="AM107" s="13" t="s">
        <v>74</v>
      </c>
      <c r="AN107" s="13">
        <v>21</v>
      </c>
      <c r="AO107" s="13">
        <v>31</v>
      </c>
      <c r="AP107" s="13">
        <v>34</v>
      </c>
      <c r="AQ107" s="13">
        <v>1</v>
      </c>
      <c r="AR107" s="13">
        <v>56</v>
      </c>
      <c r="AS107" s="13" t="s">
        <v>436</v>
      </c>
      <c r="AT107" s="13" t="s">
        <v>391</v>
      </c>
      <c r="AU107" s="13" t="s">
        <v>437</v>
      </c>
      <c r="AV107" s="13" t="s">
        <v>2225</v>
      </c>
      <c r="AW107" s="13" t="s">
        <v>2226</v>
      </c>
      <c r="AX107" s="13" t="s">
        <v>74</v>
      </c>
      <c r="AY107" s="13" t="s">
        <v>2227</v>
      </c>
      <c r="AZ107" s="13" t="s">
        <v>2228</v>
      </c>
      <c r="BA107" s="13" t="s">
        <v>2247</v>
      </c>
      <c r="BB107" s="13">
        <v>2014</v>
      </c>
      <c r="BC107" s="13">
        <v>142</v>
      </c>
      <c r="BD107" s="13" t="s">
        <v>74</v>
      </c>
      <c r="BE107" s="13" t="s">
        <v>74</v>
      </c>
      <c r="BF107" s="13" t="s">
        <v>74</v>
      </c>
      <c r="BG107" s="13" t="s">
        <v>74</v>
      </c>
      <c r="BH107" s="13" t="s">
        <v>74</v>
      </c>
      <c r="BI107" s="13">
        <v>254</v>
      </c>
      <c r="BJ107" s="13">
        <v>260</v>
      </c>
      <c r="BK107" s="13" t="s">
        <v>74</v>
      </c>
      <c r="BL107" s="13" t="s">
        <v>2248</v>
      </c>
      <c r="BM107" s="13" t="str">
        <f>HYPERLINK("http://dx.doi.org/10.1016/j.electacta.2014.07.105","http://dx.doi.org/10.1016/j.electacta.2014.07.105")</f>
        <v>http://dx.doi.org/10.1016/j.electacta.2014.07.105</v>
      </c>
      <c r="BN107" s="13" t="s">
        <v>74</v>
      </c>
      <c r="BO107" s="13" t="s">
        <v>74</v>
      </c>
      <c r="BP107" s="13">
        <v>7</v>
      </c>
      <c r="BQ107" s="13" t="s">
        <v>1264</v>
      </c>
      <c r="BR107" s="13" t="s">
        <v>101</v>
      </c>
      <c r="BS107" s="13" t="s">
        <v>1264</v>
      </c>
      <c r="BT107" s="13" t="s">
        <v>2249</v>
      </c>
      <c r="BU107" s="13" t="s">
        <v>74</v>
      </c>
      <c r="BV107" s="13" t="s">
        <v>74</v>
      </c>
      <c r="BW107" s="13" t="s">
        <v>74</v>
      </c>
      <c r="BX107" s="13" t="s">
        <v>74</v>
      </c>
      <c r="BY107" s="13" t="s">
        <v>105</v>
      </c>
      <c r="BZ107" s="13" t="s">
        <v>2250</v>
      </c>
      <c r="CA107" s="13" t="str">
        <f>HYPERLINK("https%3A%2F%2Fwww.webofscience.com%2Fwos%2Fwoscc%2Ffull-record%2FWOS:000343626400033","View Full Record in Web of Science")</f>
        <v>View Full Record in Web of Science</v>
      </c>
    </row>
    <row r="108" spans="1:79" s="23" customFormat="1" x14ac:dyDescent="0.2">
      <c r="A108" s="22" t="s">
        <v>2768</v>
      </c>
      <c r="B108" s="23" t="s">
        <v>2881</v>
      </c>
      <c r="C108" s="22" t="s">
        <v>2771</v>
      </c>
      <c r="D108" s="24">
        <f t="shared" si="3"/>
        <v>0</v>
      </c>
      <c r="E108" s="25">
        <f t="shared" si="4"/>
        <v>1</v>
      </c>
      <c r="F108" s="25">
        <f t="shared" si="5"/>
        <v>0</v>
      </c>
      <c r="G108" s="23" t="str">
        <f>HYPERLINK("http://dx.doi.org/10.1021/om401225r","http://dx.doi.org/10.1021/om401225r")</f>
        <v>http://dx.doi.org/10.1021/om401225r</v>
      </c>
      <c r="H108" s="23" t="s">
        <v>72</v>
      </c>
      <c r="I108" s="23" t="s">
        <v>2251</v>
      </c>
      <c r="J108" s="23" t="s">
        <v>74</v>
      </c>
      <c r="K108" s="23" t="s">
        <v>74</v>
      </c>
      <c r="L108" s="23" t="s">
        <v>74</v>
      </c>
      <c r="M108" s="23" t="s">
        <v>2252</v>
      </c>
      <c r="N108" s="23" t="s">
        <v>74</v>
      </c>
      <c r="O108" s="23" t="s">
        <v>74</v>
      </c>
      <c r="P108" s="23" t="s">
        <v>2253</v>
      </c>
      <c r="Q108" s="23" t="s">
        <v>1295</v>
      </c>
      <c r="R108" s="23" t="s">
        <v>74</v>
      </c>
      <c r="S108" s="23" t="s">
        <v>74</v>
      </c>
      <c r="T108" s="23" t="s">
        <v>78</v>
      </c>
      <c r="U108" s="23" t="s">
        <v>138</v>
      </c>
      <c r="V108" s="23" t="s">
        <v>74</v>
      </c>
      <c r="W108" s="23" t="s">
        <v>74</v>
      </c>
      <c r="X108" s="23" t="s">
        <v>74</v>
      </c>
      <c r="Y108" s="23" t="s">
        <v>74</v>
      </c>
      <c r="Z108" s="23" t="s">
        <v>74</v>
      </c>
      <c r="AA108" s="23" t="s">
        <v>74</v>
      </c>
      <c r="AB108" s="23" t="s">
        <v>2254</v>
      </c>
      <c r="AC108" s="23" t="s">
        <v>2255</v>
      </c>
      <c r="AD108" s="23" t="s">
        <v>2256</v>
      </c>
      <c r="AE108" s="23" t="s">
        <v>2257</v>
      </c>
      <c r="AF108" s="23" t="s">
        <v>2258</v>
      </c>
      <c r="AG108" s="23" t="s">
        <v>2259</v>
      </c>
      <c r="AH108" s="23" t="s">
        <v>2260</v>
      </c>
      <c r="AI108" s="23" t="s">
        <v>2261</v>
      </c>
      <c r="AJ108" s="23" t="s">
        <v>74</v>
      </c>
      <c r="AK108" s="23" t="s">
        <v>74</v>
      </c>
      <c r="AL108" s="23" t="s">
        <v>74</v>
      </c>
      <c r="AM108" s="23" t="s">
        <v>74</v>
      </c>
      <c r="AN108" s="23">
        <v>26</v>
      </c>
      <c r="AO108" s="23">
        <v>5</v>
      </c>
      <c r="AP108" s="23">
        <v>5</v>
      </c>
      <c r="AQ108" s="23">
        <v>0</v>
      </c>
      <c r="AR108" s="23">
        <v>42</v>
      </c>
      <c r="AS108" s="23" t="s">
        <v>150</v>
      </c>
      <c r="AT108" s="23" t="s">
        <v>151</v>
      </c>
      <c r="AU108" s="23" t="s">
        <v>152</v>
      </c>
      <c r="AV108" s="23" t="s">
        <v>1307</v>
      </c>
      <c r="AW108" s="23" t="s">
        <v>1308</v>
      </c>
      <c r="AX108" s="23" t="s">
        <v>74</v>
      </c>
      <c r="AY108" s="23" t="s">
        <v>1295</v>
      </c>
      <c r="AZ108" s="23" t="s">
        <v>1309</v>
      </c>
      <c r="BA108" s="23" t="s">
        <v>2262</v>
      </c>
      <c r="BB108" s="23">
        <v>2014</v>
      </c>
      <c r="BC108" s="23">
        <v>33</v>
      </c>
      <c r="BD108" s="23">
        <v>18</v>
      </c>
      <c r="BE108" s="23" t="s">
        <v>74</v>
      </c>
      <c r="BF108" s="23" t="s">
        <v>74</v>
      </c>
      <c r="BG108" s="23" t="s">
        <v>74</v>
      </c>
      <c r="BH108" s="23" t="s">
        <v>74</v>
      </c>
      <c r="BI108" s="23">
        <v>4729</v>
      </c>
      <c r="BJ108" s="23">
        <v>4737</v>
      </c>
      <c r="BK108" s="23" t="s">
        <v>74</v>
      </c>
      <c r="BL108" s="23" t="s">
        <v>2263</v>
      </c>
      <c r="BM108" s="23" t="str">
        <f>HYPERLINK("http://dx.doi.org/10.1021/om401225r","http://dx.doi.org/10.1021/om401225r")</f>
        <v>http://dx.doi.org/10.1021/om401225r</v>
      </c>
      <c r="BN108" s="23" t="s">
        <v>74</v>
      </c>
      <c r="BO108" s="23" t="s">
        <v>74</v>
      </c>
      <c r="BP108" s="23">
        <v>9</v>
      </c>
      <c r="BQ108" s="23" t="s">
        <v>1313</v>
      </c>
      <c r="BR108" s="23" t="s">
        <v>101</v>
      </c>
      <c r="BS108" s="23" t="s">
        <v>102</v>
      </c>
      <c r="BT108" s="23" t="s">
        <v>2264</v>
      </c>
      <c r="BU108" s="23" t="s">
        <v>74</v>
      </c>
      <c r="BV108" s="23" t="s">
        <v>74</v>
      </c>
      <c r="BW108" s="23" t="s">
        <v>74</v>
      </c>
      <c r="BX108" s="23" t="s">
        <v>74</v>
      </c>
      <c r="BY108" s="23" t="s">
        <v>105</v>
      </c>
      <c r="BZ108" s="23" t="s">
        <v>2265</v>
      </c>
      <c r="CA108" s="23" t="str">
        <f>HYPERLINK("https%3A%2F%2Fwww.webofscience.com%2Fwos%2Fwoscc%2Ffull-record%2FWOS:000342180800020","View Full Record in Web of Science")</f>
        <v>View Full Record in Web of Science</v>
      </c>
    </row>
    <row r="109" spans="1:79" s="13" customFormat="1" x14ac:dyDescent="0.2">
      <c r="A109" s="14" t="s">
        <v>2770</v>
      </c>
      <c r="B109" s="13" t="s">
        <v>2882</v>
      </c>
      <c r="C109" s="14" t="s">
        <v>2770</v>
      </c>
      <c r="D109" s="24">
        <f t="shared" si="3"/>
        <v>0</v>
      </c>
      <c r="E109" s="25">
        <f t="shared" si="4"/>
        <v>0</v>
      </c>
      <c r="F109" s="25">
        <f t="shared" si="5"/>
        <v>0</v>
      </c>
      <c r="G109" s="13" t="str">
        <f>HYPERLINK("http://dx.doi.org/10.1021/ic500943k","http://dx.doi.org/10.1021/ic500943k")</f>
        <v>http://dx.doi.org/10.1021/ic500943k</v>
      </c>
      <c r="H109" s="13" t="s">
        <v>72</v>
      </c>
      <c r="I109" s="13" t="s">
        <v>2266</v>
      </c>
      <c r="J109" s="13" t="s">
        <v>74</v>
      </c>
      <c r="K109" s="13" t="s">
        <v>74</v>
      </c>
      <c r="L109" s="13" t="s">
        <v>74</v>
      </c>
      <c r="M109" s="13" t="s">
        <v>2267</v>
      </c>
      <c r="N109" s="13" t="s">
        <v>74</v>
      </c>
      <c r="O109" s="13" t="s">
        <v>74</v>
      </c>
      <c r="P109" s="13" t="s">
        <v>2268</v>
      </c>
      <c r="Q109" s="13" t="s">
        <v>496</v>
      </c>
      <c r="R109" s="13" t="s">
        <v>74</v>
      </c>
      <c r="S109" s="13" t="s">
        <v>74</v>
      </c>
      <c r="T109" s="13" t="s">
        <v>78</v>
      </c>
      <c r="U109" s="13" t="s">
        <v>138</v>
      </c>
      <c r="V109" s="13" t="s">
        <v>74</v>
      </c>
      <c r="W109" s="13" t="s">
        <v>74</v>
      </c>
      <c r="X109" s="13" t="s">
        <v>74</v>
      </c>
      <c r="Y109" s="13" t="s">
        <v>74</v>
      </c>
      <c r="Z109" s="13" t="s">
        <v>74</v>
      </c>
      <c r="AA109" s="13" t="s">
        <v>74</v>
      </c>
      <c r="AB109" s="13" t="s">
        <v>2269</v>
      </c>
      <c r="AC109" s="13" t="s">
        <v>2270</v>
      </c>
      <c r="AD109" s="13" t="s">
        <v>2014</v>
      </c>
      <c r="AE109" s="13" t="s">
        <v>2015</v>
      </c>
      <c r="AF109" s="13" t="s">
        <v>2016</v>
      </c>
      <c r="AG109" s="13" t="s">
        <v>2017</v>
      </c>
      <c r="AH109" s="13" t="s">
        <v>74</v>
      </c>
      <c r="AI109" s="13" t="s">
        <v>2271</v>
      </c>
      <c r="AJ109" s="13" t="s">
        <v>2272</v>
      </c>
      <c r="AK109" s="13" t="s">
        <v>2273</v>
      </c>
      <c r="AL109" s="13" t="s">
        <v>2274</v>
      </c>
      <c r="AM109" s="13" t="s">
        <v>74</v>
      </c>
      <c r="AN109" s="13">
        <v>83</v>
      </c>
      <c r="AO109" s="13">
        <v>72</v>
      </c>
      <c r="AP109" s="13">
        <v>90</v>
      </c>
      <c r="AQ109" s="13">
        <v>2</v>
      </c>
      <c r="AR109" s="13">
        <v>60</v>
      </c>
      <c r="AS109" s="13" t="s">
        <v>150</v>
      </c>
      <c r="AT109" s="13" t="s">
        <v>151</v>
      </c>
      <c r="AU109" s="13" t="s">
        <v>152</v>
      </c>
      <c r="AV109" s="13" t="s">
        <v>508</v>
      </c>
      <c r="AW109" s="13" t="s">
        <v>509</v>
      </c>
      <c r="AX109" s="13" t="s">
        <v>74</v>
      </c>
      <c r="AY109" s="13" t="s">
        <v>510</v>
      </c>
      <c r="AZ109" s="13" t="s">
        <v>511</v>
      </c>
      <c r="BA109" s="13" t="s">
        <v>2275</v>
      </c>
      <c r="BB109" s="13">
        <v>2014</v>
      </c>
      <c r="BC109" s="13">
        <v>53</v>
      </c>
      <c r="BD109" s="13">
        <v>14</v>
      </c>
      <c r="BE109" s="13" t="s">
        <v>74</v>
      </c>
      <c r="BF109" s="13" t="s">
        <v>74</v>
      </c>
      <c r="BG109" s="13" t="s">
        <v>74</v>
      </c>
      <c r="BH109" s="13" t="s">
        <v>74</v>
      </c>
      <c r="BI109" s="13">
        <v>7622</v>
      </c>
      <c r="BJ109" s="13">
        <v>7634</v>
      </c>
      <c r="BK109" s="13" t="s">
        <v>74</v>
      </c>
      <c r="BL109" s="13" t="s">
        <v>2276</v>
      </c>
      <c r="BM109" s="13" t="str">
        <f>HYPERLINK("http://dx.doi.org/10.1021/ic500943k","http://dx.doi.org/10.1021/ic500943k")</f>
        <v>http://dx.doi.org/10.1021/ic500943k</v>
      </c>
      <c r="BN109" s="13" t="s">
        <v>74</v>
      </c>
      <c r="BO109" s="13" t="s">
        <v>74</v>
      </c>
      <c r="BP109" s="13">
        <v>13</v>
      </c>
      <c r="BQ109" s="13" t="s">
        <v>514</v>
      </c>
      <c r="BR109" s="13" t="s">
        <v>101</v>
      </c>
      <c r="BS109" s="13" t="s">
        <v>102</v>
      </c>
      <c r="BT109" s="13" t="s">
        <v>2277</v>
      </c>
      <c r="BU109" s="13">
        <v>25010596</v>
      </c>
      <c r="BV109" s="13" t="s">
        <v>74</v>
      </c>
      <c r="BW109" s="13" t="s">
        <v>74</v>
      </c>
      <c r="BX109" s="13" t="s">
        <v>74</v>
      </c>
      <c r="BY109" s="13" t="s">
        <v>105</v>
      </c>
      <c r="BZ109" s="13" t="s">
        <v>2278</v>
      </c>
      <c r="CA109" s="13" t="str">
        <f>HYPERLINK("https%3A%2F%2Fwww.webofscience.com%2Fwos%2Fwoscc%2Ffull-record%2FWOS:000339472000062","View Full Record in Web of Science")</f>
        <v>View Full Record in Web of Science</v>
      </c>
    </row>
    <row r="110" spans="1:79" s="13" customFormat="1" x14ac:dyDescent="0.2">
      <c r="A110" s="14" t="s">
        <v>2771</v>
      </c>
      <c r="B110" s="13" t="s">
        <v>2883</v>
      </c>
      <c r="C110" s="14" t="s">
        <v>2771</v>
      </c>
      <c r="D110" s="24">
        <f t="shared" si="3"/>
        <v>0</v>
      </c>
      <c r="E110" s="25">
        <f t="shared" si="4"/>
        <v>0</v>
      </c>
      <c r="F110" s="25">
        <f t="shared" si="5"/>
        <v>0</v>
      </c>
      <c r="G110" s="13" t="str">
        <f>HYPERLINK("http://dx.doi.org/10.1021/ja505136j","http://dx.doi.org/10.1021/ja505136j")</f>
        <v>http://dx.doi.org/10.1021/ja505136j</v>
      </c>
      <c r="H110" s="13" t="s">
        <v>72</v>
      </c>
      <c r="I110" s="13" t="s">
        <v>2279</v>
      </c>
      <c r="J110" s="13" t="s">
        <v>74</v>
      </c>
      <c r="K110" s="13" t="s">
        <v>74</v>
      </c>
      <c r="L110" s="13" t="s">
        <v>74</v>
      </c>
      <c r="M110" s="13" t="s">
        <v>2280</v>
      </c>
      <c r="N110" s="13" t="s">
        <v>74</v>
      </c>
      <c r="O110" s="13" t="s">
        <v>74</v>
      </c>
      <c r="P110" s="13" t="s">
        <v>2281</v>
      </c>
      <c r="Q110" s="13" t="s">
        <v>137</v>
      </c>
      <c r="R110" s="13" t="s">
        <v>74</v>
      </c>
      <c r="S110" s="13" t="s">
        <v>74</v>
      </c>
      <c r="T110" s="13" t="s">
        <v>78</v>
      </c>
      <c r="U110" s="13" t="s">
        <v>138</v>
      </c>
      <c r="V110" s="13" t="s">
        <v>74</v>
      </c>
      <c r="W110" s="13" t="s">
        <v>74</v>
      </c>
      <c r="X110" s="13" t="s">
        <v>74</v>
      </c>
      <c r="Y110" s="13" t="s">
        <v>74</v>
      </c>
      <c r="Z110" s="13" t="s">
        <v>74</v>
      </c>
      <c r="AA110" s="13" t="s">
        <v>74</v>
      </c>
      <c r="AB110" s="13" t="s">
        <v>2282</v>
      </c>
      <c r="AC110" s="13" t="s">
        <v>2283</v>
      </c>
      <c r="AD110" s="13" t="s">
        <v>2284</v>
      </c>
      <c r="AE110" s="13" t="s">
        <v>2285</v>
      </c>
      <c r="AF110" s="13" t="s">
        <v>2286</v>
      </c>
      <c r="AG110" s="13" t="s">
        <v>2287</v>
      </c>
      <c r="AH110" s="13" t="s">
        <v>74</v>
      </c>
      <c r="AI110" s="13" t="s">
        <v>2288</v>
      </c>
      <c r="AJ110" s="13" t="s">
        <v>2289</v>
      </c>
      <c r="AK110" s="13" t="s">
        <v>2290</v>
      </c>
      <c r="AL110" s="13" t="s">
        <v>2291</v>
      </c>
      <c r="AM110" s="13" t="s">
        <v>74</v>
      </c>
      <c r="AN110" s="13">
        <v>76</v>
      </c>
      <c r="AO110" s="13">
        <v>142</v>
      </c>
      <c r="AP110" s="13">
        <v>164</v>
      </c>
      <c r="AQ110" s="13">
        <v>4</v>
      </c>
      <c r="AR110" s="13">
        <v>135</v>
      </c>
      <c r="AS110" s="13" t="s">
        <v>150</v>
      </c>
      <c r="AT110" s="13" t="s">
        <v>151</v>
      </c>
      <c r="AU110" s="13" t="s">
        <v>152</v>
      </c>
      <c r="AV110" s="13" t="s">
        <v>153</v>
      </c>
      <c r="AW110" s="13" t="s">
        <v>154</v>
      </c>
      <c r="AX110" s="13" t="s">
        <v>74</v>
      </c>
      <c r="AY110" s="13" t="s">
        <v>155</v>
      </c>
      <c r="AZ110" s="13" t="s">
        <v>156</v>
      </c>
      <c r="BA110" s="13" t="s">
        <v>2292</v>
      </c>
      <c r="BB110" s="13">
        <v>2014</v>
      </c>
      <c r="BC110" s="13">
        <v>136</v>
      </c>
      <c r="BD110" s="13">
        <v>27</v>
      </c>
      <c r="BE110" s="13" t="s">
        <v>74</v>
      </c>
      <c r="BF110" s="13" t="s">
        <v>74</v>
      </c>
      <c r="BG110" s="13" t="s">
        <v>74</v>
      </c>
      <c r="BH110" s="13" t="s">
        <v>74</v>
      </c>
      <c r="BI110" s="13">
        <v>9780</v>
      </c>
      <c r="BJ110" s="13">
        <v>9791</v>
      </c>
      <c r="BK110" s="13" t="s">
        <v>74</v>
      </c>
      <c r="BL110" s="13" t="s">
        <v>2293</v>
      </c>
      <c r="BM110" s="13" t="str">
        <f>HYPERLINK("http://dx.doi.org/10.1021/ja505136j","http://dx.doi.org/10.1021/ja505136j")</f>
        <v>http://dx.doi.org/10.1021/ja505136j</v>
      </c>
      <c r="BN110" s="13" t="s">
        <v>74</v>
      </c>
      <c r="BO110" s="13" t="s">
        <v>74</v>
      </c>
      <c r="BP110" s="13">
        <v>12</v>
      </c>
      <c r="BQ110" s="13" t="s">
        <v>100</v>
      </c>
      <c r="BR110" s="13" t="s">
        <v>101</v>
      </c>
      <c r="BS110" s="13" t="s">
        <v>102</v>
      </c>
      <c r="BT110" s="13" t="s">
        <v>2294</v>
      </c>
      <c r="BU110" s="13">
        <v>24943675</v>
      </c>
      <c r="BV110" s="13" t="s">
        <v>74</v>
      </c>
      <c r="BW110" s="13" t="s">
        <v>74</v>
      </c>
      <c r="BX110" s="13" t="s">
        <v>74</v>
      </c>
      <c r="BY110" s="13" t="s">
        <v>105</v>
      </c>
      <c r="BZ110" s="13" t="s">
        <v>2295</v>
      </c>
      <c r="CA110" s="13" t="str">
        <f>HYPERLINK("https%3A%2F%2Fwww.webofscience.com%2Fwos%2Fwoscc%2Ffull-record%2FWOS:000338980500036","View Full Record in Web of Science")</f>
        <v>View Full Record in Web of Science</v>
      </c>
    </row>
    <row r="111" spans="1:79" s="13" customFormat="1" x14ac:dyDescent="0.2">
      <c r="A111" s="14" t="s">
        <v>2770</v>
      </c>
      <c r="B111" s="13" t="s">
        <v>2884</v>
      </c>
      <c r="C111" s="14" t="s">
        <v>2790</v>
      </c>
      <c r="D111" s="24">
        <f t="shared" si="3"/>
        <v>0</v>
      </c>
      <c r="E111" s="25">
        <f t="shared" si="4"/>
        <v>-1</v>
      </c>
      <c r="F111" s="25">
        <f t="shared" si="5"/>
        <v>0</v>
      </c>
      <c r="G111" s="13" t="str">
        <f>HYPERLINK("http://dx.doi.org/10.1134/S1023193514010066","http://dx.doi.org/10.1134/S1023193514010066")</f>
        <v>http://dx.doi.org/10.1134/S1023193514010066</v>
      </c>
      <c r="H111" s="13" t="s">
        <v>72</v>
      </c>
      <c r="I111" s="13" t="s">
        <v>2296</v>
      </c>
      <c r="J111" s="13" t="s">
        <v>74</v>
      </c>
      <c r="K111" s="13" t="s">
        <v>74</v>
      </c>
      <c r="L111" s="13" t="s">
        <v>74</v>
      </c>
      <c r="M111" s="13" t="s">
        <v>2297</v>
      </c>
      <c r="N111" s="13" t="s">
        <v>74</v>
      </c>
      <c r="O111" s="13" t="s">
        <v>74</v>
      </c>
      <c r="P111" s="13" t="s">
        <v>2298</v>
      </c>
      <c r="Q111" s="13" t="s">
        <v>2299</v>
      </c>
      <c r="R111" s="13" t="s">
        <v>74</v>
      </c>
      <c r="S111" s="13" t="s">
        <v>74</v>
      </c>
      <c r="T111" s="13" t="s">
        <v>78</v>
      </c>
      <c r="U111" s="13" t="s">
        <v>138</v>
      </c>
      <c r="V111" s="13" t="s">
        <v>74</v>
      </c>
      <c r="W111" s="13" t="s">
        <v>74</v>
      </c>
      <c r="X111" s="13" t="s">
        <v>74</v>
      </c>
      <c r="Y111" s="13" t="s">
        <v>74</v>
      </c>
      <c r="Z111" s="13" t="s">
        <v>74</v>
      </c>
      <c r="AA111" s="13" t="s">
        <v>2300</v>
      </c>
      <c r="AB111" s="13" t="s">
        <v>2301</v>
      </c>
      <c r="AC111" s="13" t="s">
        <v>2302</v>
      </c>
      <c r="AD111" s="13" t="s">
        <v>2303</v>
      </c>
      <c r="AE111" s="13" t="s">
        <v>2304</v>
      </c>
      <c r="AF111" s="13" t="s">
        <v>2083</v>
      </c>
      <c r="AG111" s="13" t="s">
        <v>2084</v>
      </c>
      <c r="AH111" s="13" t="s">
        <v>2305</v>
      </c>
      <c r="AI111" s="13" t="s">
        <v>2306</v>
      </c>
      <c r="AJ111" s="13" t="s">
        <v>74</v>
      </c>
      <c r="AK111" s="13" t="s">
        <v>74</v>
      </c>
      <c r="AL111" s="13" t="s">
        <v>74</v>
      </c>
      <c r="AM111" s="13" t="s">
        <v>74</v>
      </c>
      <c r="AN111" s="13">
        <v>39</v>
      </c>
      <c r="AO111" s="13">
        <v>6</v>
      </c>
      <c r="AP111" s="13">
        <v>6</v>
      </c>
      <c r="AQ111" s="13">
        <v>0</v>
      </c>
      <c r="AR111" s="13">
        <v>15</v>
      </c>
      <c r="AS111" s="13" t="s">
        <v>2307</v>
      </c>
      <c r="AT111" s="13" t="s">
        <v>2039</v>
      </c>
      <c r="AU111" s="13" t="s">
        <v>2308</v>
      </c>
      <c r="AV111" s="13" t="s">
        <v>2309</v>
      </c>
      <c r="AW111" s="13" t="s">
        <v>2310</v>
      </c>
      <c r="AX111" s="13" t="s">
        <v>74</v>
      </c>
      <c r="AY111" s="13" t="s">
        <v>2311</v>
      </c>
      <c r="AZ111" s="13" t="s">
        <v>2312</v>
      </c>
      <c r="BA111" s="13" t="s">
        <v>2313</v>
      </c>
      <c r="BB111" s="13">
        <v>2014</v>
      </c>
      <c r="BC111" s="13">
        <v>50</v>
      </c>
      <c r="BD111" s="13">
        <v>1</v>
      </c>
      <c r="BE111" s="13" t="s">
        <v>74</v>
      </c>
      <c r="BF111" s="13" t="s">
        <v>74</v>
      </c>
      <c r="BG111" s="13" t="s">
        <v>74</v>
      </c>
      <c r="BH111" s="13" t="s">
        <v>74</v>
      </c>
      <c r="BI111" s="13">
        <v>1</v>
      </c>
      <c r="BJ111" s="13">
        <v>12</v>
      </c>
      <c r="BK111" s="13" t="s">
        <v>74</v>
      </c>
      <c r="BL111" s="13" t="s">
        <v>2314</v>
      </c>
      <c r="BM111" s="13" t="str">
        <f>HYPERLINK("http://dx.doi.org/10.1134/S1023193514010066","http://dx.doi.org/10.1134/S1023193514010066")</f>
        <v>http://dx.doi.org/10.1134/S1023193514010066</v>
      </c>
      <c r="BN111" s="13" t="s">
        <v>74</v>
      </c>
      <c r="BO111" s="13" t="s">
        <v>74</v>
      </c>
      <c r="BP111" s="13">
        <v>12</v>
      </c>
      <c r="BQ111" s="13" t="s">
        <v>1264</v>
      </c>
      <c r="BR111" s="13" t="s">
        <v>101</v>
      </c>
      <c r="BS111" s="13" t="s">
        <v>1264</v>
      </c>
      <c r="BT111" s="13" t="s">
        <v>2315</v>
      </c>
      <c r="BU111" s="13" t="s">
        <v>74</v>
      </c>
      <c r="BV111" s="13" t="s">
        <v>74</v>
      </c>
      <c r="BW111" s="13" t="s">
        <v>74</v>
      </c>
      <c r="BX111" s="13" t="s">
        <v>74</v>
      </c>
      <c r="BY111" s="13" t="s">
        <v>105</v>
      </c>
      <c r="BZ111" s="13" t="s">
        <v>2316</v>
      </c>
      <c r="CA111" s="13" t="str">
        <f>HYPERLINK("https%3A%2F%2Fwww.webofscience.com%2Fwos%2Fwoscc%2Ffull-record%2FWOS:000330794000001","View Full Record in Web of Science")</f>
        <v>View Full Record in Web of Science</v>
      </c>
    </row>
    <row r="112" spans="1:79" s="13" customFormat="1" x14ac:dyDescent="0.2">
      <c r="A112" s="14" t="s">
        <v>2770</v>
      </c>
      <c r="B112" s="13" t="s">
        <v>2885</v>
      </c>
      <c r="C112" s="14" t="s">
        <v>2770</v>
      </c>
      <c r="D112" s="24">
        <f t="shared" si="3"/>
        <v>0</v>
      </c>
      <c r="E112" s="25">
        <f t="shared" si="4"/>
        <v>0</v>
      </c>
      <c r="F112" s="25">
        <f t="shared" si="5"/>
        <v>0</v>
      </c>
      <c r="G112" s="13" t="str">
        <f>HYPERLINK("http://dx.doi.org/10.1002/adsc.201300502","http://dx.doi.org/10.1002/adsc.201300502")</f>
        <v>http://dx.doi.org/10.1002/adsc.201300502</v>
      </c>
      <c r="H112" s="13" t="s">
        <v>72</v>
      </c>
      <c r="I112" s="13" t="s">
        <v>2317</v>
      </c>
      <c r="J112" s="13" t="s">
        <v>74</v>
      </c>
      <c r="K112" s="13" t="s">
        <v>74</v>
      </c>
      <c r="L112" s="13" t="s">
        <v>74</v>
      </c>
      <c r="M112" s="13" t="s">
        <v>2318</v>
      </c>
      <c r="N112" s="13" t="s">
        <v>74</v>
      </c>
      <c r="O112" s="13" t="s">
        <v>74</v>
      </c>
      <c r="P112" s="13" t="s">
        <v>2319</v>
      </c>
      <c r="Q112" s="13" t="s">
        <v>315</v>
      </c>
      <c r="R112" s="13" t="s">
        <v>74</v>
      </c>
      <c r="S112" s="13" t="s">
        <v>74</v>
      </c>
      <c r="T112" s="13" t="s">
        <v>78</v>
      </c>
      <c r="U112" s="13" t="s">
        <v>138</v>
      </c>
      <c r="V112" s="13" t="s">
        <v>74</v>
      </c>
      <c r="W112" s="13" t="s">
        <v>74</v>
      </c>
      <c r="X112" s="13" t="s">
        <v>74</v>
      </c>
      <c r="Y112" s="13" t="s">
        <v>74</v>
      </c>
      <c r="Z112" s="13" t="s">
        <v>74</v>
      </c>
      <c r="AA112" s="13" t="s">
        <v>2320</v>
      </c>
      <c r="AB112" s="13" t="s">
        <v>2321</v>
      </c>
      <c r="AC112" s="13" t="s">
        <v>2322</v>
      </c>
      <c r="AD112" s="13" t="s">
        <v>2323</v>
      </c>
      <c r="AE112" s="13" t="s">
        <v>2324</v>
      </c>
      <c r="AF112" s="13" t="s">
        <v>2241</v>
      </c>
      <c r="AG112" s="13" t="s">
        <v>2325</v>
      </c>
      <c r="AH112" s="13" t="s">
        <v>2326</v>
      </c>
      <c r="AI112" s="13" t="s">
        <v>74</v>
      </c>
      <c r="AJ112" s="13" t="s">
        <v>2327</v>
      </c>
      <c r="AK112" s="13" t="s">
        <v>2328</v>
      </c>
      <c r="AL112" s="13" t="s">
        <v>2329</v>
      </c>
      <c r="AM112" s="13" t="s">
        <v>74</v>
      </c>
      <c r="AN112" s="13">
        <v>86</v>
      </c>
      <c r="AO112" s="13">
        <v>83</v>
      </c>
      <c r="AP112" s="13">
        <v>83</v>
      </c>
      <c r="AQ112" s="13">
        <v>3</v>
      </c>
      <c r="AR112" s="13">
        <v>103</v>
      </c>
      <c r="AS112" s="13" t="s">
        <v>90</v>
      </c>
      <c r="AT112" s="13" t="s">
        <v>91</v>
      </c>
      <c r="AU112" s="13" t="s">
        <v>92</v>
      </c>
      <c r="AV112" s="13" t="s">
        <v>322</v>
      </c>
      <c r="AW112" s="13" t="s">
        <v>323</v>
      </c>
      <c r="AX112" s="13" t="s">
        <v>74</v>
      </c>
      <c r="AY112" s="13" t="s">
        <v>324</v>
      </c>
      <c r="AZ112" s="13" t="s">
        <v>325</v>
      </c>
      <c r="BA112" s="13" t="s">
        <v>2330</v>
      </c>
      <c r="BB112" s="13">
        <v>2013</v>
      </c>
      <c r="BC112" s="13">
        <v>355</v>
      </c>
      <c r="BD112" s="13" t="s">
        <v>2331</v>
      </c>
      <c r="BE112" s="13" t="s">
        <v>74</v>
      </c>
      <c r="BF112" s="13" t="s">
        <v>74</v>
      </c>
      <c r="BG112" s="13" t="s">
        <v>74</v>
      </c>
      <c r="BH112" s="13" t="s">
        <v>74</v>
      </c>
      <c r="BI112" s="13">
        <v>2884</v>
      </c>
      <c r="BJ112" s="13">
        <v>2890</v>
      </c>
      <c r="BK112" s="13" t="s">
        <v>74</v>
      </c>
      <c r="BL112" s="13" t="s">
        <v>2332</v>
      </c>
      <c r="BM112" s="13" t="str">
        <f>HYPERLINK("http://dx.doi.org/10.1002/adsc.201300502","http://dx.doi.org/10.1002/adsc.201300502")</f>
        <v>http://dx.doi.org/10.1002/adsc.201300502</v>
      </c>
      <c r="BN112" s="13" t="s">
        <v>74</v>
      </c>
      <c r="BO112" s="13" t="s">
        <v>74</v>
      </c>
      <c r="BP112" s="13">
        <v>7</v>
      </c>
      <c r="BQ112" s="13" t="s">
        <v>328</v>
      </c>
      <c r="BR112" s="13" t="s">
        <v>285</v>
      </c>
      <c r="BS112" s="13" t="s">
        <v>102</v>
      </c>
      <c r="BT112" s="13" t="s">
        <v>2333</v>
      </c>
      <c r="BU112" s="13" t="s">
        <v>74</v>
      </c>
      <c r="BV112" s="13" t="s">
        <v>74</v>
      </c>
      <c r="BW112" s="13" t="s">
        <v>74</v>
      </c>
      <c r="BX112" s="13" t="s">
        <v>74</v>
      </c>
      <c r="BY112" s="13" t="s">
        <v>105</v>
      </c>
      <c r="BZ112" s="13" t="s">
        <v>2334</v>
      </c>
      <c r="CA112" s="13" t="str">
        <f>HYPERLINK("https%3A%2F%2Fwww.webofscience.com%2Fwos%2Fwoscc%2Ffull-record%2FWOS:000328149300021","View Full Record in Web of Science")</f>
        <v>View Full Record in Web of Science</v>
      </c>
    </row>
    <row r="113" spans="1:79" s="13" customFormat="1" x14ac:dyDescent="0.2">
      <c r="A113" s="14" t="s">
        <v>2783</v>
      </c>
      <c r="B113" s="13" t="s">
        <v>2886</v>
      </c>
      <c r="C113" s="14" t="s">
        <v>2770</v>
      </c>
      <c r="D113" s="24">
        <f t="shared" si="3"/>
        <v>-1</v>
      </c>
      <c r="E113" s="25">
        <f t="shared" si="4"/>
        <v>0</v>
      </c>
      <c r="F113" s="25">
        <f t="shared" si="5"/>
        <v>0</v>
      </c>
      <c r="G113" s="13" t="str">
        <f>HYPERLINK("http://dx.doi.org/10.1039/c2sc21318d","http://dx.doi.org/10.1039/c2sc21318d")</f>
        <v>http://dx.doi.org/10.1039/c2sc21318d</v>
      </c>
      <c r="H113" s="13" t="s">
        <v>72</v>
      </c>
      <c r="I113" s="13" t="s">
        <v>2335</v>
      </c>
      <c r="J113" s="13" t="s">
        <v>74</v>
      </c>
      <c r="K113" s="13" t="s">
        <v>74</v>
      </c>
      <c r="L113" s="13" t="s">
        <v>74</v>
      </c>
      <c r="M113" s="13" t="s">
        <v>2336</v>
      </c>
      <c r="N113" s="13" t="s">
        <v>74</v>
      </c>
      <c r="O113" s="13" t="s">
        <v>74</v>
      </c>
      <c r="P113" s="13" t="s">
        <v>2337</v>
      </c>
      <c r="Q113" s="13" t="s">
        <v>1437</v>
      </c>
      <c r="R113" s="13" t="s">
        <v>74</v>
      </c>
      <c r="S113" s="13" t="s">
        <v>74</v>
      </c>
      <c r="T113" s="13" t="s">
        <v>78</v>
      </c>
      <c r="U113" s="13" t="s">
        <v>138</v>
      </c>
      <c r="V113" s="13" t="s">
        <v>74</v>
      </c>
      <c r="W113" s="13" t="s">
        <v>74</v>
      </c>
      <c r="X113" s="13" t="s">
        <v>74</v>
      </c>
      <c r="Y113" s="13" t="s">
        <v>74</v>
      </c>
      <c r="Z113" s="13" t="s">
        <v>74</v>
      </c>
      <c r="AA113" s="13" t="s">
        <v>74</v>
      </c>
      <c r="AB113" s="13" t="s">
        <v>2338</v>
      </c>
      <c r="AC113" s="13" t="s">
        <v>2339</v>
      </c>
      <c r="AD113" s="13" t="s">
        <v>2340</v>
      </c>
      <c r="AE113" s="13" t="s">
        <v>2341</v>
      </c>
      <c r="AF113" s="13" t="s">
        <v>2342</v>
      </c>
      <c r="AG113" s="13" t="s">
        <v>2343</v>
      </c>
      <c r="AH113" s="13" t="s">
        <v>2344</v>
      </c>
      <c r="AI113" s="13" t="s">
        <v>2345</v>
      </c>
      <c r="AJ113" s="13" t="s">
        <v>2346</v>
      </c>
      <c r="AK113" s="13" t="s">
        <v>2347</v>
      </c>
      <c r="AL113" s="13" t="s">
        <v>2348</v>
      </c>
      <c r="AM113" s="13" t="s">
        <v>74</v>
      </c>
      <c r="AN113" s="13">
        <v>85</v>
      </c>
      <c r="AO113" s="13">
        <v>125</v>
      </c>
      <c r="AP113" s="13">
        <v>150</v>
      </c>
      <c r="AQ113" s="13">
        <v>2</v>
      </c>
      <c r="AR113" s="13">
        <v>132</v>
      </c>
      <c r="AS113" s="13" t="s">
        <v>275</v>
      </c>
      <c r="AT113" s="13" t="s">
        <v>276</v>
      </c>
      <c r="AU113" s="13" t="s">
        <v>277</v>
      </c>
      <c r="AV113" s="13" t="s">
        <v>1448</v>
      </c>
      <c r="AW113" s="13" t="s">
        <v>1449</v>
      </c>
      <c r="AX113" s="13" t="s">
        <v>74</v>
      </c>
      <c r="AY113" s="13" t="s">
        <v>1450</v>
      </c>
      <c r="AZ113" s="13" t="s">
        <v>1451</v>
      </c>
      <c r="BA113" s="13" t="s">
        <v>74</v>
      </c>
      <c r="BB113" s="13">
        <v>2013</v>
      </c>
      <c r="BC113" s="13">
        <v>4</v>
      </c>
      <c r="BD113" s="13">
        <v>1</v>
      </c>
      <c r="BE113" s="13" t="s">
        <v>74</v>
      </c>
      <c r="BF113" s="13" t="s">
        <v>74</v>
      </c>
      <c r="BG113" s="13" t="s">
        <v>74</v>
      </c>
      <c r="BH113" s="13" t="s">
        <v>74</v>
      </c>
      <c r="BI113" s="13">
        <v>282</v>
      </c>
      <c r="BJ113" s="13">
        <v>291</v>
      </c>
      <c r="BK113" s="13" t="s">
        <v>74</v>
      </c>
      <c r="BL113" s="13" t="s">
        <v>2349</v>
      </c>
      <c r="BM113" s="13" t="str">
        <f>HYPERLINK("http://dx.doi.org/10.1039/c2sc21318d","http://dx.doi.org/10.1039/c2sc21318d")</f>
        <v>http://dx.doi.org/10.1039/c2sc21318d</v>
      </c>
      <c r="BN113" s="13" t="s">
        <v>74</v>
      </c>
      <c r="BO113" s="13" t="s">
        <v>74</v>
      </c>
      <c r="BP113" s="13">
        <v>10</v>
      </c>
      <c r="BQ113" s="13" t="s">
        <v>100</v>
      </c>
      <c r="BR113" s="13" t="s">
        <v>101</v>
      </c>
      <c r="BS113" s="13" t="s">
        <v>102</v>
      </c>
      <c r="BT113" s="13" t="s">
        <v>2350</v>
      </c>
      <c r="BU113" s="13">
        <v>23227304</v>
      </c>
      <c r="BV113" s="13" t="s">
        <v>599</v>
      </c>
      <c r="BW113" s="13" t="s">
        <v>74</v>
      </c>
      <c r="BX113" s="13" t="s">
        <v>74</v>
      </c>
      <c r="BY113" s="13" t="s">
        <v>105</v>
      </c>
      <c r="BZ113" s="13" t="s">
        <v>2351</v>
      </c>
      <c r="CA113" s="13" t="str">
        <f>HYPERLINK("https%3A%2F%2Fwww.webofscience.com%2Fwos%2Fwoscc%2Ffull-record%2FWOS:000311971500030","View Full Record in Web of Science")</f>
        <v>View Full Record in Web of Science</v>
      </c>
    </row>
    <row r="114" spans="1:79" s="13" customFormat="1" x14ac:dyDescent="0.2">
      <c r="A114" s="14" t="s">
        <v>2770</v>
      </c>
      <c r="B114" s="13" t="s">
        <v>2887</v>
      </c>
      <c r="C114" s="14" t="s">
        <v>2770</v>
      </c>
      <c r="D114" s="24">
        <f t="shared" si="3"/>
        <v>0</v>
      </c>
      <c r="E114" s="25">
        <f t="shared" si="4"/>
        <v>0</v>
      </c>
      <c r="F114" s="25">
        <f t="shared" si="5"/>
        <v>0</v>
      </c>
      <c r="G114" s="13" t="str">
        <f>HYPERLINK("http://dx.doi.org/10.1134/S1023193512040088","http://dx.doi.org/10.1134/S1023193512040088")</f>
        <v>http://dx.doi.org/10.1134/S1023193512040088</v>
      </c>
      <c r="H114" s="13" t="s">
        <v>72</v>
      </c>
      <c r="I114" s="13" t="s">
        <v>2352</v>
      </c>
      <c r="J114" s="13" t="s">
        <v>74</v>
      </c>
      <c r="K114" s="13" t="s">
        <v>74</v>
      </c>
      <c r="L114" s="13" t="s">
        <v>74</v>
      </c>
      <c r="M114" s="13" t="s">
        <v>2353</v>
      </c>
      <c r="N114" s="13" t="s">
        <v>74</v>
      </c>
      <c r="O114" s="13" t="s">
        <v>74</v>
      </c>
      <c r="P114" s="13" t="s">
        <v>2354</v>
      </c>
      <c r="Q114" s="13" t="s">
        <v>2299</v>
      </c>
      <c r="R114" s="13" t="s">
        <v>74</v>
      </c>
      <c r="S114" s="13" t="s">
        <v>74</v>
      </c>
      <c r="T114" s="13" t="s">
        <v>78</v>
      </c>
      <c r="U114" s="13" t="s">
        <v>138</v>
      </c>
      <c r="V114" s="13" t="s">
        <v>74</v>
      </c>
      <c r="W114" s="13" t="s">
        <v>74</v>
      </c>
      <c r="X114" s="13" t="s">
        <v>74</v>
      </c>
      <c r="Y114" s="13" t="s">
        <v>74</v>
      </c>
      <c r="Z114" s="13" t="s">
        <v>74</v>
      </c>
      <c r="AA114" s="13" t="s">
        <v>2355</v>
      </c>
      <c r="AB114" s="13" t="s">
        <v>2356</v>
      </c>
      <c r="AC114" s="13" t="s">
        <v>2357</v>
      </c>
      <c r="AD114" s="13" t="s">
        <v>2358</v>
      </c>
      <c r="AE114" s="13" t="s">
        <v>2304</v>
      </c>
      <c r="AF114" s="13" t="s">
        <v>2359</v>
      </c>
      <c r="AG114" s="13" t="s">
        <v>2084</v>
      </c>
      <c r="AH114" s="13" t="s">
        <v>2360</v>
      </c>
      <c r="AI114" s="13" t="s">
        <v>2086</v>
      </c>
      <c r="AJ114" s="13" t="s">
        <v>74</v>
      </c>
      <c r="AK114" s="13" t="s">
        <v>74</v>
      </c>
      <c r="AL114" s="13" t="s">
        <v>74</v>
      </c>
      <c r="AM114" s="13" t="s">
        <v>74</v>
      </c>
      <c r="AN114" s="13">
        <v>30</v>
      </c>
      <c r="AO114" s="13">
        <v>5</v>
      </c>
      <c r="AP114" s="13">
        <v>5</v>
      </c>
      <c r="AQ114" s="13">
        <v>0</v>
      </c>
      <c r="AR114" s="13">
        <v>14</v>
      </c>
      <c r="AS114" s="13" t="s">
        <v>2307</v>
      </c>
      <c r="AT114" s="13" t="s">
        <v>2039</v>
      </c>
      <c r="AU114" s="13" t="s">
        <v>2308</v>
      </c>
      <c r="AV114" s="13" t="s">
        <v>2309</v>
      </c>
      <c r="AW114" s="13" t="s">
        <v>2310</v>
      </c>
      <c r="AX114" s="13" t="s">
        <v>74</v>
      </c>
      <c r="AY114" s="13" t="s">
        <v>2311</v>
      </c>
      <c r="AZ114" s="13" t="s">
        <v>2312</v>
      </c>
      <c r="BA114" s="13" t="s">
        <v>1206</v>
      </c>
      <c r="BB114" s="13">
        <v>2012</v>
      </c>
      <c r="BC114" s="13">
        <v>48</v>
      </c>
      <c r="BD114" s="13">
        <v>10</v>
      </c>
      <c r="BE114" s="13" t="s">
        <v>74</v>
      </c>
      <c r="BF114" s="13" t="s">
        <v>74</v>
      </c>
      <c r="BG114" s="13" t="s">
        <v>74</v>
      </c>
      <c r="BH114" s="13" t="s">
        <v>74</v>
      </c>
      <c r="BI114" s="13">
        <v>1023</v>
      </c>
      <c r="BJ114" s="13">
        <v>1036</v>
      </c>
      <c r="BK114" s="13" t="s">
        <v>74</v>
      </c>
      <c r="BL114" s="13" t="s">
        <v>2361</v>
      </c>
      <c r="BM114" s="13" t="str">
        <f>HYPERLINK("http://dx.doi.org/10.1134/S1023193512040088","http://dx.doi.org/10.1134/S1023193512040088")</f>
        <v>http://dx.doi.org/10.1134/S1023193512040088</v>
      </c>
      <c r="BN114" s="13" t="s">
        <v>74</v>
      </c>
      <c r="BO114" s="13" t="s">
        <v>74</v>
      </c>
      <c r="BP114" s="13">
        <v>14</v>
      </c>
      <c r="BQ114" s="13" t="s">
        <v>1264</v>
      </c>
      <c r="BR114" s="13" t="s">
        <v>101</v>
      </c>
      <c r="BS114" s="13" t="s">
        <v>1264</v>
      </c>
      <c r="BT114" s="13" t="s">
        <v>2362</v>
      </c>
      <c r="BU114" s="13" t="s">
        <v>74</v>
      </c>
      <c r="BV114" s="13" t="s">
        <v>74</v>
      </c>
      <c r="BW114" s="13" t="s">
        <v>74</v>
      </c>
      <c r="BX114" s="13" t="s">
        <v>74</v>
      </c>
      <c r="BY114" s="13" t="s">
        <v>105</v>
      </c>
      <c r="BZ114" s="13" t="s">
        <v>2363</v>
      </c>
      <c r="CA114" s="13" t="str">
        <f>HYPERLINK("https%3A%2F%2Fwww.webofscience.com%2Fwos%2Fwoscc%2Ffull-record%2FWOS:000310022400012","View Full Record in Web of Science")</f>
        <v>View Full Record in Web of Science</v>
      </c>
    </row>
    <row r="115" spans="1:79" s="13" customFormat="1" x14ac:dyDescent="0.2">
      <c r="A115" s="14" t="s">
        <v>2770</v>
      </c>
      <c r="B115" s="13" t="s">
        <v>2888</v>
      </c>
      <c r="C115" s="14" t="s">
        <v>2770</v>
      </c>
      <c r="D115" s="24">
        <f t="shared" si="3"/>
        <v>0</v>
      </c>
      <c r="E115" s="25">
        <f t="shared" si="4"/>
        <v>0</v>
      </c>
      <c r="F115" s="25">
        <f t="shared" si="5"/>
        <v>0</v>
      </c>
      <c r="G115" s="13" t="str">
        <f>HYPERLINK("http://dx.doi.org/10.1021/ic202462a","http://dx.doi.org/10.1021/ic202462a")</f>
        <v>http://dx.doi.org/10.1021/ic202462a</v>
      </c>
      <c r="H115" s="13" t="s">
        <v>72</v>
      </c>
      <c r="I115" s="13" t="s">
        <v>2364</v>
      </c>
      <c r="J115" s="13" t="s">
        <v>74</v>
      </c>
      <c r="K115" s="13" t="s">
        <v>74</v>
      </c>
      <c r="L115" s="13" t="s">
        <v>74</v>
      </c>
      <c r="M115" s="13" t="s">
        <v>2365</v>
      </c>
      <c r="N115" s="13" t="s">
        <v>74</v>
      </c>
      <c r="O115" s="13" t="s">
        <v>74</v>
      </c>
      <c r="P115" s="13" t="s">
        <v>2366</v>
      </c>
      <c r="Q115" s="13" t="s">
        <v>496</v>
      </c>
      <c r="R115" s="13" t="s">
        <v>74</v>
      </c>
      <c r="S115" s="13" t="s">
        <v>74</v>
      </c>
      <c r="T115" s="13" t="s">
        <v>78</v>
      </c>
      <c r="U115" s="13" t="s">
        <v>138</v>
      </c>
      <c r="V115" s="13" t="s">
        <v>74</v>
      </c>
      <c r="W115" s="13" t="s">
        <v>74</v>
      </c>
      <c r="X115" s="13" t="s">
        <v>74</v>
      </c>
      <c r="Y115" s="13" t="s">
        <v>74</v>
      </c>
      <c r="Z115" s="13" t="s">
        <v>74</v>
      </c>
      <c r="AA115" s="13" t="s">
        <v>74</v>
      </c>
      <c r="AB115" s="13" t="s">
        <v>2367</v>
      </c>
      <c r="AC115" s="13" t="s">
        <v>2368</v>
      </c>
      <c r="AD115" s="13" t="s">
        <v>2369</v>
      </c>
      <c r="AE115" s="13" t="s">
        <v>2370</v>
      </c>
      <c r="AF115" s="13" t="s">
        <v>2371</v>
      </c>
      <c r="AG115" s="13" t="s">
        <v>2372</v>
      </c>
      <c r="AH115" s="13" t="s">
        <v>2373</v>
      </c>
      <c r="AI115" s="13" t="s">
        <v>2374</v>
      </c>
      <c r="AJ115" s="13" t="s">
        <v>2375</v>
      </c>
      <c r="AK115" s="13" t="s">
        <v>2376</v>
      </c>
      <c r="AL115" s="13" t="s">
        <v>2377</v>
      </c>
      <c r="AM115" s="13" t="s">
        <v>74</v>
      </c>
      <c r="AN115" s="13">
        <v>96</v>
      </c>
      <c r="AO115" s="13">
        <v>15</v>
      </c>
      <c r="AP115" s="13">
        <v>16</v>
      </c>
      <c r="AQ115" s="13">
        <v>2</v>
      </c>
      <c r="AR115" s="13">
        <v>26</v>
      </c>
      <c r="AS115" s="13" t="s">
        <v>150</v>
      </c>
      <c r="AT115" s="13" t="s">
        <v>151</v>
      </c>
      <c r="AU115" s="13" t="s">
        <v>152</v>
      </c>
      <c r="AV115" s="13" t="s">
        <v>508</v>
      </c>
      <c r="AW115" s="13" t="s">
        <v>509</v>
      </c>
      <c r="AX115" s="13" t="s">
        <v>74</v>
      </c>
      <c r="AY115" s="13" t="s">
        <v>510</v>
      </c>
      <c r="AZ115" s="13" t="s">
        <v>511</v>
      </c>
      <c r="BA115" s="13" t="s">
        <v>2378</v>
      </c>
      <c r="BB115" s="13">
        <v>2012</v>
      </c>
      <c r="BC115" s="13">
        <v>51</v>
      </c>
      <c r="BD115" s="13">
        <v>8</v>
      </c>
      <c r="BE115" s="13" t="s">
        <v>74</v>
      </c>
      <c r="BF115" s="13" t="s">
        <v>74</v>
      </c>
      <c r="BG115" s="13" t="s">
        <v>74</v>
      </c>
      <c r="BH115" s="13" t="s">
        <v>74</v>
      </c>
      <c r="BI115" s="13">
        <v>4572</v>
      </c>
      <c r="BJ115" s="13">
        <v>4587</v>
      </c>
      <c r="BK115" s="13" t="s">
        <v>74</v>
      </c>
      <c r="BL115" s="13" t="s">
        <v>2379</v>
      </c>
      <c r="BM115" s="13" t="str">
        <f>HYPERLINK("http://dx.doi.org/10.1021/ic202462a","http://dx.doi.org/10.1021/ic202462a")</f>
        <v>http://dx.doi.org/10.1021/ic202462a</v>
      </c>
      <c r="BN115" s="13" t="s">
        <v>74</v>
      </c>
      <c r="BO115" s="13" t="s">
        <v>74</v>
      </c>
      <c r="BP115" s="13">
        <v>16</v>
      </c>
      <c r="BQ115" s="13" t="s">
        <v>514</v>
      </c>
      <c r="BR115" s="13" t="s">
        <v>101</v>
      </c>
      <c r="BS115" s="13" t="s">
        <v>102</v>
      </c>
      <c r="BT115" s="13" t="s">
        <v>2380</v>
      </c>
      <c r="BU115" s="13">
        <v>22468621</v>
      </c>
      <c r="BV115" s="13" t="s">
        <v>74</v>
      </c>
      <c r="BW115" s="13" t="s">
        <v>74</v>
      </c>
      <c r="BX115" s="13" t="s">
        <v>74</v>
      </c>
      <c r="BY115" s="13" t="s">
        <v>105</v>
      </c>
      <c r="BZ115" s="13" t="s">
        <v>2381</v>
      </c>
      <c r="CA115" s="13" t="str">
        <f>HYPERLINK("https%3A%2F%2Fwww.webofscience.com%2Fwos%2Fwoscc%2Ffull-record%2FWOS:000302833700024","View Full Record in Web of Science")</f>
        <v>View Full Record in Web of Science</v>
      </c>
    </row>
    <row r="116" spans="1:79" s="13" customFormat="1" x14ac:dyDescent="0.2">
      <c r="A116" s="14" t="s">
        <v>2770</v>
      </c>
      <c r="B116" s="13" t="s">
        <v>2889</v>
      </c>
      <c r="C116" s="14" t="s">
        <v>2770</v>
      </c>
      <c r="D116" s="24">
        <f t="shared" si="3"/>
        <v>0</v>
      </c>
      <c r="E116" s="25">
        <f t="shared" si="4"/>
        <v>0</v>
      </c>
      <c r="F116" s="25">
        <f t="shared" si="5"/>
        <v>0</v>
      </c>
      <c r="G116" s="13" t="str">
        <f>HYPERLINK("http://dx.doi.org/10.1021/ol300195c","http://dx.doi.org/10.1021/ol300195c")</f>
        <v>http://dx.doi.org/10.1021/ol300195c</v>
      </c>
      <c r="H116" s="13" t="s">
        <v>72</v>
      </c>
      <c r="I116" s="13" t="s">
        <v>2382</v>
      </c>
      <c r="J116" s="13" t="s">
        <v>74</v>
      </c>
      <c r="K116" s="13" t="s">
        <v>74</v>
      </c>
      <c r="L116" s="13" t="s">
        <v>74</v>
      </c>
      <c r="M116" s="13" t="s">
        <v>2383</v>
      </c>
      <c r="N116" s="13" t="s">
        <v>74</v>
      </c>
      <c r="O116" s="13" t="s">
        <v>74</v>
      </c>
      <c r="P116" s="13" t="s">
        <v>2384</v>
      </c>
      <c r="Q116" s="13" t="s">
        <v>165</v>
      </c>
      <c r="R116" s="13" t="s">
        <v>74</v>
      </c>
      <c r="S116" s="13" t="s">
        <v>74</v>
      </c>
      <c r="T116" s="13" t="s">
        <v>78</v>
      </c>
      <c r="U116" s="13" t="s">
        <v>138</v>
      </c>
      <c r="V116" s="13" t="s">
        <v>74</v>
      </c>
      <c r="W116" s="13" t="s">
        <v>74</v>
      </c>
      <c r="X116" s="13" t="s">
        <v>74</v>
      </c>
      <c r="Y116" s="13" t="s">
        <v>74</v>
      </c>
      <c r="Z116" s="13" t="s">
        <v>74</v>
      </c>
      <c r="AA116" s="13" t="s">
        <v>74</v>
      </c>
      <c r="AB116" s="13" t="s">
        <v>2385</v>
      </c>
      <c r="AC116" s="13" t="s">
        <v>2386</v>
      </c>
      <c r="AD116" s="13" t="s">
        <v>2387</v>
      </c>
      <c r="AE116" s="13" t="s">
        <v>2240</v>
      </c>
      <c r="AF116" s="13" t="s">
        <v>2241</v>
      </c>
      <c r="AG116" s="13" t="s">
        <v>2242</v>
      </c>
      <c r="AH116" s="13" t="s">
        <v>74</v>
      </c>
      <c r="AI116" s="13" t="s">
        <v>74</v>
      </c>
      <c r="AJ116" s="13" t="s">
        <v>2388</v>
      </c>
      <c r="AK116" s="13" t="s">
        <v>2389</v>
      </c>
      <c r="AL116" s="13" t="s">
        <v>2390</v>
      </c>
      <c r="AM116" s="13" t="s">
        <v>74</v>
      </c>
      <c r="AN116" s="13">
        <v>39</v>
      </c>
      <c r="AO116" s="13">
        <v>80</v>
      </c>
      <c r="AP116" s="13">
        <v>96</v>
      </c>
      <c r="AQ116" s="13">
        <v>6</v>
      </c>
      <c r="AR116" s="13">
        <v>90</v>
      </c>
      <c r="AS116" s="13" t="s">
        <v>150</v>
      </c>
      <c r="AT116" s="13" t="s">
        <v>151</v>
      </c>
      <c r="AU116" s="13" t="s">
        <v>152</v>
      </c>
      <c r="AV116" s="13" t="s">
        <v>175</v>
      </c>
      <c r="AW116" s="13" t="s">
        <v>74</v>
      </c>
      <c r="AX116" s="13" t="s">
        <v>74</v>
      </c>
      <c r="AY116" s="13" t="s">
        <v>177</v>
      </c>
      <c r="AZ116" s="13" t="s">
        <v>178</v>
      </c>
      <c r="BA116" s="13" t="s">
        <v>593</v>
      </c>
      <c r="BB116" s="13">
        <v>2012</v>
      </c>
      <c r="BC116" s="13">
        <v>14</v>
      </c>
      <c r="BD116" s="13">
        <v>5</v>
      </c>
      <c r="BE116" s="13" t="s">
        <v>74</v>
      </c>
      <c r="BF116" s="13" t="s">
        <v>74</v>
      </c>
      <c r="BG116" s="13" t="s">
        <v>74</v>
      </c>
      <c r="BH116" s="13" t="s">
        <v>74</v>
      </c>
      <c r="BI116" s="13">
        <v>1314</v>
      </c>
      <c r="BJ116" s="13">
        <v>1317</v>
      </c>
      <c r="BK116" s="13" t="s">
        <v>74</v>
      </c>
      <c r="BL116" s="13" t="s">
        <v>2391</v>
      </c>
      <c r="BM116" s="13" t="str">
        <f>HYPERLINK("http://dx.doi.org/10.1021/ol300195c","http://dx.doi.org/10.1021/ol300195c")</f>
        <v>http://dx.doi.org/10.1021/ol300195c</v>
      </c>
      <c r="BN116" s="13" t="s">
        <v>74</v>
      </c>
      <c r="BO116" s="13" t="s">
        <v>74</v>
      </c>
      <c r="BP116" s="13">
        <v>4</v>
      </c>
      <c r="BQ116" s="13" t="s">
        <v>130</v>
      </c>
      <c r="BR116" s="13" t="s">
        <v>199</v>
      </c>
      <c r="BS116" s="13" t="s">
        <v>102</v>
      </c>
      <c r="BT116" s="13" t="s">
        <v>2392</v>
      </c>
      <c r="BU116" s="13">
        <v>22339088</v>
      </c>
      <c r="BV116" s="13" t="s">
        <v>74</v>
      </c>
      <c r="BW116" s="13" t="s">
        <v>74</v>
      </c>
      <c r="BX116" s="13" t="s">
        <v>74</v>
      </c>
      <c r="BY116" s="13" t="s">
        <v>105</v>
      </c>
      <c r="BZ116" s="13" t="s">
        <v>2393</v>
      </c>
      <c r="CA116" s="13" t="str">
        <f>HYPERLINK("https%3A%2F%2Fwww.webofscience.com%2Fwos%2Fwoscc%2Ffull-record%2FWOS:000300916000033","View Full Record in Web of Science")</f>
        <v>View Full Record in Web of Science</v>
      </c>
    </row>
    <row r="117" spans="1:79" s="13" customFormat="1" x14ac:dyDescent="0.2">
      <c r="A117" s="14" t="s">
        <v>2770</v>
      </c>
      <c r="B117" s="13" t="s">
        <v>2890</v>
      </c>
      <c r="C117" s="14" t="s">
        <v>2770</v>
      </c>
      <c r="D117" s="24">
        <f t="shared" si="3"/>
        <v>0</v>
      </c>
      <c r="E117" s="25">
        <f t="shared" si="4"/>
        <v>0</v>
      </c>
      <c r="F117" s="25">
        <f t="shared" si="5"/>
        <v>0</v>
      </c>
      <c r="G117" s="13" t="str">
        <f>HYPERLINK("http://dx.doi.org/10.1021/ja211005g","http://dx.doi.org/10.1021/ja211005g")</f>
        <v>http://dx.doi.org/10.1021/ja211005g</v>
      </c>
      <c r="H117" s="13" t="s">
        <v>72</v>
      </c>
      <c r="I117" s="13" t="s">
        <v>2394</v>
      </c>
      <c r="J117" s="13" t="s">
        <v>74</v>
      </c>
      <c r="K117" s="13" t="s">
        <v>74</v>
      </c>
      <c r="L117" s="13" t="s">
        <v>74</v>
      </c>
      <c r="M117" s="13" t="s">
        <v>2395</v>
      </c>
      <c r="N117" s="13" t="s">
        <v>74</v>
      </c>
      <c r="O117" s="13" t="s">
        <v>74</v>
      </c>
      <c r="P117" s="13" t="s">
        <v>2396</v>
      </c>
      <c r="Q117" s="13" t="s">
        <v>137</v>
      </c>
      <c r="R117" s="13" t="s">
        <v>74</v>
      </c>
      <c r="S117" s="13" t="s">
        <v>74</v>
      </c>
      <c r="T117" s="13" t="s">
        <v>78</v>
      </c>
      <c r="U117" s="13" t="s">
        <v>138</v>
      </c>
      <c r="V117" s="13" t="s">
        <v>74</v>
      </c>
      <c r="W117" s="13" t="s">
        <v>74</v>
      </c>
      <c r="X117" s="13" t="s">
        <v>74</v>
      </c>
      <c r="Y117" s="13" t="s">
        <v>74</v>
      </c>
      <c r="Z117" s="13" t="s">
        <v>74</v>
      </c>
      <c r="AA117" s="13" t="s">
        <v>74</v>
      </c>
      <c r="AB117" s="13" t="s">
        <v>2397</v>
      </c>
      <c r="AC117" s="13" t="s">
        <v>2398</v>
      </c>
      <c r="AD117" s="13" t="s">
        <v>2399</v>
      </c>
      <c r="AE117" s="13" t="s">
        <v>2400</v>
      </c>
      <c r="AF117" s="13" t="s">
        <v>2401</v>
      </c>
      <c r="AG117" s="13" t="s">
        <v>2402</v>
      </c>
      <c r="AH117" s="13" t="s">
        <v>2403</v>
      </c>
      <c r="AI117" s="13" t="s">
        <v>2404</v>
      </c>
      <c r="AJ117" s="13" t="s">
        <v>2405</v>
      </c>
      <c r="AK117" s="13" t="s">
        <v>2406</v>
      </c>
      <c r="AL117" s="13" t="s">
        <v>2407</v>
      </c>
      <c r="AM117" s="13" t="s">
        <v>74</v>
      </c>
      <c r="AN117" s="13">
        <v>65</v>
      </c>
      <c r="AO117" s="13">
        <v>264</v>
      </c>
      <c r="AP117" s="13">
        <v>278</v>
      </c>
      <c r="AQ117" s="13">
        <v>4</v>
      </c>
      <c r="AR117" s="13">
        <v>152</v>
      </c>
      <c r="AS117" s="13" t="s">
        <v>150</v>
      </c>
      <c r="AT117" s="13" t="s">
        <v>151</v>
      </c>
      <c r="AU117" s="13" t="s">
        <v>152</v>
      </c>
      <c r="AV117" s="13" t="s">
        <v>153</v>
      </c>
      <c r="AW117" s="13" t="s">
        <v>154</v>
      </c>
      <c r="AX117" s="13" t="s">
        <v>74</v>
      </c>
      <c r="AY117" s="13" t="s">
        <v>155</v>
      </c>
      <c r="AZ117" s="13" t="s">
        <v>156</v>
      </c>
      <c r="BA117" s="13" t="s">
        <v>2408</v>
      </c>
      <c r="BB117" s="13">
        <v>2012</v>
      </c>
      <c r="BC117" s="13">
        <v>134</v>
      </c>
      <c r="BD117" s="13">
        <v>7</v>
      </c>
      <c r="BE117" s="13" t="s">
        <v>74</v>
      </c>
      <c r="BF117" s="13" t="s">
        <v>74</v>
      </c>
      <c r="BG117" s="13" t="s">
        <v>74</v>
      </c>
      <c r="BH117" s="13" t="s">
        <v>74</v>
      </c>
      <c r="BI117" s="13">
        <v>3571</v>
      </c>
      <c r="BJ117" s="13">
        <v>3576</v>
      </c>
      <c r="BK117" s="13" t="s">
        <v>74</v>
      </c>
      <c r="BL117" s="13" t="s">
        <v>2409</v>
      </c>
      <c r="BM117" s="13" t="str">
        <f>HYPERLINK("http://dx.doi.org/10.1021/ja211005g","http://dx.doi.org/10.1021/ja211005g")</f>
        <v>http://dx.doi.org/10.1021/ja211005g</v>
      </c>
      <c r="BN117" s="13" t="s">
        <v>74</v>
      </c>
      <c r="BO117" s="13" t="s">
        <v>74</v>
      </c>
      <c r="BP117" s="13">
        <v>6</v>
      </c>
      <c r="BQ117" s="13" t="s">
        <v>100</v>
      </c>
      <c r="BR117" s="13" t="s">
        <v>181</v>
      </c>
      <c r="BS117" s="13" t="s">
        <v>102</v>
      </c>
      <c r="BT117" s="13" t="s">
        <v>2410</v>
      </c>
      <c r="BU117" s="13">
        <v>22242769</v>
      </c>
      <c r="BV117" s="13" t="s">
        <v>74</v>
      </c>
      <c r="BW117" s="13" t="s">
        <v>74</v>
      </c>
      <c r="BX117" s="13" t="s">
        <v>74</v>
      </c>
      <c r="BY117" s="13" t="s">
        <v>105</v>
      </c>
      <c r="BZ117" s="13" t="s">
        <v>2411</v>
      </c>
      <c r="CA117" s="13" t="str">
        <f>HYPERLINK("https%3A%2F%2Fwww.webofscience.com%2Fwos%2Fwoscc%2Ffull-record%2FWOS:000301084700033","View Full Record in Web of Science")</f>
        <v>View Full Record in Web of Science</v>
      </c>
    </row>
    <row r="118" spans="1:79" s="13" customFormat="1" x14ac:dyDescent="0.2">
      <c r="A118" s="14" t="s">
        <v>2770</v>
      </c>
      <c r="B118" s="13" t="s">
        <v>2891</v>
      </c>
      <c r="C118" s="14" t="s">
        <v>2770</v>
      </c>
      <c r="D118" s="24">
        <f t="shared" si="3"/>
        <v>0</v>
      </c>
      <c r="E118" s="25">
        <f t="shared" si="4"/>
        <v>0</v>
      </c>
      <c r="F118" s="25">
        <f t="shared" si="5"/>
        <v>0</v>
      </c>
      <c r="G118" s="13" t="str">
        <f>HYPERLINK("http://dx.doi.org/10.1039/c0ob01257b","http://dx.doi.org/10.1039/c0ob01257b")</f>
        <v>http://dx.doi.org/10.1039/c0ob01257b</v>
      </c>
      <c r="H118" s="13" t="s">
        <v>72</v>
      </c>
      <c r="I118" s="13" t="s">
        <v>2412</v>
      </c>
      <c r="J118" s="13" t="s">
        <v>74</v>
      </c>
      <c r="K118" s="13" t="s">
        <v>74</v>
      </c>
      <c r="L118" s="13" t="s">
        <v>74</v>
      </c>
      <c r="M118" s="13" t="s">
        <v>2413</v>
      </c>
      <c r="N118" s="13" t="s">
        <v>74</v>
      </c>
      <c r="O118" s="13" t="s">
        <v>74</v>
      </c>
      <c r="P118" s="13" t="s">
        <v>2414</v>
      </c>
      <c r="Q118" s="13" t="s">
        <v>1375</v>
      </c>
      <c r="R118" s="13" t="s">
        <v>74</v>
      </c>
      <c r="S118" s="13" t="s">
        <v>74</v>
      </c>
      <c r="T118" s="13" t="s">
        <v>78</v>
      </c>
      <c r="U118" s="13" t="s">
        <v>138</v>
      </c>
      <c r="V118" s="13" t="s">
        <v>74</v>
      </c>
      <c r="W118" s="13" t="s">
        <v>74</v>
      </c>
      <c r="X118" s="13" t="s">
        <v>74</v>
      </c>
      <c r="Y118" s="13" t="s">
        <v>74</v>
      </c>
      <c r="Z118" s="13" t="s">
        <v>74</v>
      </c>
      <c r="AA118" s="13" t="s">
        <v>74</v>
      </c>
      <c r="AB118" s="13" t="s">
        <v>2415</v>
      </c>
      <c r="AC118" s="13" t="s">
        <v>2416</v>
      </c>
      <c r="AD118" s="13" t="s">
        <v>2417</v>
      </c>
      <c r="AE118" s="13" t="s">
        <v>2418</v>
      </c>
      <c r="AF118" s="13" t="s">
        <v>2419</v>
      </c>
      <c r="AG118" s="13" t="s">
        <v>2420</v>
      </c>
      <c r="AH118" s="13" t="s">
        <v>2421</v>
      </c>
      <c r="AI118" s="13" t="s">
        <v>2422</v>
      </c>
      <c r="AJ118" s="13" t="s">
        <v>2423</v>
      </c>
      <c r="AK118" s="13" t="s">
        <v>2424</v>
      </c>
      <c r="AL118" s="13" t="s">
        <v>2425</v>
      </c>
      <c r="AM118" s="13" t="s">
        <v>74</v>
      </c>
      <c r="AN118" s="13">
        <v>67</v>
      </c>
      <c r="AO118" s="13">
        <v>16</v>
      </c>
      <c r="AP118" s="13">
        <v>16</v>
      </c>
      <c r="AQ118" s="13">
        <v>1</v>
      </c>
      <c r="AR118" s="13">
        <v>30</v>
      </c>
      <c r="AS118" s="13" t="s">
        <v>275</v>
      </c>
      <c r="AT118" s="13" t="s">
        <v>276</v>
      </c>
      <c r="AU118" s="13" t="s">
        <v>277</v>
      </c>
      <c r="AV118" s="13" t="s">
        <v>1385</v>
      </c>
      <c r="AW118" s="13" t="s">
        <v>1386</v>
      </c>
      <c r="AX118" s="13" t="s">
        <v>74</v>
      </c>
      <c r="AY118" s="13" t="s">
        <v>1387</v>
      </c>
      <c r="AZ118" s="13" t="s">
        <v>1388</v>
      </c>
      <c r="BA118" s="13" t="s">
        <v>74</v>
      </c>
      <c r="BB118" s="13">
        <v>2011</v>
      </c>
      <c r="BC118" s="13">
        <v>9</v>
      </c>
      <c r="BD118" s="13">
        <v>11</v>
      </c>
      <c r="BE118" s="13" t="s">
        <v>74</v>
      </c>
      <c r="BF118" s="13" t="s">
        <v>74</v>
      </c>
      <c r="BG118" s="13" t="s">
        <v>74</v>
      </c>
      <c r="BH118" s="13" t="s">
        <v>74</v>
      </c>
      <c r="BI118" s="13">
        <v>4085</v>
      </c>
      <c r="BJ118" s="13">
        <v>4090</v>
      </c>
      <c r="BK118" s="13" t="s">
        <v>74</v>
      </c>
      <c r="BL118" s="13" t="s">
        <v>2426</v>
      </c>
      <c r="BM118" s="13" t="str">
        <f>HYPERLINK("http://dx.doi.org/10.1039/c0ob01257b","http://dx.doi.org/10.1039/c0ob01257b")</f>
        <v>http://dx.doi.org/10.1039/c0ob01257b</v>
      </c>
      <c r="BN118" s="13" t="s">
        <v>74</v>
      </c>
      <c r="BO118" s="13" t="s">
        <v>74</v>
      </c>
      <c r="BP118" s="13">
        <v>6</v>
      </c>
      <c r="BQ118" s="13" t="s">
        <v>130</v>
      </c>
      <c r="BR118" s="13" t="s">
        <v>101</v>
      </c>
      <c r="BS118" s="13" t="s">
        <v>102</v>
      </c>
      <c r="BT118" s="13" t="s">
        <v>2427</v>
      </c>
      <c r="BU118" s="13">
        <v>21541382</v>
      </c>
      <c r="BV118" s="13" t="s">
        <v>74</v>
      </c>
      <c r="BW118" s="13" t="s">
        <v>74</v>
      </c>
      <c r="BX118" s="13" t="s">
        <v>74</v>
      </c>
      <c r="BY118" s="13" t="s">
        <v>105</v>
      </c>
      <c r="BZ118" s="13" t="s">
        <v>2428</v>
      </c>
      <c r="CA118" s="13" t="str">
        <f>HYPERLINK("https%3A%2F%2Fwww.webofscience.com%2Fwos%2Fwoscc%2Ffull-record%2FWOS:000290735300016","View Full Record in Web of Science")</f>
        <v>View Full Record in Web of Science</v>
      </c>
    </row>
    <row r="119" spans="1:79" s="13" customFormat="1" x14ac:dyDescent="0.2">
      <c r="A119" s="14" t="s">
        <v>2770</v>
      </c>
      <c r="B119" s="13" t="s">
        <v>2892</v>
      </c>
      <c r="C119" s="14" t="s">
        <v>2770</v>
      </c>
      <c r="D119" s="24">
        <f t="shared" si="3"/>
        <v>0</v>
      </c>
      <c r="E119" s="25">
        <f t="shared" si="4"/>
        <v>0</v>
      </c>
      <c r="F119" s="25">
        <f t="shared" si="5"/>
        <v>0</v>
      </c>
      <c r="G119" s="13" t="str">
        <f>HYPERLINK("http://dx.doi.org/10.3866/PKU.WHXB20100925","http://dx.doi.org/10.3866/PKU.WHXB20100925")</f>
        <v>http://dx.doi.org/10.3866/PKU.WHXB20100925</v>
      </c>
      <c r="H119" s="13" t="s">
        <v>72</v>
      </c>
      <c r="I119" s="13" t="s">
        <v>2429</v>
      </c>
      <c r="J119" s="13" t="s">
        <v>74</v>
      </c>
      <c r="K119" s="13" t="s">
        <v>74</v>
      </c>
      <c r="L119" s="13" t="s">
        <v>74</v>
      </c>
      <c r="M119" s="13" t="s">
        <v>2430</v>
      </c>
      <c r="N119" s="13" t="s">
        <v>74</v>
      </c>
      <c r="O119" s="13" t="s">
        <v>74</v>
      </c>
      <c r="P119" s="13" t="s">
        <v>2431</v>
      </c>
      <c r="Q119" s="13" t="s">
        <v>2432</v>
      </c>
      <c r="R119" s="13" t="s">
        <v>74</v>
      </c>
      <c r="S119" s="13" t="s">
        <v>74</v>
      </c>
      <c r="T119" s="13" t="s">
        <v>2433</v>
      </c>
      <c r="U119" s="13" t="s">
        <v>138</v>
      </c>
      <c r="V119" s="13" t="s">
        <v>74</v>
      </c>
      <c r="W119" s="13" t="s">
        <v>74</v>
      </c>
      <c r="X119" s="13" t="s">
        <v>74</v>
      </c>
      <c r="Y119" s="13" t="s">
        <v>74</v>
      </c>
      <c r="Z119" s="13" t="s">
        <v>74</v>
      </c>
      <c r="AA119" s="13" t="s">
        <v>2434</v>
      </c>
      <c r="AB119" s="13" t="s">
        <v>2435</v>
      </c>
      <c r="AC119" s="13" t="s">
        <v>2436</v>
      </c>
      <c r="AD119" s="13" t="s">
        <v>2437</v>
      </c>
      <c r="AE119" s="13" t="s">
        <v>2438</v>
      </c>
      <c r="AF119" s="13" t="s">
        <v>2439</v>
      </c>
      <c r="AG119" s="13" t="s">
        <v>2440</v>
      </c>
      <c r="AH119" s="13" t="s">
        <v>2441</v>
      </c>
      <c r="AI119" s="13" t="s">
        <v>74</v>
      </c>
      <c r="AJ119" s="13" t="s">
        <v>2442</v>
      </c>
      <c r="AK119" s="13" t="s">
        <v>235</v>
      </c>
      <c r="AL119" s="13" t="s">
        <v>2443</v>
      </c>
      <c r="AM119" s="13" t="s">
        <v>74</v>
      </c>
      <c r="AN119" s="13">
        <v>35</v>
      </c>
      <c r="AO119" s="13">
        <v>11</v>
      </c>
      <c r="AP119" s="13">
        <v>11</v>
      </c>
      <c r="AQ119" s="13">
        <v>4</v>
      </c>
      <c r="AR119" s="13">
        <v>28</v>
      </c>
      <c r="AS119" s="13" t="s">
        <v>2444</v>
      </c>
      <c r="AT119" s="13" t="s">
        <v>545</v>
      </c>
      <c r="AU119" s="13" t="s">
        <v>2445</v>
      </c>
      <c r="AV119" s="13" t="s">
        <v>2446</v>
      </c>
      <c r="AW119" s="13" t="s">
        <v>74</v>
      </c>
      <c r="AX119" s="13" t="s">
        <v>74</v>
      </c>
      <c r="AY119" s="13" t="s">
        <v>2447</v>
      </c>
      <c r="AZ119" s="13" t="s">
        <v>2448</v>
      </c>
      <c r="BA119" s="13" t="s">
        <v>843</v>
      </c>
      <c r="BB119" s="13">
        <v>2010</v>
      </c>
      <c r="BC119" s="13">
        <v>26</v>
      </c>
      <c r="BD119" s="13">
        <v>9</v>
      </c>
      <c r="BE119" s="13" t="s">
        <v>74</v>
      </c>
      <c r="BF119" s="13" t="s">
        <v>74</v>
      </c>
      <c r="BG119" s="13" t="s">
        <v>74</v>
      </c>
      <c r="BH119" s="13" t="s">
        <v>74</v>
      </c>
      <c r="BI119" s="13">
        <v>2481</v>
      </c>
      <c r="BJ119" s="13">
        <v>2488</v>
      </c>
      <c r="BK119" s="13" t="s">
        <v>74</v>
      </c>
      <c r="BL119" s="13" t="s">
        <v>2449</v>
      </c>
      <c r="BM119" s="13" t="str">
        <f>HYPERLINK("http://dx.doi.org/10.3866/PKU.WHXB20100925","http://dx.doi.org/10.3866/PKU.WHXB20100925")</f>
        <v>http://dx.doi.org/10.3866/PKU.WHXB20100925</v>
      </c>
      <c r="BN119" s="13" t="s">
        <v>74</v>
      </c>
      <c r="BO119" s="13" t="s">
        <v>74</v>
      </c>
      <c r="BP119" s="13">
        <v>8</v>
      </c>
      <c r="BQ119" s="13" t="s">
        <v>372</v>
      </c>
      <c r="BR119" s="13" t="s">
        <v>101</v>
      </c>
      <c r="BS119" s="13" t="s">
        <v>102</v>
      </c>
      <c r="BT119" s="13" t="s">
        <v>2450</v>
      </c>
      <c r="BU119" s="13" t="s">
        <v>74</v>
      </c>
      <c r="BV119" s="13" t="s">
        <v>132</v>
      </c>
      <c r="BW119" s="13" t="s">
        <v>74</v>
      </c>
      <c r="BX119" s="13" t="s">
        <v>74</v>
      </c>
      <c r="BY119" s="13" t="s">
        <v>105</v>
      </c>
      <c r="BZ119" s="13" t="s">
        <v>2451</v>
      </c>
      <c r="CA119" s="13" t="str">
        <f>HYPERLINK("https%3A%2F%2Fwww.webofscience.com%2Fwos%2Fwoscc%2Ffull-record%2FWOS:000281538100026","View Full Record in Web of Science")</f>
        <v>View Full Record in Web of Science</v>
      </c>
    </row>
    <row r="120" spans="1:79" s="13" customFormat="1" x14ac:dyDescent="0.2">
      <c r="A120" s="14" t="s">
        <v>2771</v>
      </c>
      <c r="B120" s="13" t="s">
        <v>2893</v>
      </c>
      <c r="C120" s="14" t="s">
        <v>2771</v>
      </c>
      <c r="D120" s="24">
        <f t="shared" si="3"/>
        <v>0</v>
      </c>
      <c r="E120" s="25">
        <f t="shared" si="4"/>
        <v>0</v>
      </c>
      <c r="F120" s="25">
        <f t="shared" si="5"/>
        <v>0</v>
      </c>
      <c r="G120" s="13" t="str">
        <f>HYPERLINK("http://dx.doi.org/10.1134/S1023193510090119","http://dx.doi.org/10.1134/S1023193510090119")</f>
        <v>http://dx.doi.org/10.1134/S1023193510090119</v>
      </c>
      <c r="H120" s="13" t="s">
        <v>72</v>
      </c>
      <c r="I120" s="13" t="s">
        <v>2352</v>
      </c>
      <c r="J120" s="13" t="s">
        <v>74</v>
      </c>
      <c r="K120" s="13" t="s">
        <v>74</v>
      </c>
      <c r="L120" s="13" t="s">
        <v>74</v>
      </c>
      <c r="M120" s="13" t="s">
        <v>2353</v>
      </c>
      <c r="N120" s="13" t="s">
        <v>74</v>
      </c>
      <c r="O120" s="13" t="s">
        <v>74</v>
      </c>
      <c r="P120" s="13" t="s">
        <v>2452</v>
      </c>
      <c r="Q120" s="13" t="s">
        <v>2299</v>
      </c>
      <c r="R120" s="13" t="s">
        <v>74</v>
      </c>
      <c r="S120" s="13" t="s">
        <v>74</v>
      </c>
      <c r="T120" s="13" t="s">
        <v>78</v>
      </c>
      <c r="U120" s="13" t="s">
        <v>138</v>
      </c>
      <c r="V120" s="13" t="s">
        <v>74</v>
      </c>
      <c r="W120" s="13" t="s">
        <v>74</v>
      </c>
      <c r="X120" s="13" t="s">
        <v>74</v>
      </c>
      <c r="Y120" s="13" t="s">
        <v>74</v>
      </c>
      <c r="Z120" s="13" t="s">
        <v>74</v>
      </c>
      <c r="AA120" s="13" t="s">
        <v>2453</v>
      </c>
      <c r="AB120" s="13" t="s">
        <v>2454</v>
      </c>
      <c r="AC120" s="13" t="s">
        <v>2455</v>
      </c>
      <c r="AD120" s="13" t="s">
        <v>2456</v>
      </c>
      <c r="AE120" s="13" t="s">
        <v>2304</v>
      </c>
      <c r="AF120" s="13" t="s">
        <v>2457</v>
      </c>
      <c r="AG120" s="13" t="s">
        <v>2084</v>
      </c>
      <c r="AH120" s="13" t="s">
        <v>2458</v>
      </c>
      <c r="AI120" s="13" t="s">
        <v>2459</v>
      </c>
      <c r="AJ120" s="13" t="s">
        <v>74</v>
      </c>
      <c r="AK120" s="13" t="s">
        <v>74</v>
      </c>
      <c r="AL120" s="13" t="s">
        <v>74</v>
      </c>
      <c r="AM120" s="13" t="s">
        <v>74</v>
      </c>
      <c r="AN120" s="13">
        <v>26</v>
      </c>
      <c r="AO120" s="13">
        <v>6</v>
      </c>
      <c r="AP120" s="13">
        <v>6</v>
      </c>
      <c r="AQ120" s="13">
        <v>1</v>
      </c>
      <c r="AR120" s="13">
        <v>10</v>
      </c>
      <c r="AS120" s="13" t="s">
        <v>2307</v>
      </c>
      <c r="AT120" s="13" t="s">
        <v>2039</v>
      </c>
      <c r="AU120" s="13" t="s">
        <v>2308</v>
      </c>
      <c r="AV120" s="13" t="s">
        <v>2309</v>
      </c>
      <c r="AW120" s="13" t="s">
        <v>74</v>
      </c>
      <c r="AX120" s="13" t="s">
        <v>74</v>
      </c>
      <c r="AY120" s="13" t="s">
        <v>2311</v>
      </c>
      <c r="AZ120" s="13" t="s">
        <v>2312</v>
      </c>
      <c r="BA120" s="13" t="s">
        <v>843</v>
      </c>
      <c r="BB120" s="13">
        <v>2010</v>
      </c>
      <c r="BC120" s="13">
        <v>46</v>
      </c>
      <c r="BD120" s="13">
        <v>9</v>
      </c>
      <c r="BE120" s="13" t="s">
        <v>74</v>
      </c>
      <c r="BF120" s="13" t="s">
        <v>74</v>
      </c>
      <c r="BG120" s="13" t="s">
        <v>74</v>
      </c>
      <c r="BH120" s="13" t="s">
        <v>74</v>
      </c>
      <c r="BI120" s="13">
        <v>1047</v>
      </c>
      <c r="BJ120" s="13">
        <v>1055</v>
      </c>
      <c r="BK120" s="13" t="s">
        <v>74</v>
      </c>
      <c r="BL120" s="13" t="s">
        <v>2460</v>
      </c>
      <c r="BM120" s="13" t="str">
        <f>HYPERLINK("http://dx.doi.org/10.1134/S1023193510090119","http://dx.doi.org/10.1134/S1023193510090119")</f>
        <v>http://dx.doi.org/10.1134/S1023193510090119</v>
      </c>
      <c r="BN120" s="13" t="s">
        <v>74</v>
      </c>
      <c r="BO120" s="13" t="s">
        <v>74</v>
      </c>
      <c r="BP120" s="13">
        <v>9</v>
      </c>
      <c r="BQ120" s="13" t="s">
        <v>1264</v>
      </c>
      <c r="BR120" s="13" t="s">
        <v>101</v>
      </c>
      <c r="BS120" s="13" t="s">
        <v>1264</v>
      </c>
      <c r="BT120" s="13" t="s">
        <v>2461</v>
      </c>
      <c r="BU120" s="13" t="s">
        <v>74</v>
      </c>
      <c r="BV120" s="13" t="s">
        <v>74</v>
      </c>
      <c r="BW120" s="13" t="s">
        <v>74</v>
      </c>
      <c r="BX120" s="13" t="s">
        <v>74</v>
      </c>
      <c r="BY120" s="13" t="s">
        <v>105</v>
      </c>
      <c r="BZ120" s="13" t="s">
        <v>2462</v>
      </c>
      <c r="CA120" s="13" t="str">
        <f>HYPERLINK("https%3A%2F%2Fwww.webofscience.com%2Fwos%2Fwoscc%2Ffull-record%2FWOS:000282510500011","View Full Record in Web of Science")</f>
        <v>View Full Record in Web of Science</v>
      </c>
    </row>
    <row r="121" spans="1:79" s="13" customFormat="1" x14ac:dyDescent="0.2">
      <c r="A121" s="14" t="s">
        <v>2770</v>
      </c>
      <c r="B121" s="13" t="s">
        <v>2894</v>
      </c>
      <c r="C121" s="14" t="s">
        <v>2770</v>
      </c>
      <c r="D121" s="24">
        <f t="shared" si="3"/>
        <v>0</v>
      </c>
      <c r="E121" s="25">
        <f t="shared" si="4"/>
        <v>0</v>
      </c>
      <c r="F121" s="25">
        <f t="shared" si="5"/>
        <v>0</v>
      </c>
      <c r="G121" s="13" t="str">
        <f>HYPERLINK("http://dx.doi.org/10.1021/ja909923w","http://dx.doi.org/10.1021/ja909923w")</f>
        <v>http://dx.doi.org/10.1021/ja909923w</v>
      </c>
      <c r="H121" s="13" t="s">
        <v>72</v>
      </c>
      <c r="I121" s="13" t="s">
        <v>2463</v>
      </c>
      <c r="J121" s="13" t="s">
        <v>74</v>
      </c>
      <c r="K121" s="13" t="s">
        <v>74</v>
      </c>
      <c r="L121" s="13" t="s">
        <v>74</v>
      </c>
      <c r="M121" s="13" t="s">
        <v>2464</v>
      </c>
      <c r="N121" s="13" t="s">
        <v>74</v>
      </c>
      <c r="O121" s="13" t="s">
        <v>74</v>
      </c>
      <c r="P121" s="13" t="s">
        <v>2465</v>
      </c>
      <c r="Q121" s="13" t="s">
        <v>137</v>
      </c>
      <c r="R121" s="13" t="s">
        <v>74</v>
      </c>
      <c r="S121" s="13" t="s">
        <v>74</v>
      </c>
      <c r="T121" s="13" t="s">
        <v>78</v>
      </c>
      <c r="U121" s="13" t="s">
        <v>138</v>
      </c>
      <c r="V121" s="13" t="s">
        <v>74</v>
      </c>
      <c r="W121" s="13" t="s">
        <v>74</v>
      </c>
      <c r="X121" s="13" t="s">
        <v>74</v>
      </c>
      <c r="Y121" s="13" t="s">
        <v>74</v>
      </c>
      <c r="Z121" s="13" t="s">
        <v>74</v>
      </c>
      <c r="AA121" s="13" t="s">
        <v>74</v>
      </c>
      <c r="AB121" s="13" t="s">
        <v>2466</v>
      </c>
      <c r="AC121" s="13" t="s">
        <v>2467</v>
      </c>
      <c r="AD121" s="13" t="s">
        <v>2468</v>
      </c>
      <c r="AE121" s="13" t="s">
        <v>2469</v>
      </c>
      <c r="AF121" s="13" t="s">
        <v>2470</v>
      </c>
      <c r="AG121" s="13" t="s">
        <v>2471</v>
      </c>
      <c r="AH121" s="13" t="s">
        <v>2472</v>
      </c>
      <c r="AI121" s="13" t="s">
        <v>2473</v>
      </c>
      <c r="AJ121" s="13" t="s">
        <v>2474</v>
      </c>
      <c r="AK121" s="13" t="s">
        <v>2475</v>
      </c>
      <c r="AL121" s="13" t="s">
        <v>2476</v>
      </c>
      <c r="AM121" s="13" t="s">
        <v>74</v>
      </c>
      <c r="AN121" s="13">
        <v>39</v>
      </c>
      <c r="AO121" s="13">
        <v>79</v>
      </c>
      <c r="AP121" s="13">
        <v>98</v>
      </c>
      <c r="AQ121" s="13">
        <v>0</v>
      </c>
      <c r="AR121" s="13">
        <v>84</v>
      </c>
      <c r="AS121" s="13" t="s">
        <v>150</v>
      </c>
      <c r="AT121" s="13" t="s">
        <v>151</v>
      </c>
      <c r="AU121" s="13" t="s">
        <v>152</v>
      </c>
      <c r="AV121" s="13" t="s">
        <v>153</v>
      </c>
      <c r="AW121" s="13" t="s">
        <v>74</v>
      </c>
      <c r="AX121" s="13" t="s">
        <v>74</v>
      </c>
      <c r="AY121" s="13" t="s">
        <v>155</v>
      </c>
      <c r="AZ121" s="13" t="s">
        <v>156</v>
      </c>
      <c r="BA121" s="13" t="s">
        <v>2477</v>
      </c>
      <c r="BB121" s="13">
        <v>2010</v>
      </c>
      <c r="BC121" s="13">
        <v>132</v>
      </c>
      <c r="BD121" s="13">
        <v>22</v>
      </c>
      <c r="BE121" s="13" t="s">
        <v>74</v>
      </c>
      <c r="BF121" s="13" t="s">
        <v>74</v>
      </c>
      <c r="BG121" s="13" t="s">
        <v>74</v>
      </c>
      <c r="BH121" s="13" t="s">
        <v>74</v>
      </c>
      <c r="BI121" s="13">
        <v>7638</v>
      </c>
      <c r="BJ121" s="13">
        <v>7644</v>
      </c>
      <c r="BK121" s="13" t="s">
        <v>74</v>
      </c>
      <c r="BL121" s="13" t="s">
        <v>2478</v>
      </c>
      <c r="BM121" s="13" t="str">
        <f>HYPERLINK("http://dx.doi.org/10.1021/ja909923w","http://dx.doi.org/10.1021/ja909923w")</f>
        <v>http://dx.doi.org/10.1021/ja909923w</v>
      </c>
      <c r="BN121" s="13" t="s">
        <v>74</v>
      </c>
      <c r="BO121" s="13" t="s">
        <v>74</v>
      </c>
      <c r="BP121" s="13">
        <v>7</v>
      </c>
      <c r="BQ121" s="13" t="s">
        <v>100</v>
      </c>
      <c r="BR121" s="13" t="s">
        <v>101</v>
      </c>
      <c r="BS121" s="13" t="s">
        <v>102</v>
      </c>
      <c r="BT121" s="13" t="s">
        <v>2479</v>
      </c>
      <c r="BU121" s="13">
        <v>20476758</v>
      </c>
      <c r="BV121" s="13" t="s">
        <v>599</v>
      </c>
      <c r="BW121" s="13" t="s">
        <v>74</v>
      </c>
      <c r="BX121" s="13" t="s">
        <v>74</v>
      </c>
      <c r="BY121" s="13" t="s">
        <v>105</v>
      </c>
      <c r="BZ121" s="13" t="s">
        <v>2480</v>
      </c>
      <c r="CA121" s="13" t="str">
        <f>HYPERLINK("https%3A%2F%2Fwww.webofscience.com%2Fwos%2Fwoscc%2Ffull-record%2FWOS:000278837100022","View Full Record in Web of Science")</f>
        <v>View Full Record in Web of Science</v>
      </c>
    </row>
    <row r="122" spans="1:79" s="13" customFormat="1" x14ac:dyDescent="0.2">
      <c r="A122" s="14" t="s">
        <v>2770</v>
      </c>
      <c r="B122" s="13" t="s">
        <v>2895</v>
      </c>
      <c r="C122" s="14" t="s">
        <v>2770</v>
      </c>
      <c r="D122" s="24">
        <f t="shared" si="3"/>
        <v>0</v>
      </c>
      <c r="E122" s="25">
        <f t="shared" si="4"/>
        <v>0</v>
      </c>
      <c r="F122" s="25">
        <f t="shared" si="5"/>
        <v>0</v>
      </c>
      <c r="G122" s="13" t="str">
        <f>HYPERLINK("http://dx.doi.org/10.1016/j.matchemphys.2008.12.033","http://dx.doi.org/10.1016/j.matchemphys.2008.12.033")</f>
        <v>http://dx.doi.org/10.1016/j.matchemphys.2008.12.033</v>
      </c>
      <c r="H122" s="13" t="s">
        <v>72</v>
      </c>
      <c r="I122" s="13" t="s">
        <v>2481</v>
      </c>
      <c r="J122" s="13" t="s">
        <v>74</v>
      </c>
      <c r="K122" s="13" t="s">
        <v>74</v>
      </c>
      <c r="L122" s="13" t="s">
        <v>74</v>
      </c>
      <c r="M122" s="13" t="s">
        <v>2482</v>
      </c>
      <c r="N122" s="13" t="s">
        <v>74</v>
      </c>
      <c r="O122" s="13" t="s">
        <v>74</v>
      </c>
      <c r="P122" s="13" t="s">
        <v>2483</v>
      </c>
      <c r="Q122" s="13" t="s">
        <v>2484</v>
      </c>
      <c r="R122" s="13" t="s">
        <v>74</v>
      </c>
      <c r="S122" s="13" t="s">
        <v>74</v>
      </c>
      <c r="T122" s="13" t="s">
        <v>78</v>
      </c>
      <c r="U122" s="13" t="s">
        <v>138</v>
      </c>
      <c r="V122" s="13" t="s">
        <v>74</v>
      </c>
      <c r="W122" s="13" t="s">
        <v>74</v>
      </c>
      <c r="X122" s="13" t="s">
        <v>74</v>
      </c>
      <c r="Y122" s="13" t="s">
        <v>74</v>
      </c>
      <c r="Z122" s="13" t="s">
        <v>74</v>
      </c>
      <c r="AA122" s="13" t="s">
        <v>2485</v>
      </c>
      <c r="AB122" s="13" t="s">
        <v>2486</v>
      </c>
      <c r="AC122" s="13" t="s">
        <v>2487</v>
      </c>
      <c r="AD122" s="13" t="s">
        <v>2488</v>
      </c>
      <c r="AE122" s="13" t="s">
        <v>2489</v>
      </c>
      <c r="AF122" s="13" t="s">
        <v>2490</v>
      </c>
      <c r="AG122" s="13" t="s">
        <v>2491</v>
      </c>
      <c r="AH122" s="13" t="s">
        <v>2492</v>
      </c>
      <c r="AI122" s="13" t="s">
        <v>74</v>
      </c>
      <c r="AJ122" s="13" t="s">
        <v>2493</v>
      </c>
      <c r="AK122" s="13" t="s">
        <v>2494</v>
      </c>
      <c r="AL122" s="13" t="s">
        <v>2495</v>
      </c>
      <c r="AM122" s="13" t="s">
        <v>74</v>
      </c>
      <c r="AN122" s="13">
        <v>43</v>
      </c>
      <c r="AO122" s="13">
        <v>5</v>
      </c>
      <c r="AP122" s="13">
        <v>7</v>
      </c>
      <c r="AQ122" s="13">
        <v>1</v>
      </c>
      <c r="AR122" s="13">
        <v>30</v>
      </c>
      <c r="AS122" s="13" t="s">
        <v>736</v>
      </c>
      <c r="AT122" s="13" t="s">
        <v>737</v>
      </c>
      <c r="AU122" s="13" t="s">
        <v>738</v>
      </c>
      <c r="AV122" s="13" t="s">
        <v>2496</v>
      </c>
      <c r="AW122" s="13" t="s">
        <v>2497</v>
      </c>
      <c r="AX122" s="13" t="s">
        <v>74</v>
      </c>
      <c r="AY122" s="13" t="s">
        <v>2498</v>
      </c>
      <c r="AZ122" s="13" t="s">
        <v>2499</v>
      </c>
      <c r="BA122" s="13" t="s">
        <v>2087</v>
      </c>
      <c r="BB122" s="13">
        <v>2009</v>
      </c>
      <c r="BC122" s="13">
        <v>115</v>
      </c>
      <c r="BD122" s="13" t="s">
        <v>2500</v>
      </c>
      <c r="BE122" s="13" t="s">
        <v>74</v>
      </c>
      <c r="BF122" s="13" t="s">
        <v>74</v>
      </c>
      <c r="BG122" s="13" t="s">
        <v>74</v>
      </c>
      <c r="BH122" s="13" t="s">
        <v>74</v>
      </c>
      <c r="BI122" s="13">
        <v>590</v>
      </c>
      <c r="BJ122" s="13">
        <v>598</v>
      </c>
      <c r="BK122" s="13" t="s">
        <v>74</v>
      </c>
      <c r="BL122" s="13" t="s">
        <v>2501</v>
      </c>
      <c r="BM122" s="13" t="str">
        <f>HYPERLINK("http://dx.doi.org/10.1016/j.matchemphys.2008.12.033","http://dx.doi.org/10.1016/j.matchemphys.2008.12.033")</f>
        <v>http://dx.doi.org/10.1016/j.matchemphys.2008.12.033</v>
      </c>
      <c r="BN122" s="13" t="s">
        <v>74</v>
      </c>
      <c r="BO122" s="13" t="s">
        <v>74</v>
      </c>
      <c r="BP122" s="13">
        <v>9</v>
      </c>
      <c r="BQ122" s="13" t="s">
        <v>2502</v>
      </c>
      <c r="BR122" s="13" t="s">
        <v>101</v>
      </c>
      <c r="BS122" s="13" t="s">
        <v>2503</v>
      </c>
      <c r="BT122" s="13" t="s">
        <v>2504</v>
      </c>
      <c r="BU122" s="13" t="s">
        <v>74</v>
      </c>
      <c r="BV122" s="13" t="s">
        <v>74</v>
      </c>
      <c r="BW122" s="13" t="s">
        <v>74</v>
      </c>
      <c r="BX122" s="13" t="s">
        <v>74</v>
      </c>
      <c r="BY122" s="13" t="s">
        <v>105</v>
      </c>
      <c r="BZ122" s="13" t="s">
        <v>2505</v>
      </c>
      <c r="CA122" s="13" t="str">
        <f>HYPERLINK("https%3A%2F%2Fwww.webofscience.com%2Fwos%2Fwoscc%2Ffull-record%2FWOS:000267783900020","View Full Record in Web of Science")</f>
        <v>View Full Record in Web of Science</v>
      </c>
    </row>
    <row r="123" spans="1:79" s="13" customFormat="1" x14ac:dyDescent="0.2">
      <c r="A123" s="14" t="s">
        <v>2770</v>
      </c>
      <c r="B123" s="13" t="s">
        <v>2896</v>
      </c>
      <c r="C123" s="14" t="s">
        <v>2770</v>
      </c>
      <c r="D123" s="24">
        <f t="shared" si="3"/>
        <v>0</v>
      </c>
      <c r="E123" s="25">
        <f t="shared" si="4"/>
        <v>0</v>
      </c>
      <c r="F123" s="25">
        <f t="shared" si="5"/>
        <v>0</v>
      </c>
      <c r="G123" s="13" t="str">
        <f>HYPERLINK("http://dx.doi.org/10.1016/j.ica.2007.10.053","http://dx.doi.org/10.1016/j.ica.2007.10.053")</f>
        <v>http://dx.doi.org/10.1016/j.ica.2007.10.053</v>
      </c>
      <c r="H123" s="13" t="s">
        <v>72</v>
      </c>
      <c r="I123" s="13" t="s">
        <v>2506</v>
      </c>
      <c r="J123" s="13" t="s">
        <v>74</v>
      </c>
      <c r="K123" s="13" t="s">
        <v>74</v>
      </c>
      <c r="L123" s="13" t="s">
        <v>74</v>
      </c>
      <c r="M123" s="13" t="s">
        <v>2507</v>
      </c>
      <c r="N123" s="13" t="s">
        <v>74</v>
      </c>
      <c r="O123" s="13" t="s">
        <v>74</v>
      </c>
      <c r="P123" s="13" t="s">
        <v>2508</v>
      </c>
      <c r="Q123" s="13" t="s">
        <v>2509</v>
      </c>
      <c r="R123" s="13" t="s">
        <v>74</v>
      </c>
      <c r="S123" s="13" t="s">
        <v>74</v>
      </c>
      <c r="T123" s="13" t="s">
        <v>78</v>
      </c>
      <c r="U123" s="13" t="s">
        <v>138</v>
      </c>
      <c r="V123" s="13" t="s">
        <v>74</v>
      </c>
      <c r="W123" s="13" t="s">
        <v>74</v>
      </c>
      <c r="X123" s="13" t="s">
        <v>74</v>
      </c>
      <c r="Y123" s="13" t="s">
        <v>74</v>
      </c>
      <c r="Z123" s="13" t="s">
        <v>74</v>
      </c>
      <c r="AA123" s="13" t="s">
        <v>2510</v>
      </c>
      <c r="AB123" s="13" t="s">
        <v>2511</v>
      </c>
      <c r="AC123" s="13" t="s">
        <v>2512</v>
      </c>
      <c r="AD123" s="13" t="s">
        <v>2513</v>
      </c>
      <c r="AE123" s="13" t="s">
        <v>2514</v>
      </c>
      <c r="AF123" s="13" t="s">
        <v>2515</v>
      </c>
      <c r="AG123" s="13" t="s">
        <v>2516</v>
      </c>
      <c r="AH123" s="13" t="s">
        <v>74</v>
      </c>
      <c r="AI123" s="13" t="s">
        <v>2517</v>
      </c>
      <c r="AJ123" s="13" t="s">
        <v>74</v>
      </c>
      <c r="AK123" s="13" t="s">
        <v>74</v>
      </c>
      <c r="AL123" s="13" t="s">
        <v>74</v>
      </c>
      <c r="AM123" s="13" t="s">
        <v>74</v>
      </c>
      <c r="AN123" s="13">
        <v>57</v>
      </c>
      <c r="AO123" s="13">
        <v>49</v>
      </c>
      <c r="AP123" s="13">
        <v>51</v>
      </c>
      <c r="AQ123" s="13">
        <v>0</v>
      </c>
      <c r="AR123" s="13">
        <v>3</v>
      </c>
      <c r="AS123" s="13" t="s">
        <v>736</v>
      </c>
      <c r="AT123" s="13" t="s">
        <v>737</v>
      </c>
      <c r="AU123" s="13" t="s">
        <v>738</v>
      </c>
      <c r="AV123" s="13" t="s">
        <v>2518</v>
      </c>
      <c r="AW123" s="13" t="s">
        <v>2519</v>
      </c>
      <c r="AX123" s="13" t="s">
        <v>74</v>
      </c>
      <c r="AY123" s="13" t="s">
        <v>2520</v>
      </c>
      <c r="AZ123" s="13" t="s">
        <v>2521</v>
      </c>
      <c r="BA123" s="13" t="s">
        <v>2522</v>
      </c>
      <c r="BB123" s="13">
        <v>2008</v>
      </c>
      <c r="BC123" s="13">
        <v>361</v>
      </c>
      <c r="BD123" s="13">
        <v>8</v>
      </c>
      <c r="BE123" s="13" t="s">
        <v>74</v>
      </c>
      <c r="BF123" s="13" t="s">
        <v>74</v>
      </c>
      <c r="BG123" s="13" t="s">
        <v>74</v>
      </c>
      <c r="BH123" s="13" t="s">
        <v>74</v>
      </c>
      <c r="BI123" s="13">
        <v>2296</v>
      </c>
      <c r="BJ123" s="13">
        <v>2304</v>
      </c>
      <c r="BK123" s="13" t="s">
        <v>74</v>
      </c>
      <c r="BL123" s="13" t="s">
        <v>2523</v>
      </c>
      <c r="BM123" s="13" t="str">
        <f>HYPERLINK("http://dx.doi.org/10.1016/j.ica.2007.10.053","http://dx.doi.org/10.1016/j.ica.2007.10.053")</f>
        <v>http://dx.doi.org/10.1016/j.ica.2007.10.053</v>
      </c>
      <c r="BN123" s="13" t="s">
        <v>74</v>
      </c>
      <c r="BO123" s="13" t="s">
        <v>74</v>
      </c>
      <c r="BP123" s="13">
        <v>9</v>
      </c>
      <c r="BQ123" s="13" t="s">
        <v>514</v>
      </c>
      <c r="BR123" s="13" t="s">
        <v>101</v>
      </c>
      <c r="BS123" s="13" t="s">
        <v>102</v>
      </c>
      <c r="BT123" s="13" t="s">
        <v>2524</v>
      </c>
      <c r="BU123" s="13" t="s">
        <v>74</v>
      </c>
      <c r="BV123" s="13" t="s">
        <v>74</v>
      </c>
      <c r="BW123" s="13" t="s">
        <v>74</v>
      </c>
      <c r="BX123" s="13" t="s">
        <v>74</v>
      </c>
      <c r="BY123" s="13" t="s">
        <v>105</v>
      </c>
      <c r="BZ123" s="13" t="s">
        <v>2525</v>
      </c>
      <c r="CA123" s="13" t="str">
        <f>HYPERLINK("https%3A%2F%2Fwww.webofscience.com%2Fwos%2Fwoscc%2Ffull-record%2FWOS:000256093600014","View Full Record in Web of Science")</f>
        <v>View Full Record in Web of Science</v>
      </c>
    </row>
    <row r="124" spans="1:79" s="13" customFormat="1" x14ac:dyDescent="0.2">
      <c r="A124" s="14" t="s">
        <v>2770</v>
      </c>
      <c r="B124" s="13" t="s">
        <v>2897</v>
      </c>
      <c r="C124" s="14" t="s">
        <v>2770</v>
      </c>
      <c r="D124" s="24">
        <f t="shared" si="3"/>
        <v>0</v>
      </c>
      <c r="E124" s="25">
        <f t="shared" si="4"/>
        <v>0</v>
      </c>
      <c r="F124" s="25">
        <f t="shared" si="5"/>
        <v>0</v>
      </c>
      <c r="G124" s="13" t="str">
        <f>HYPERLINK("http://dx.doi.org/10.1002/chem.200801615","http://dx.doi.org/10.1002/chem.200801615")</f>
        <v>http://dx.doi.org/10.1002/chem.200801615</v>
      </c>
      <c r="H124" s="13" t="s">
        <v>72</v>
      </c>
      <c r="I124" s="13" t="s">
        <v>2526</v>
      </c>
      <c r="J124" s="13" t="s">
        <v>74</v>
      </c>
      <c r="K124" s="13" t="s">
        <v>74</v>
      </c>
      <c r="L124" s="13" t="s">
        <v>74</v>
      </c>
      <c r="M124" s="13" t="s">
        <v>2527</v>
      </c>
      <c r="N124" s="13" t="s">
        <v>74</v>
      </c>
      <c r="O124" s="13" t="s">
        <v>74</v>
      </c>
      <c r="P124" s="13" t="s">
        <v>2528</v>
      </c>
      <c r="Q124" s="13" t="s">
        <v>936</v>
      </c>
      <c r="R124" s="13" t="s">
        <v>74</v>
      </c>
      <c r="S124" s="13" t="s">
        <v>74</v>
      </c>
      <c r="T124" s="13" t="s">
        <v>78</v>
      </c>
      <c r="U124" s="13" t="s">
        <v>138</v>
      </c>
      <c r="V124" s="13" t="s">
        <v>74</v>
      </c>
      <c r="W124" s="13" t="s">
        <v>74</v>
      </c>
      <c r="X124" s="13" t="s">
        <v>74</v>
      </c>
      <c r="Y124" s="13" t="s">
        <v>74</v>
      </c>
      <c r="Z124" s="13" t="s">
        <v>74</v>
      </c>
      <c r="AA124" s="13" t="s">
        <v>2529</v>
      </c>
      <c r="AB124" s="13" t="s">
        <v>2530</v>
      </c>
      <c r="AC124" s="13" t="s">
        <v>2531</v>
      </c>
      <c r="AD124" s="13" t="s">
        <v>2532</v>
      </c>
      <c r="AE124" s="13" t="s">
        <v>2533</v>
      </c>
      <c r="AF124" s="13" t="s">
        <v>2534</v>
      </c>
      <c r="AG124" s="13" t="s">
        <v>2535</v>
      </c>
      <c r="AH124" s="13" t="s">
        <v>2536</v>
      </c>
      <c r="AI124" s="13" t="s">
        <v>2537</v>
      </c>
      <c r="AJ124" s="13" t="s">
        <v>2538</v>
      </c>
      <c r="AK124" s="13" t="s">
        <v>2539</v>
      </c>
      <c r="AL124" s="13" t="s">
        <v>2540</v>
      </c>
      <c r="AM124" s="13" t="s">
        <v>74</v>
      </c>
      <c r="AN124" s="13">
        <v>71</v>
      </c>
      <c r="AO124" s="13">
        <v>10</v>
      </c>
      <c r="AP124" s="13">
        <v>10</v>
      </c>
      <c r="AQ124" s="13">
        <v>1</v>
      </c>
      <c r="AR124" s="13">
        <v>24</v>
      </c>
      <c r="AS124" s="13" t="s">
        <v>90</v>
      </c>
      <c r="AT124" s="13" t="s">
        <v>91</v>
      </c>
      <c r="AU124" s="13" t="s">
        <v>92</v>
      </c>
      <c r="AV124" s="13" t="s">
        <v>949</v>
      </c>
      <c r="AW124" s="13" t="s">
        <v>950</v>
      </c>
      <c r="AX124" s="13" t="s">
        <v>74</v>
      </c>
      <c r="AY124" s="13" t="s">
        <v>951</v>
      </c>
      <c r="AZ124" s="13" t="s">
        <v>952</v>
      </c>
      <c r="BA124" s="13" t="s">
        <v>74</v>
      </c>
      <c r="BB124" s="13">
        <v>2008</v>
      </c>
      <c r="BC124" s="13">
        <v>14</v>
      </c>
      <c r="BD124" s="13">
        <v>35</v>
      </c>
      <c r="BE124" s="13" t="s">
        <v>74</v>
      </c>
      <c r="BF124" s="13" t="s">
        <v>74</v>
      </c>
      <c r="BG124" s="13" t="s">
        <v>74</v>
      </c>
      <c r="BH124" s="13" t="s">
        <v>74</v>
      </c>
      <c r="BI124" s="13">
        <v>10985</v>
      </c>
      <c r="BJ124" s="13">
        <v>10998</v>
      </c>
      <c r="BK124" s="13" t="s">
        <v>74</v>
      </c>
      <c r="BL124" s="13" t="s">
        <v>2541</v>
      </c>
      <c r="BM124" s="13" t="str">
        <f>HYPERLINK("http://dx.doi.org/10.1002/chem.200801615","http://dx.doi.org/10.1002/chem.200801615")</f>
        <v>http://dx.doi.org/10.1002/chem.200801615</v>
      </c>
      <c r="BN124" s="13" t="s">
        <v>74</v>
      </c>
      <c r="BO124" s="13" t="s">
        <v>74</v>
      </c>
      <c r="BP124" s="13">
        <v>14</v>
      </c>
      <c r="BQ124" s="13" t="s">
        <v>100</v>
      </c>
      <c r="BR124" s="13" t="s">
        <v>101</v>
      </c>
      <c r="BS124" s="13" t="s">
        <v>102</v>
      </c>
      <c r="BT124" s="13" t="s">
        <v>2542</v>
      </c>
      <c r="BU124" s="13">
        <v>18979469</v>
      </c>
      <c r="BV124" s="13" t="s">
        <v>74</v>
      </c>
      <c r="BW124" s="13" t="s">
        <v>74</v>
      </c>
      <c r="BX124" s="13" t="s">
        <v>74</v>
      </c>
      <c r="BY124" s="13" t="s">
        <v>105</v>
      </c>
      <c r="BZ124" s="13" t="s">
        <v>2543</v>
      </c>
      <c r="CA124" s="13" t="str">
        <f>HYPERLINK("https%3A%2F%2Fwww.webofscience.com%2Fwos%2Fwoscc%2Ffull-record%2FWOS:000261933000018","View Full Record in Web of Science")</f>
        <v>View Full Record in Web of Science</v>
      </c>
    </row>
    <row r="125" spans="1:79" s="13" customFormat="1" x14ac:dyDescent="0.2">
      <c r="A125" s="14" t="s">
        <v>2771</v>
      </c>
      <c r="B125" s="13" t="s">
        <v>2898</v>
      </c>
      <c r="C125" s="14" t="s">
        <v>2771</v>
      </c>
      <c r="D125" s="24">
        <f t="shared" si="3"/>
        <v>0</v>
      </c>
      <c r="E125" s="25">
        <f t="shared" si="4"/>
        <v>0</v>
      </c>
      <c r="F125" s="25">
        <f t="shared" si="5"/>
        <v>0</v>
      </c>
      <c r="G125" s="13" t="str">
        <f>HYPERLINK("http://dx.doi.org/10.1134/S1023193507110031","http://dx.doi.org/10.1134/S1023193507110031")</f>
        <v>http://dx.doi.org/10.1134/S1023193507110031</v>
      </c>
      <c r="H125" s="13" t="s">
        <v>72</v>
      </c>
      <c r="I125" s="13" t="s">
        <v>2352</v>
      </c>
      <c r="J125" s="13" t="s">
        <v>74</v>
      </c>
      <c r="K125" s="13" t="s">
        <v>74</v>
      </c>
      <c r="L125" s="13" t="s">
        <v>74</v>
      </c>
      <c r="M125" s="13" t="s">
        <v>2353</v>
      </c>
      <c r="N125" s="13" t="s">
        <v>74</v>
      </c>
      <c r="O125" s="13" t="s">
        <v>74</v>
      </c>
      <c r="P125" s="13" t="s">
        <v>2544</v>
      </c>
      <c r="Q125" s="13" t="s">
        <v>2299</v>
      </c>
      <c r="R125" s="13" t="s">
        <v>74</v>
      </c>
      <c r="S125" s="13" t="s">
        <v>74</v>
      </c>
      <c r="T125" s="13" t="s">
        <v>78</v>
      </c>
      <c r="U125" s="13" t="s">
        <v>138</v>
      </c>
      <c r="V125" s="13" t="s">
        <v>74</v>
      </c>
      <c r="W125" s="13" t="s">
        <v>74</v>
      </c>
      <c r="X125" s="13" t="s">
        <v>74</v>
      </c>
      <c r="Y125" s="13" t="s">
        <v>74</v>
      </c>
      <c r="Z125" s="13" t="s">
        <v>74</v>
      </c>
      <c r="AA125" s="13" t="s">
        <v>2545</v>
      </c>
      <c r="AB125" s="13" t="s">
        <v>2546</v>
      </c>
      <c r="AC125" s="13" t="s">
        <v>2547</v>
      </c>
      <c r="AD125" s="13" t="s">
        <v>2548</v>
      </c>
      <c r="AE125" s="13" t="s">
        <v>2304</v>
      </c>
      <c r="AF125" s="13" t="s">
        <v>2549</v>
      </c>
      <c r="AG125" s="13" t="s">
        <v>2084</v>
      </c>
      <c r="AH125" s="13" t="s">
        <v>2458</v>
      </c>
      <c r="AI125" s="13" t="s">
        <v>2459</v>
      </c>
      <c r="AJ125" s="13" t="s">
        <v>74</v>
      </c>
      <c r="AK125" s="13" t="s">
        <v>74</v>
      </c>
      <c r="AL125" s="13" t="s">
        <v>74</v>
      </c>
      <c r="AM125" s="13" t="s">
        <v>74</v>
      </c>
      <c r="AN125" s="13">
        <v>26</v>
      </c>
      <c r="AO125" s="13">
        <v>8</v>
      </c>
      <c r="AP125" s="13">
        <v>8</v>
      </c>
      <c r="AQ125" s="13">
        <v>1</v>
      </c>
      <c r="AR125" s="13">
        <v>12</v>
      </c>
      <c r="AS125" s="13" t="s">
        <v>2550</v>
      </c>
      <c r="AT125" s="13" t="s">
        <v>2551</v>
      </c>
      <c r="AU125" s="13" t="s">
        <v>2552</v>
      </c>
      <c r="AV125" s="13" t="s">
        <v>2309</v>
      </c>
      <c r="AW125" s="13" t="s">
        <v>2310</v>
      </c>
      <c r="AX125" s="13" t="s">
        <v>74</v>
      </c>
      <c r="AY125" s="13" t="s">
        <v>2311</v>
      </c>
      <c r="AZ125" s="13" t="s">
        <v>2312</v>
      </c>
      <c r="BA125" s="13" t="s">
        <v>2005</v>
      </c>
      <c r="BB125" s="13">
        <v>2007</v>
      </c>
      <c r="BC125" s="13">
        <v>43</v>
      </c>
      <c r="BD125" s="13">
        <v>11</v>
      </c>
      <c r="BE125" s="13" t="s">
        <v>74</v>
      </c>
      <c r="BF125" s="13" t="s">
        <v>74</v>
      </c>
      <c r="BG125" s="13" t="s">
        <v>74</v>
      </c>
      <c r="BH125" s="13" t="s">
        <v>74</v>
      </c>
      <c r="BI125" s="13">
        <v>1234</v>
      </c>
      <c r="BJ125" s="13">
        <v>1242</v>
      </c>
      <c r="BK125" s="13" t="s">
        <v>74</v>
      </c>
      <c r="BL125" s="13" t="s">
        <v>2553</v>
      </c>
      <c r="BM125" s="13" t="str">
        <f>HYPERLINK("http://dx.doi.org/10.1134/S1023193507110031","http://dx.doi.org/10.1134/S1023193507110031")</f>
        <v>http://dx.doi.org/10.1134/S1023193507110031</v>
      </c>
      <c r="BN125" s="13" t="s">
        <v>74</v>
      </c>
      <c r="BO125" s="13" t="s">
        <v>74</v>
      </c>
      <c r="BP125" s="13">
        <v>9</v>
      </c>
      <c r="BQ125" s="13" t="s">
        <v>1264</v>
      </c>
      <c r="BR125" s="13" t="s">
        <v>101</v>
      </c>
      <c r="BS125" s="13" t="s">
        <v>1264</v>
      </c>
      <c r="BT125" s="13" t="s">
        <v>2554</v>
      </c>
      <c r="BU125" s="13" t="s">
        <v>74</v>
      </c>
      <c r="BV125" s="13" t="s">
        <v>74</v>
      </c>
      <c r="BW125" s="13" t="s">
        <v>74</v>
      </c>
      <c r="BX125" s="13" t="s">
        <v>74</v>
      </c>
      <c r="BY125" s="13" t="s">
        <v>105</v>
      </c>
      <c r="BZ125" s="13" t="s">
        <v>2555</v>
      </c>
      <c r="CA125" s="13" t="str">
        <f>HYPERLINK("https%3A%2F%2Fwww.webofscience.com%2Fwos%2Fwoscc%2Ffull-record%2FWOS:000251190800003","View Full Record in Web of Science")</f>
        <v>View Full Record in Web of Science</v>
      </c>
    </row>
    <row r="126" spans="1:79" s="13" customFormat="1" x14ac:dyDescent="0.2">
      <c r="A126" s="14" t="s">
        <v>2790</v>
      </c>
      <c r="B126" s="13" t="s">
        <v>2899</v>
      </c>
      <c r="C126" s="14" t="s">
        <v>2790</v>
      </c>
      <c r="D126" s="24">
        <f t="shared" si="3"/>
        <v>0</v>
      </c>
      <c r="E126" s="25">
        <f t="shared" si="4"/>
        <v>0</v>
      </c>
      <c r="F126" s="25">
        <f t="shared" si="5"/>
        <v>0</v>
      </c>
      <c r="G126" s="13" t="str">
        <f>HYPERLINK("http://dx.doi.org/10.1021/ic062206s","http://dx.doi.org/10.1021/ic062206s")</f>
        <v>http://dx.doi.org/10.1021/ic062206s</v>
      </c>
      <c r="H126" s="13" t="s">
        <v>72</v>
      </c>
      <c r="I126" s="13" t="s">
        <v>2556</v>
      </c>
      <c r="J126" s="13" t="s">
        <v>74</v>
      </c>
      <c r="K126" s="13" t="s">
        <v>74</v>
      </c>
      <c r="L126" s="13" t="s">
        <v>74</v>
      </c>
      <c r="M126" s="13" t="s">
        <v>2557</v>
      </c>
      <c r="N126" s="13" t="s">
        <v>74</v>
      </c>
      <c r="O126" s="13" t="s">
        <v>74</v>
      </c>
      <c r="P126" s="13" t="s">
        <v>2558</v>
      </c>
      <c r="Q126" s="13" t="s">
        <v>496</v>
      </c>
      <c r="R126" s="13" t="s">
        <v>74</v>
      </c>
      <c r="S126" s="13" t="s">
        <v>74</v>
      </c>
      <c r="T126" s="13" t="s">
        <v>78</v>
      </c>
      <c r="U126" s="13" t="s">
        <v>138</v>
      </c>
      <c r="V126" s="13" t="s">
        <v>74</v>
      </c>
      <c r="W126" s="13" t="s">
        <v>74</v>
      </c>
      <c r="X126" s="13" t="s">
        <v>74</v>
      </c>
      <c r="Y126" s="13" t="s">
        <v>74</v>
      </c>
      <c r="Z126" s="13" t="s">
        <v>74</v>
      </c>
      <c r="AA126" s="13" t="s">
        <v>74</v>
      </c>
      <c r="AB126" s="13" t="s">
        <v>2559</v>
      </c>
      <c r="AC126" s="13" t="s">
        <v>2560</v>
      </c>
      <c r="AD126" s="13" t="s">
        <v>2561</v>
      </c>
      <c r="AE126" s="13" t="s">
        <v>2562</v>
      </c>
      <c r="AF126" s="13" t="s">
        <v>2563</v>
      </c>
      <c r="AG126" s="13" t="s">
        <v>2564</v>
      </c>
      <c r="AH126" s="13" t="s">
        <v>74</v>
      </c>
      <c r="AI126" s="13" t="s">
        <v>74</v>
      </c>
      <c r="AJ126" s="13" t="s">
        <v>74</v>
      </c>
      <c r="AK126" s="13" t="s">
        <v>74</v>
      </c>
      <c r="AL126" s="13" t="s">
        <v>74</v>
      </c>
      <c r="AM126" s="13" t="s">
        <v>74</v>
      </c>
      <c r="AN126" s="13">
        <v>64</v>
      </c>
      <c r="AO126" s="13">
        <v>24</v>
      </c>
      <c r="AP126" s="13">
        <v>26</v>
      </c>
      <c r="AQ126" s="13">
        <v>0</v>
      </c>
      <c r="AR126" s="13">
        <v>15</v>
      </c>
      <c r="AS126" s="13" t="s">
        <v>150</v>
      </c>
      <c r="AT126" s="13" t="s">
        <v>151</v>
      </c>
      <c r="AU126" s="13" t="s">
        <v>152</v>
      </c>
      <c r="AV126" s="13" t="s">
        <v>508</v>
      </c>
      <c r="AW126" s="13" t="s">
        <v>509</v>
      </c>
      <c r="AX126" s="13" t="s">
        <v>74</v>
      </c>
      <c r="AY126" s="13" t="s">
        <v>510</v>
      </c>
      <c r="AZ126" s="13" t="s">
        <v>511</v>
      </c>
      <c r="BA126" s="13" t="s">
        <v>2378</v>
      </c>
      <c r="BB126" s="13">
        <v>2007</v>
      </c>
      <c r="BC126" s="13">
        <v>46</v>
      </c>
      <c r="BD126" s="13">
        <v>8</v>
      </c>
      <c r="BE126" s="13" t="s">
        <v>74</v>
      </c>
      <c r="BF126" s="13" t="s">
        <v>74</v>
      </c>
      <c r="BG126" s="13" t="s">
        <v>74</v>
      </c>
      <c r="BH126" s="13" t="s">
        <v>74</v>
      </c>
      <c r="BI126" s="13">
        <v>3322</v>
      </c>
      <c r="BJ126" s="13">
        <v>3335</v>
      </c>
      <c r="BK126" s="13" t="s">
        <v>74</v>
      </c>
      <c r="BL126" s="13" t="s">
        <v>2565</v>
      </c>
      <c r="BM126" s="13" t="str">
        <f>HYPERLINK("http://dx.doi.org/10.1021/ic062206s","http://dx.doi.org/10.1021/ic062206s")</f>
        <v>http://dx.doi.org/10.1021/ic062206s</v>
      </c>
      <c r="BN126" s="13" t="s">
        <v>74</v>
      </c>
      <c r="BO126" s="13" t="s">
        <v>74</v>
      </c>
      <c r="BP126" s="13">
        <v>14</v>
      </c>
      <c r="BQ126" s="13" t="s">
        <v>514</v>
      </c>
      <c r="BR126" s="13" t="s">
        <v>101</v>
      </c>
      <c r="BS126" s="13" t="s">
        <v>102</v>
      </c>
      <c r="BT126" s="13" t="s">
        <v>2566</v>
      </c>
      <c r="BU126" s="13">
        <v>17371011</v>
      </c>
      <c r="BV126" s="13" t="s">
        <v>74</v>
      </c>
      <c r="BW126" s="13" t="s">
        <v>74</v>
      </c>
      <c r="BX126" s="13" t="s">
        <v>74</v>
      </c>
      <c r="BY126" s="13" t="s">
        <v>105</v>
      </c>
      <c r="BZ126" s="13" t="s">
        <v>2567</v>
      </c>
      <c r="CA126" s="13" t="str">
        <f>HYPERLINK("https%3A%2F%2Fwww.webofscience.com%2Fwos%2Fwoscc%2Ffull-record%2FWOS:000245510200049","View Full Record in Web of Science")</f>
        <v>View Full Record in Web of Science</v>
      </c>
    </row>
    <row r="127" spans="1:79" s="13" customFormat="1" x14ac:dyDescent="0.2">
      <c r="A127" s="14" t="s">
        <v>2771</v>
      </c>
      <c r="B127" s="13" t="s">
        <v>2900</v>
      </c>
      <c r="C127" s="14" t="s">
        <v>2771</v>
      </c>
      <c r="D127" s="24">
        <f t="shared" si="3"/>
        <v>0</v>
      </c>
      <c r="E127" s="25">
        <f t="shared" si="4"/>
        <v>0</v>
      </c>
      <c r="F127" s="25">
        <f t="shared" si="5"/>
        <v>0</v>
      </c>
      <c r="G127" s="13" t="str">
        <f>HYPERLINK("http://dx.doi.org/10.1002/chem.200500814","http://dx.doi.org/10.1002/chem.200500814")</f>
        <v>http://dx.doi.org/10.1002/chem.200500814</v>
      </c>
      <c r="H127" s="13" t="s">
        <v>72</v>
      </c>
      <c r="I127" s="13" t="s">
        <v>2568</v>
      </c>
      <c r="J127" s="13" t="s">
        <v>74</v>
      </c>
      <c r="K127" s="13" t="s">
        <v>74</v>
      </c>
      <c r="L127" s="13" t="s">
        <v>74</v>
      </c>
      <c r="M127" s="13" t="s">
        <v>2568</v>
      </c>
      <c r="N127" s="13" t="s">
        <v>74</v>
      </c>
      <c r="O127" s="13" t="s">
        <v>74</v>
      </c>
      <c r="P127" s="13" t="s">
        <v>2569</v>
      </c>
      <c r="Q127" s="13" t="s">
        <v>936</v>
      </c>
      <c r="R127" s="13" t="s">
        <v>74</v>
      </c>
      <c r="S127" s="13" t="s">
        <v>74</v>
      </c>
      <c r="T127" s="13" t="s">
        <v>78</v>
      </c>
      <c r="U127" s="13" t="s">
        <v>138</v>
      </c>
      <c r="V127" s="13" t="s">
        <v>74</v>
      </c>
      <c r="W127" s="13" t="s">
        <v>74</v>
      </c>
      <c r="X127" s="13" t="s">
        <v>74</v>
      </c>
      <c r="Y127" s="13" t="s">
        <v>74</v>
      </c>
      <c r="Z127" s="13" t="s">
        <v>74</v>
      </c>
      <c r="AA127" s="13" t="s">
        <v>2570</v>
      </c>
      <c r="AB127" s="13" t="s">
        <v>2571</v>
      </c>
      <c r="AC127" s="13" t="s">
        <v>2572</v>
      </c>
      <c r="AD127" s="13" t="s">
        <v>2573</v>
      </c>
      <c r="AE127" s="13" t="s">
        <v>2574</v>
      </c>
      <c r="AF127" s="13" t="s">
        <v>2575</v>
      </c>
      <c r="AG127" s="13" t="s">
        <v>1922</v>
      </c>
      <c r="AH127" s="13" t="s">
        <v>2576</v>
      </c>
      <c r="AI127" s="13" t="s">
        <v>2577</v>
      </c>
      <c r="AJ127" s="13" t="s">
        <v>74</v>
      </c>
      <c r="AK127" s="13" t="s">
        <v>74</v>
      </c>
      <c r="AL127" s="13" t="s">
        <v>74</v>
      </c>
      <c r="AM127" s="13" t="s">
        <v>74</v>
      </c>
      <c r="AN127" s="13">
        <v>91</v>
      </c>
      <c r="AO127" s="13">
        <v>52</v>
      </c>
      <c r="AP127" s="13">
        <v>54</v>
      </c>
      <c r="AQ127" s="13">
        <v>2</v>
      </c>
      <c r="AR127" s="13">
        <v>50</v>
      </c>
      <c r="AS127" s="13" t="s">
        <v>90</v>
      </c>
      <c r="AT127" s="13" t="s">
        <v>91</v>
      </c>
      <c r="AU127" s="13" t="s">
        <v>92</v>
      </c>
      <c r="AV127" s="13" t="s">
        <v>949</v>
      </c>
      <c r="AW127" s="13" t="s">
        <v>950</v>
      </c>
      <c r="AX127" s="13" t="s">
        <v>74</v>
      </c>
      <c r="AY127" s="13" t="s">
        <v>951</v>
      </c>
      <c r="AZ127" s="13" t="s">
        <v>952</v>
      </c>
      <c r="BA127" s="13" t="s">
        <v>2578</v>
      </c>
      <c r="BB127" s="13">
        <v>2005</v>
      </c>
      <c r="BC127" s="13">
        <v>11</v>
      </c>
      <c r="BD127" s="13">
        <v>23</v>
      </c>
      <c r="BE127" s="13" t="s">
        <v>74</v>
      </c>
      <c r="BF127" s="13" t="s">
        <v>74</v>
      </c>
      <c r="BG127" s="13" t="s">
        <v>74</v>
      </c>
      <c r="BH127" s="13" t="s">
        <v>74</v>
      </c>
      <c r="BI127" s="13">
        <v>7040</v>
      </c>
      <c r="BJ127" s="13">
        <v>7053</v>
      </c>
      <c r="BK127" s="13" t="s">
        <v>74</v>
      </c>
      <c r="BL127" s="13" t="s">
        <v>2579</v>
      </c>
      <c r="BM127" s="13" t="str">
        <f>HYPERLINK("http://dx.doi.org/10.1002/chem.200500814","http://dx.doi.org/10.1002/chem.200500814")</f>
        <v>http://dx.doi.org/10.1002/chem.200500814</v>
      </c>
      <c r="BN127" s="13" t="s">
        <v>74</v>
      </c>
      <c r="BO127" s="13" t="s">
        <v>74</v>
      </c>
      <c r="BP127" s="13">
        <v>14</v>
      </c>
      <c r="BQ127" s="13" t="s">
        <v>100</v>
      </c>
      <c r="BR127" s="13" t="s">
        <v>199</v>
      </c>
      <c r="BS127" s="13" t="s">
        <v>102</v>
      </c>
      <c r="BT127" s="13" t="s">
        <v>2580</v>
      </c>
      <c r="BU127" s="13">
        <v>16163758</v>
      </c>
      <c r="BV127" s="13" t="s">
        <v>74</v>
      </c>
      <c r="BW127" s="13" t="s">
        <v>74</v>
      </c>
      <c r="BX127" s="13" t="s">
        <v>74</v>
      </c>
      <c r="BY127" s="13" t="s">
        <v>105</v>
      </c>
      <c r="BZ127" s="13" t="s">
        <v>2581</v>
      </c>
      <c r="CA127" s="13" t="str">
        <f>HYPERLINK("https%3A%2F%2Fwww.webofscience.com%2Fwos%2Fwoscc%2Ffull-record%2FWOS:000233508800024","View Full Record in Web of Science")</f>
        <v>View Full Record in Web of Science</v>
      </c>
    </row>
    <row r="128" spans="1:79" s="13" customFormat="1" x14ac:dyDescent="0.2">
      <c r="A128" s="14" t="s">
        <v>2770</v>
      </c>
      <c r="B128" s="13" t="s">
        <v>2901</v>
      </c>
      <c r="C128" s="14" t="s">
        <v>2770</v>
      </c>
      <c r="D128" s="24">
        <f t="shared" si="3"/>
        <v>0</v>
      </c>
      <c r="E128" s="25">
        <f t="shared" si="4"/>
        <v>0</v>
      </c>
      <c r="F128" s="25">
        <f t="shared" si="5"/>
        <v>0</v>
      </c>
      <c r="G128" s="13" t="str">
        <f>HYPERLINK("http://dx.doi.org/10.1039/b507657a","http://dx.doi.org/10.1039/b507657a")</f>
        <v>http://dx.doi.org/10.1039/b507657a</v>
      </c>
      <c r="H128" s="13" t="s">
        <v>72</v>
      </c>
      <c r="I128" s="13" t="s">
        <v>2582</v>
      </c>
      <c r="J128" s="13" t="s">
        <v>74</v>
      </c>
      <c r="K128" s="13" t="s">
        <v>74</v>
      </c>
      <c r="L128" s="13" t="s">
        <v>74</v>
      </c>
      <c r="M128" s="13" t="s">
        <v>2582</v>
      </c>
      <c r="N128" s="13" t="s">
        <v>74</v>
      </c>
      <c r="O128" s="13" t="s">
        <v>74</v>
      </c>
      <c r="P128" s="13" t="s">
        <v>2583</v>
      </c>
      <c r="Q128" s="13" t="s">
        <v>2584</v>
      </c>
      <c r="R128" s="13" t="s">
        <v>74</v>
      </c>
      <c r="S128" s="13" t="s">
        <v>74</v>
      </c>
      <c r="T128" s="13" t="s">
        <v>78</v>
      </c>
      <c r="U128" s="13" t="s">
        <v>138</v>
      </c>
      <c r="V128" s="13" t="s">
        <v>74</v>
      </c>
      <c r="W128" s="13" t="s">
        <v>74</v>
      </c>
      <c r="X128" s="13" t="s">
        <v>74</v>
      </c>
      <c r="Y128" s="13" t="s">
        <v>74</v>
      </c>
      <c r="Z128" s="13" t="s">
        <v>74</v>
      </c>
      <c r="AA128" s="13" t="s">
        <v>74</v>
      </c>
      <c r="AB128" s="13" t="s">
        <v>2585</v>
      </c>
      <c r="AC128" s="13" t="s">
        <v>2586</v>
      </c>
      <c r="AD128" s="13" t="s">
        <v>2587</v>
      </c>
      <c r="AE128" s="13" t="s">
        <v>2588</v>
      </c>
      <c r="AF128" s="13" t="s">
        <v>2589</v>
      </c>
      <c r="AG128" s="13" t="s">
        <v>2590</v>
      </c>
      <c r="AH128" s="13" t="s">
        <v>2591</v>
      </c>
      <c r="AI128" s="13" t="s">
        <v>2592</v>
      </c>
      <c r="AJ128" s="13" t="s">
        <v>74</v>
      </c>
      <c r="AK128" s="13" t="s">
        <v>74</v>
      </c>
      <c r="AL128" s="13" t="s">
        <v>74</v>
      </c>
      <c r="AM128" s="13" t="s">
        <v>74</v>
      </c>
      <c r="AN128" s="13">
        <v>93</v>
      </c>
      <c r="AO128" s="13">
        <v>129</v>
      </c>
      <c r="AP128" s="13">
        <v>138</v>
      </c>
      <c r="AQ128" s="13">
        <v>3</v>
      </c>
      <c r="AR128" s="13">
        <v>64</v>
      </c>
      <c r="AS128" s="13" t="s">
        <v>275</v>
      </c>
      <c r="AT128" s="13" t="s">
        <v>276</v>
      </c>
      <c r="AU128" s="13" t="s">
        <v>277</v>
      </c>
      <c r="AV128" s="13" t="s">
        <v>2593</v>
      </c>
      <c r="AW128" s="13" t="s">
        <v>2594</v>
      </c>
      <c r="AX128" s="13" t="s">
        <v>74</v>
      </c>
      <c r="AY128" s="13" t="s">
        <v>2595</v>
      </c>
      <c r="AZ128" s="13" t="s">
        <v>2596</v>
      </c>
      <c r="BA128" s="13" t="s">
        <v>1206</v>
      </c>
      <c r="BB128" s="13">
        <v>2005</v>
      </c>
      <c r="BC128" s="13">
        <v>29</v>
      </c>
      <c r="BD128" s="13">
        <v>10</v>
      </c>
      <c r="BE128" s="13" t="s">
        <v>74</v>
      </c>
      <c r="BF128" s="13" t="s">
        <v>74</v>
      </c>
      <c r="BG128" s="13" t="s">
        <v>74</v>
      </c>
      <c r="BH128" s="13" t="s">
        <v>74</v>
      </c>
      <c r="BI128" s="13">
        <v>1308</v>
      </c>
      <c r="BJ128" s="13">
        <v>1317</v>
      </c>
      <c r="BK128" s="13" t="s">
        <v>74</v>
      </c>
      <c r="BL128" s="13" t="s">
        <v>2597</v>
      </c>
      <c r="BM128" s="13" t="str">
        <f>HYPERLINK("http://dx.doi.org/10.1039/b507657a","http://dx.doi.org/10.1039/b507657a")</f>
        <v>http://dx.doi.org/10.1039/b507657a</v>
      </c>
      <c r="BN128" s="13" t="s">
        <v>74</v>
      </c>
      <c r="BO128" s="13" t="s">
        <v>74</v>
      </c>
      <c r="BP128" s="13">
        <v>10</v>
      </c>
      <c r="BQ128" s="13" t="s">
        <v>100</v>
      </c>
      <c r="BR128" s="13" t="s">
        <v>199</v>
      </c>
      <c r="BS128" s="13" t="s">
        <v>102</v>
      </c>
      <c r="BT128" s="13" t="s">
        <v>2598</v>
      </c>
      <c r="BU128" s="13" t="s">
        <v>74</v>
      </c>
      <c r="BV128" s="13" t="s">
        <v>74</v>
      </c>
      <c r="BW128" s="13" t="s">
        <v>74</v>
      </c>
      <c r="BX128" s="13" t="s">
        <v>74</v>
      </c>
      <c r="BY128" s="13" t="s">
        <v>105</v>
      </c>
      <c r="BZ128" s="13" t="s">
        <v>2599</v>
      </c>
      <c r="CA128" s="13" t="str">
        <f>HYPERLINK("https%3A%2F%2Fwww.webofscience.com%2Fwos%2Fwoscc%2Ffull-record%2FWOS:000232777600013","View Full Record in Web of Science")</f>
        <v>View Full Record in Web of Science</v>
      </c>
    </row>
    <row r="129" spans="1:79" s="13" customFormat="1" x14ac:dyDescent="0.2">
      <c r="A129" s="14" t="s">
        <v>2790</v>
      </c>
      <c r="B129" s="13" t="s">
        <v>2902</v>
      </c>
      <c r="C129" s="14" t="s">
        <v>2790</v>
      </c>
      <c r="D129" s="24">
        <f t="shared" si="3"/>
        <v>0</v>
      </c>
      <c r="E129" s="25">
        <f t="shared" si="4"/>
        <v>0</v>
      </c>
      <c r="F129" s="25">
        <f t="shared" si="5"/>
        <v>0</v>
      </c>
      <c r="G129" s="13" t="str">
        <f>HYPERLINK("http://dx.doi.org/10.1016/S1381-1177(03)00014-6","http://dx.doi.org/10.1016/S1381-1177(03)00014-6")</f>
        <v>http://dx.doi.org/10.1016/S1381-1177(03)00014-6</v>
      </c>
      <c r="H129" s="13" t="s">
        <v>72</v>
      </c>
      <c r="I129" s="13" t="s">
        <v>2600</v>
      </c>
      <c r="J129" s="13" t="s">
        <v>74</v>
      </c>
      <c r="K129" s="13" t="s">
        <v>74</v>
      </c>
      <c r="L129" s="13" t="s">
        <v>74</v>
      </c>
      <c r="M129" s="13" t="s">
        <v>2600</v>
      </c>
      <c r="N129" s="13" t="s">
        <v>74</v>
      </c>
      <c r="O129" s="13" t="s">
        <v>74</v>
      </c>
      <c r="P129" s="13" t="s">
        <v>2601</v>
      </c>
      <c r="Q129" s="13" t="s">
        <v>2602</v>
      </c>
      <c r="R129" s="13" t="s">
        <v>74</v>
      </c>
      <c r="S129" s="13" t="s">
        <v>74</v>
      </c>
      <c r="T129" s="13" t="s">
        <v>78</v>
      </c>
      <c r="U129" s="13" t="s">
        <v>138</v>
      </c>
      <c r="V129" s="13" t="s">
        <v>74</v>
      </c>
      <c r="W129" s="13" t="s">
        <v>74</v>
      </c>
      <c r="X129" s="13" t="s">
        <v>74</v>
      </c>
      <c r="Y129" s="13" t="s">
        <v>74</v>
      </c>
      <c r="Z129" s="13" t="s">
        <v>74</v>
      </c>
      <c r="AA129" s="13" t="s">
        <v>2603</v>
      </c>
      <c r="AB129" s="13" t="s">
        <v>2604</v>
      </c>
      <c r="AC129" s="13" t="s">
        <v>2605</v>
      </c>
      <c r="AD129" s="13" t="s">
        <v>2606</v>
      </c>
      <c r="AE129" s="13" t="s">
        <v>2607</v>
      </c>
      <c r="AF129" s="13" t="s">
        <v>2608</v>
      </c>
      <c r="AG129" s="13" t="s">
        <v>74</v>
      </c>
      <c r="AH129" s="13" t="s">
        <v>2609</v>
      </c>
      <c r="AI129" s="13" t="s">
        <v>2610</v>
      </c>
      <c r="AJ129" s="13" t="s">
        <v>74</v>
      </c>
      <c r="AK129" s="13" t="s">
        <v>74</v>
      </c>
      <c r="AL129" s="13" t="s">
        <v>74</v>
      </c>
      <c r="AM129" s="13" t="s">
        <v>74</v>
      </c>
      <c r="AN129" s="13">
        <v>49</v>
      </c>
      <c r="AO129" s="13">
        <v>87</v>
      </c>
      <c r="AP129" s="13">
        <v>103</v>
      </c>
      <c r="AQ129" s="13">
        <v>1</v>
      </c>
      <c r="AR129" s="13">
        <v>43</v>
      </c>
      <c r="AS129" s="13" t="s">
        <v>2065</v>
      </c>
      <c r="AT129" s="13" t="s">
        <v>708</v>
      </c>
      <c r="AU129" s="13" t="s">
        <v>2066</v>
      </c>
      <c r="AV129" s="13" t="s">
        <v>2611</v>
      </c>
      <c r="AW129" s="13" t="s">
        <v>74</v>
      </c>
      <c r="AX129" s="13" t="s">
        <v>74</v>
      </c>
      <c r="AY129" s="13" t="s">
        <v>2612</v>
      </c>
      <c r="AZ129" s="13" t="s">
        <v>2613</v>
      </c>
      <c r="BA129" s="13" t="s">
        <v>2522</v>
      </c>
      <c r="BB129" s="13">
        <v>2003</v>
      </c>
      <c r="BC129" s="13">
        <v>22</v>
      </c>
      <c r="BD129" s="13" t="s">
        <v>2614</v>
      </c>
      <c r="BE129" s="13" t="s">
        <v>74</v>
      </c>
      <c r="BF129" s="13" t="s">
        <v>74</v>
      </c>
      <c r="BG129" s="13" t="s">
        <v>74</v>
      </c>
      <c r="BH129" s="13" t="s">
        <v>74</v>
      </c>
      <c r="BI129" s="13">
        <v>135</v>
      </c>
      <c r="BJ129" s="13">
        <v>144</v>
      </c>
      <c r="BK129" s="13" t="s">
        <v>74</v>
      </c>
      <c r="BL129" s="13" t="s">
        <v>2615</v>
      </c>
      <c r="BM129" s="13" t="str">
        <f>HYPERLINK("http://dx.doi.org/10.1016/S1381-1177(03)00014-6","http://dx.doi.org/10.1016/S1381-1177(03)00014-6")</f>
        <v>http://dx.doi.org/10.1016/S1381-1177(03)00014-6</v>
      </c>
      <c r="BN129" s="13" t="s">
        <v>74</v>
      </c>
      <c r="BO129" s="13" t="s">
        <v>74</v>
      </c>
      <c r="BP129" s="13">
        <v>10</v>
      </c>
      <c r="BQ129" s="13" t="s">
        <v>2616</v>
      </c>
      <c r="BR129" s="13" t="s">
        <v>101</v>
      </c>
      <c r="BS129" s="13" t="s">
        <v>2617</v>
      </c>
      <c r="BT129" s="13" t="s">
        <v>2618</v>
      </c>
      <c r="BU129" s="13" t="s">
        <v>74</v>
      </c>
      <c r="BV129" s="13" t="s">
        <v>74</v>
      </c>
      <c r="BW129" s="13" t="s">
        <v>74</v>
      </c>
      <c r="BX129" s="13" t="s">
        <v>74</v>
      </c>
      <c r="BY129" s="13" t="s">
        <v>105</v>
      </c>
      <c r="BZ129" s="13" t="s">
        <v>2619</v>
      </c>
      <c r="CA129" s="13" t="str">
        <f>HYPERLINK("https%3A%2F%2Fwww.webofscience.com%2Fwos%2Fwoscc%2Ffull-record%2FWOS:000183322700002","View Full Record in Web of Science")</f>
        <v>View Full Record in Web of Science</v>
      </c>
    </row>
    <row r="130" spans="1:79" s="13" customFormat="1" x14ac:dyDescent="0.2">
      <c r="A130" s="14" t="s">
        <v>2770</v>
      </c>
      <c r="B130" s="13" t="s">
        <v>2903</v>
      </c>
      <c r="C130" s="14" t="s">
        <v>2770</v>
      </c>
      <c r="D130" s="24">
        <f t="shared" si="3"/>
        <v>0</v>
      </c>
      <c r="E130" s="25">
        <f t="shared" si="4"/>
        <v>0</v>
      </c>
      <c r="F130" s="25">
        <f t="shared" si="5"/>
        <v>0</v>
      </c>
      <c r="G130" s="13" t="str">
        <f>HYPERLINK("http://dx.doi.org/10.1021/om020621w","http://dx.doi.org/10.1021/om020621w")</f>
        <v>http://dx.doi.org/10.1021/om020621w</v>
      </c>
      <c r="H130" s="13" t="s">
        <v>72</v>
      </c>
      <c r="I130" s="13" t="s">
        <v>2620</v>
      </c>
      <c r="J130" s="13" t="s">
        <v>74</v>
      </c>
      <c r="K130" s="13" t="s">
        <v>74</v>
      </c>
      <c r="L130" s="13" t="s">
        <v>74</v>
      </c>
      <c r="M130" s="13" t="s">
        <v>2620</v>
      </c>
      <c r="N130" s="13" t="s">
        <v>74</v>
      </c>
      <c r="O130" s="13" t="s">
        <v>74</v>
      </c>
      <c r="P130" s="13" t="s">
        <v>2621</v>
      </c>
      <c r="Q130" s="13" t="s">
        <v>1295</v>
      </c>
      <c r="R130" s="13" t="s">
        <v>74</v>
      </c>
      <c r="S130" s="13" t="s">
        <v>74</v>
      </c>
      <c r="T130" s="13" t="s">
        <v>78</v>
      </c>
      <c r="U130" s="13" t="s">
        <v>138</v>
      </c>
      <c r="V130" s="13" t="s">
        <v>74</v>
      </c>
      <c r="W130" s="13" t="s">
        <v>74</v>
      </c>
      <c r="X130" s="13" t="s">
        <v>74</v>
      </c>
      <c r="Y130" s="13" t="s">
        <v>74</v>
      </c>
      <c r="Z130" s="13" t="s">
        <v>74</v>
      </c>
      <c r="AA130" s="13" t="s">
        <v>74</v>
      </c>
      <c r="AB130" s="13" t="s">
        <v>2622</v>
      </c>
      <c r="AC130" s="13" t="s">
        <v>2623</v>
      </c>
      <c r="AD130" s="13" t="s">
        <v>2624</v>
      </c>
      <c r="AE130" s="13" t="s">
        <v>2625</v>
      </c>
      <c r="AF130" s="13" t="s">
        <v>2626</v>
      </c>
      <c r="AG130" s="13" t="s">
        <v>74</v>
      </c>
      <c r="AH130" s="13" t="s">
        <v>2627</v>
      </c>
      <c r="AI130" s="13" t="s">
        <v>2628</v>
      </c>
      <c r="AJ130" s="13" t="s">
        <v>74</v>
      </c>
      <c r="AK130" s="13" t="s">
        <v>74</v>
      </c>
      <c r="AL130" s="13" t="s">
        <v>74</v>
      </c>
      <c r="AM130" s="13" t="s">
        <v>74</v>
      </c>
      <c r="AN130" s="13">
        <v>81</v>
      </c>
      <c r="AO130" s="13">
        <v>59</v>
      </c>
      <c r="AP130" s="13">
        <v>68</v>
      </c>
      <c r="AQ130" s="13">
        <v>0</v>
      </c>
      <c r="AR130" s="13">
        <v>99</v>
      </c>
      <c r="AS130" s="13" t="s">
        <v>150</v>
      </c>
      <c r="AT130" s="13" t="s">
        <v>151</v>
      </c>
      <c r="AU130" s="13" t="s">
        <v>152</v>
      </c>
      <c r="AV130" s="13" t="s">
        <v>1307</v>
      </c>
      <c r="AW130" s="13" t="s">
        <v>1308</v>
      </c>
      <c r="AX130" s="13" t="s">
        <v>74</v>
      </c>
      <c r="AY130" s="13" t="s">
        <v>1295</v>
      </c>
      <c r="AZ130" s="13" t="s">
        <v>1309</v>
      </c>
      <c r="BA130" s="13" t="s">
        <v>2629</v>
      </c>
      <c r="BB130" s="13">
        <v>2002</v>
      </c>
      <c r="BC130" s="13">
        <v>21</v>
      </c>
      <c r="BD130" s="13">
        <v>26</v>
      </c>
      <c r="BE130" s="13" t="s">
        <v>74</v>
      </c>
      <c r="BF130" s="13" t="s">
        <v>74</v>
      </c>
      <c r="BG130" s="13" t="s">
        <v>74</v>
      </c>
      <c r="BH130" s="13" t="s">
        <v>74</v>
      </c>
      <c r="BI130" s="13">
        <v>5775</v>
      </c>
      <c r="BJ130" s="13">
        <v>5784</v>
      </c>
      <c r="BK130" s="13" t="s">
        <v>74</v>
      </c>
      <c r="BL130" s="13" t="s">
        <v>2630</v>
      </c>
      <c r="BM130" s="13" t="str">
        <f>HYPERLINK("http://dx.doi.org/10.1021/om020621w","http://dx.doi.org/10.1021/om020621w")</f>
        <v>http://dx.doi.org/10.1021/om020621w</v>
      </c>
      <c r="BN130" s="13" t="s">
        <v>74</v>
      </c>
      <c r="BO130" s="13" t="s">
        <v>74</v>
      </c>
      <c r="BP130" s="13">
        <v>10</v>
      </c>
      <c r="BQ130" s="13" t="s">
        <v>1313</v>
      </c>
      <c r="BR130" s="13" t="s">
        <v>199</v>
      </c>
      <c r="BS130" s="13" t="s">
        <v>102</v>
      </c>
      <c r="BT130" s="13" t="s">
        <v>2631</v>
      </c>
      <c r="BU130" s="13" t="s">
        <v>74</v>
      </c>
      <c r="BV130" s="13" t="s">
        <v>74</v>
      </c>
      <c r="BW130" s="13" t="s">
        <v>74</v>
      </c>
      <c r="BX130" s="13" t="s">
        <v>74</v>
      </c>
      <c r="BY130" s="13" t="s">
        <v>105</v>
      </c>
      <c r="BZ130" s="13" t="s">
        <v>2632</v>
      </c>
      <c r="CA130" s="13" t="str">
        <f>HYPERLINK("https%3A%2F%2Fwww.webofscience.com%2Fwos%2Fwoscc%2Ffull-record%2FWOS:000179932500011","View Full Record in Web of Science")</f>
        <v>View Full Record in Web of Science</v>
      </c>
    </row>
    <row r="131" spans="1:79" s="13" customFormat="1" x14ac:dyDescent="0.2">
      <c r="A131" s="14" t="s">
        <v>2771</v>
      </c>
      <c r="B131" s="13" t="s">
        <v>2904</v>
      </c>
      <c r="C131" s="14" t="s">
        <v>2771</v>
      </c>
      <c r="D131" s="24">
        <f t="shared" ref="D131:D141" si="6">(MID(A131, 2, 1) - MID(C131, 2, 1))</f>
        <v>0</v>
      </c>
      <c r="E131" s="25">
        <f t="shared" ref="E131:E141" si="7">(MID(A131,3,1)-MID(C131,3,1))</f>
        <v>0</v>
      </c>
      <c r="F131" s="25">
        <f t="shared" ref="F131:F141" si="8">(MID(A131,4,1)-MID(C131,4,1))</f>
        <v>0</v>
      </c>
      <c r="G131" s="13" t="str">
        <f>HYPERLINK("http://dx.doi.org/10.1016/S0013-4686(02)00448-6","http://dx.doi.org/10.1016/S0013-4686(02)00448-6")</f>
        <v>http://dx.doi.org/10.1016/S0013-4686(02)00448-6</v>
      </c>
      <c r="H131" s="28" t="s">
        <v>72</v>
      </c>
      <c r="I131" s="13" t="s">
        <v>2633</v>
      </c>
      <c r="J131" s="13" t="s">
        <v>74</v>
      </c>
      <c r="K131" s="13" t="s">
        <v>74</v>
      </c>
      <c r="L131" s="13" t="s">
        <v>74</v>
      </c>
      <c r="M131" s="13" t="s">
        <v>2633</v>
      </c>
      <c r="N131" s="13" t="s">
        <v>74</v>
      </c>
      <c r="O131" s="13" t="s">
        <v>74</v>
      </c>
      <c r="P131" s="13" t="s">
        <v>2634</v>
      </c>
      <c r="Q131" s="13" t="s">
        <v>2220</v>
      </c>
      <c r="R131" s="13" t="s">
        <v>74</v>
      </c>
      <c r="S131" s="13" t="s">
        <v>74</v>
      </c>
      <c r="T131" s="13" t="s">
        <v>78</v>
      </c>
      <c r="U131" s="13" t="s">
        <v>138</v>
      </c>
      <c r="V131" s="13" t="s">
        <v>74</v>
      </c>
      <c r="W131" s="13" t="s">
        <v>74</v>
      </c>
      <c r="X131" s="13" t="s">
        <v>74</v>
      </c>
      <c r="Y131" s="13" t="s">
        <v>74</v>
      </c>
      <c r="Z131" s="13" t="s">
        <v>74</v>
      </c>
      <c r="AA131" s="13" t="s">
        <v>2635</v>
      </c>
      <c r="AB131" s="13" t="s">
        <v>2636</v>
      </c>
      <c r="AC131" s="13" t="s">
        <v>2637</v>
      </c>
      <c r="AD131" s="13" t="s">
        <v>2638</v>
      </c>
      <c r="AE131" s="13" t="s">
        <v>2304</v>
      </c>
      <c r="AF131" s="13" t="s">
        <v>2639</v>
      </c>
      <c r="AG131" s="13" t="s">
        <v>74</v>
      </c>
      <c r="AH131" s="13" t="s">
        <v>2640</v>
      </c>
      <c r="AI131" s="13" t="s">
        <v>2641</v>
      </c>
      <c r="AJ131" s="13" t="s">
        <v>74</v>
      </c>
      <c r="AK131" s="13" t="s">
        <v>74</v>
      </c>
      <c r="AL131" s="13" t="s">
        <v>74</v>
      </c>
      <c r="AM131" s="13" t="s">
        <v>74</v>
      </c>
      <c r="AN131" s="13">
        <v>41</v>
      </c>
      <c r="AO131" s="13">
        <v>16</v>
      </c>
      <c r="AP131" s="13">
        <v>16</v>
      </c>
      <c r="AQ131" s="13">
        <v>4</v>
      </c>
      <c r="AR131" s="13">
        <v>31</v>
      </c>
      <c r="AS131" s="13" t="s">
        <v>436</v>
      </c>
      <c r="AT131" s="13" t="s">
        <v>391</v>
      </c>
      <c r="AU131" s="13" t="s">
        <v>437</v>
      </c>
      <c r="AV131" s="13" t="s">
        <v>2225</v>
      </c>
      <c r="AW131" s="13" t="s">
        <v>74</v>
      </c>
      <c r="AX131" s="13" t="s">
        <v>74</v>
      </c>
      <c r="AY131" s="13" t="s">
        <v>2227</v>
      </c>
      <c r="AZ131" s="13" t="s">
        <v>2228</v>
      </c>
      <c r="BA131" s="13" t="s">
        <v>2642</v>
      </c>
      <c r="BB131" s="13">
        <v>2002</v>
      </c>
      <c r="BC131" s="13">
        <v>47</v>
      </c>
      <c r="BD131" s="13">
        <v>26</v>
      </c>
      <c r="BE131" s="13" t="s">
        <v>74</v>
      </c>
      <c r="BF131" s="13" t="s">
        <v>74</v>
      </c>
      <c r="BG131" s="13" t="s">
        <v>74</v>
      </c>
      <c r="BH131" s="13" t="s">
        <v>74</v>
      </c>
      <c r="BI131" s="13">
        <v>4245</v>
      </c>
      <c r="BJ131" s="13">
        <v>4254</v>
      </c>
      <c r="BK131" s="13" t="s">
        <v>2643</v>
      </c>
      <c r="BL131" s="13" t="s">
        <v>2644</v>
      </c>
      <c r="BM131" s="13" t="str">
        <f>HYPERLINK("http://dx.doi.org/10.1016/S0013-4686(02)00448-6","http://dx.doi.org/10.1016/S0013-4686(02)00448-6")</f>
        <v>http://dx.doi.org/10.1016/S0013-4686(02)00448-6</v>
      </c>
      <c r="BN131" s="13" t="s">
        <v>74</v>
      </c>
      <c r="BO131" s="13" t="s">
        <v>74</v>
      </c>
      <c r="BP131" s="13">
        <v>10</v>
      </c>
      <c r="BQ131" s="13" t="s">
        <v>1264</v>
      </c>
      <c r="BR131" s="13" t="s">
        <v>101</v>
      </c>
      <c r="BS131" s="13" t="s">
        <v>1264</v>
      </c>
      <c r="BT131" s="13" t="s">
        <v>2645</v>
      </c>
      <c r="BU131" s="13" t="s">
        <v>74</v>
      </c>
      <c r="BV131" s="13" t="s">
        <v>74</v>
      </c>
      <c r="BW131" s="13" t="s">
        <v>74</v>
      </c>
      <c r="BX131" s="13" t="s">
        <v>74</v>
      </c>
      <c r="BY131" s="13" t="s">
        <v>105</v>
      </c>
      <c r="BZ131" s="13" t="s">
        <v>2646</v>
      </c>
      <c r="CA131" s="13" t="str">
        <f>HYPERLINK("https%3A%2F%2Fwww.webofscience.com%2Fwos%2Fwoscc%2Ffull-record%2FWOS:000178581500012","View Full Record in Web of Science")</f>
        <v>View Full Record in Web of Science</v>
      </c>
    </row>
    <row r="132" spans="1:79" s="13" customFormat="1" x14ac:dyDescent="0.2">
      <c r="A132" s="14" t="s">
        <v>2770</v>
      </c>
      <c r="B132" s="13" t="s">
        <v>2910</v>
      </c>
      <c r="C132" s="14" t="s">
        <v>2770</v>
      </c>
      <c r="D132" s="24">
        <f t="shared" si="6"/>
        <v>0</v>
      </c>
      <c r="E132" s="25">
        <f t="shared" si="7"/>
        <v>0</v>
      </c>
      <c r="F132" s="25">
        <f t="shared" si="8"/>
        <v>0</v>
      </c>
      <c r="G132" s="28" t="s">
        <v>3054</v>
      </c>
      <c r="H132" s="13" t="s">
        <v>72</v>
      </c>
      <c r="I132" s="13" t="s">
        <v>2647</v>
      </c>
      <c r="J132" s="13" t="s">
        <v>74</v>
      </c>
      <c r="K132" s="13" t="s">
        <v>74</v>
      </c>
      <c r="L132" s="13" t="s">
        <v>74</v>
      </c>
      <c r="M132" s="13" t="s">
        <v>2647</v>
      </c>
      <c r="N132" s="13" t="s">
        <v>74</v>
      </c>
      <c r="O132" s="13" t="s">
        <v>74</v>
      </c>
      <c r="P132" s="13" t="s">
        <v>2648</v>
      </c>
      <c r="Q132" s="13" t="s">
        <v>2649</v>
      </c>
      <c r="R132" s="13" t="s">
        <v>74</v>
      </c>
      <c r="S132" s="13" t="s">
        <v>74</v>
      </c>
      <c r="T132" s="13" t="s">
        <v>2650</v>
      </c>
      <c r="U132" s="13" t="s">
        <v>334</v>
      </c>
      <c r="V132" s="13" t="s">
        <v>74</v>
      </c>
      <c r="W132" s="13" t="s">
        <v>74</v>
      </c>
      <c r="X132" s="13" t="s">
        <v>74</v>
      </c>
      <c r="Y132" s="13" t="s">
        <v>74</v>
      </c>
      <c r="Z132" s="13" t="s">
        <v>74</v>
      </c>
      <c r="AA132" s="13" t="s">
        <v>74</v>
      </c>
      <c r="AB132" s="13" t="s">
        <v>2651</v>
      </c>
      <c r="AC132" s="13" t="s">
        <v>2652</v>
      </c>
      <c r="AD132" s="13" t="s">
        <v>2653</v>
      </c>
      <c r="AE132" s="13" t="s">
        <v>2654</v>
      </c>
      <c r="AF132" s="13" t="s">
        <v>2655</v>
      </c>
      <c r="AG132" s="13" t="s">
        <v>2656</v>
      </c>
      <c r="AH132" s="13" t="s">
        <v>74</v>
      </c>
      <c r="AI132" s="13" t="s">
        <v>74</v>
      </c>
      <c r="AJ132" s="13" t="s">
        <v>74</v>
      </c>
      <c r="AK132" s="13" t="s">
        <v>74</v>
      </c>
      <c r="AL132" s="13" t="s">
        <v>74</v>
      </c>
      <c r="AM132" s="13" t="s">
        <v>74</v>
      </c>
      <c r="AN132" s="13">
        <v>186</v>
      </c>
      <c r="AO132" s="13">
        <v>5</v>
      </c>
      <c r="AP132" s="13">
        <v>6</v>
      </c>
      <c r="AQ132" s="13">
        <v>0</v>
      </c>
      <c r="AR132" s="13">
        <v>10</v>
      </c>
      <c r="AS132" s="13" t="s">
        <v>2657</v>
      </c>
      <c r="AT132" s="13" t="s">
        <v>2551</v>
      </c>
      <c r="AU132" s="13" t="s">
        <v>2658</v>
      </c>
      <c r="AV132" s="13" t="s">
        <v>2659</v>
      </c>
      <c r="AW132" s="13" t="s">
        <v>74</v>
      </c>
      <c r="AX132" s="13" t="s">
        <v>74</v>
      </c>
      <c r="AY132" s="13" t="s">
        <v>2660</v>
      </c>
      <c r="AZ132" s="13" t="s">
        <v>2661</v>
      </c>
      <c r="BA132" s="13" t="s">
        <v>74</v>
      </c>
      <c r="BB132" s="13">
        <v>2002</v>
      </c>
      <c r="BC132" s="13">
        <v>71</v>
      </c>
      <c r="BD132" s="13">
        <v>3</v>
      </c>
      <c r="BE132" s="13" t="s">
        <v>74</v>
      </c>
      <c r="BF132" s="13" t="s">
        <v>74</v>
      </c>
      <c r="BG132" s="13" t="s">
        <v>74</v>
      </c>
      <c r="BH132" s="13" t="s">
        <v>74</v>
      </c>
      <c r="BI132" s="13">
        <v>255</v>
      </c>
      <c r="BJ132" s="13">
        <v>272</v>
      </c>
      <c r="BK132" s="13" t="s">
        <v>2662</v>
      </c>
      <c r="BL132" s="13" t="s">
        <v>74</v>
      </c>
      <c r="BM132" s="13" t="s">
        <v>74</v>
      </c>
      <c r="BN132" s="13" t="s">
        <v>74</v>
      </c>
      <c r="BO132" s="13" t="s">
        <v>74</v>
      </c>
      <c r="BP132" s="13">
        <v>18</v>
      </c>
      <c r="BQ132" s="13" t="s">
        <v>100</v>
      </c>
      <c r="BR132" s="13" t="s">
        <v>101</v>
      </c>
      <c r="BS132" s="13" t="s">
        <v>102</v>
      </c>
      <c r="BT132" s="13" t="s">
        <v>2663</v>
      </c>
      <c r="BU132" s="13" t="s">
        <v>74</v>
      </c>
      <c r="BV132" s="13" t="s">
        <v>74</v>
      </c>
      <c r="BW132" s="13" t="s">
        <v>74</v>
      </c>
      <c r="BX132" s="13" t="s">
        <v>74</v>
      </c>
      <c r="BY132" s="13" t="s">
        <v>105</v>
      </c>
      <c r="BZ132" s="13" t="s">
        <v>2664</v>
      </c>
      <c r="CA132" s="13" t="str">
        <f>HYPERLINK("https%3A%2F%2Fwww.webofscience.com%2Fwos%2Fwoscc%2Ffull-record%2FWOS:000176138600003","View Full Record in Web of Science")</f>
        <v>View Full Record in Web of Science</v>
      </c>
    </row>
    <row r="133" spans="1:79" s="13" customFormat="1" x14ac:dyDescent="0.2">
      <c r="A133" s="14" t="s">
        <v>2771</v>
      </c>
      <c r="B133" s="13" t="s">
        <v>2905</v>
      </c>
      <c r="C133" s="14" t="s">
        <v>2771</v>
      </c>
      <c r="D133" s="24">
        <f t="shared" si="6"/>
        <v>0</v>
      </c>
      <c r="E133" s="25">
        <f t="shared" si="7"/>
        <v>0</v>
      </c>
      <c r="F133" s="25">
        <f t="shared" si="8"/>
        <v>0</v>
      </c>
      <c r="G133" s="13" t="str">
        <f>HYPERLINK("http://dx.doi.org/10.1021/ja000193q","http://dx.doi.org/10.1021/ja000193q")</f>
        <v>http://dx.doi.org/10.1021/ja000193q</v>
      </c>
      <c r="H133" s="13" t="s">
        <v>72</v>
      </c>
      <c r="I133" s="13" t="s">
        <v>2665</v>
      </c>
      <c r="J133" s="13" t="s">
        <v>74</v>
      </c>
      <c r="K133" s="13" t="s">
        <v>74</v>
      </c>
      <c r="L133" s="13" t="s">
        <v>74</v>
      </c>
      <c r="M133" s="13" t="s">
        <v>2665</v>
      </c>
      <c r="N133" s="13" t="s">
        <v>74</v>
      </c>
      <c r="O133" s="13" t="s">
        <v>74</v>
      </c>
      <c r="P133" s="13" t="s">
        <v>2666</v>
      </c>
      <c r="Q133" s="13" t="s">
        <v>137</v>
      </c>
      <c r="R133" s="13" t="s">
        <v>74</v>
      </c>
      <c r="S133" s="13" t="s">
        <v>74</v>
      </c>
      <c r="T133" s="13" t="s">
        <v>78</v>
      </c>
      <c r="U133" s="13" t="s">
        <v>334</v>
      </c>
      <c r="V133" s="13" t="s">
        <v>74</v>
      </c>
      <c r="W133" s="13" t="s">
        <v>74</v>
      </c>
      <c r="X133" s="13" t="s">
        <v>74</v>
      </c>
      <c r="Y133" s="13" t="s">
        <v>74</v>
      </c>
      <c r="Z133" s="13" t="s">
        <v>74</v>
      </c>
      <c r="AA133" s="13" t="s">
        <v>74</v>
      </c>
      <c r="AB133" s="13" t="s">
        <v>2667</v>
      </c>
      <c r="AC133" s="13" t="s">
        <v>2668</v>
      </c>
      <c r="AD133" s="13" t="s">
        <v>2669</v>
      </c>
      <c r="AE133" s="13" t="s">
        <v>2670</v>
      </c>
      <c r="AF133" s="13" t="s">
        <v>2671</v>
      </c>
      <c r="AG133" s="13" t="s">
        <v>74</v>
      </c>
      <c r="AH133" s="13" t="s">
        <v>2672</v>
      </c>
      <c r="AI133" s="13" t="s">
        <v>2673</v>
      </c>
      <c r="AJ133" s="13" t="s">
        <v>74</v>
      </c>
      <c r="AK133" s="13" t="s">
        <v>74</v>
      </c>
      <c r="AL133" s="13" t="s">
        <v>74</v>
      </c>
      <c r="AM133" s="13" t="s">
        <v>74</v>
      </c>
      <c r="AN133" s="13">
        <v>111</v>
      </c>
      <c r="AO133" s="13">
        <v>53</v>
      </c>
      <c r="AP133" s="13">
        <v>53</v>
      </c>
      <c r="AQ133" s="13">
        <v>2</v>
      </c>
      <c r="AR133" s="13">
        <v>92</v>
      </c>
      <c r="AS133" s="13" t="s">
        <v>150</v>
      </c>
      <c r="AT133" s="13" t="s">
        <v>151</v>
      </c>
      <c r="AU133" s="13" t="s">
        <v>152</v>
      </c>
      <c r="AV133" s="13" t="s">
        <v>153</v>
      </c>
      <c r="AW133" s="13" t="s">
        <v>154</v>
      </c>
      <c r="AX133" s="13" t="s">
        <v>74</v>
      </c>
      <c r="AY133" s="13" t="s">
        <v>155</v>
      </c>
      <c r="AZ133" s="13" t="s">
        <v>156</v>
      </c>
      <c r="BA133" s="13" t="s">
        <v>2674</v>
      </c>
      <c r="BB133" s="13">
        <v>2000</v>
      </c>
      <c r="BC133" s="13">
        <v>122</v>
      </c>
      <c r="BD133" s="13">
        <v>30</v>
      </c>
      <c r="BE133" s="13" t="s">
        <v>74</v>
      </c>
      <c r="BF133" s="13" t="s">
        <v>74</v>
      </c>
      <c r="BG133" s="13" t="s">
        <v>74</v>
      </c>
      <c r="BH133" s="13" t="s">
        <v>74</v>
      </c>
      <c r="BI133" s="13">
        <v>7317</v>
      </c>
      <c r="BJ133" s="13">
        <v>7326</v>
      </c>
      <c r="BK133" s="13" t="s">
        <v>74</v>
      </c>
      <c r="BL133" s="13" t="s">
        <v>2675</v>
      </c>
      <c r="BM133" s="13" t="str">
        <f>HYPERLINK("http://dx.doi.org/10.1021/ja000193q","http://dx.doi.org/10.1021/ja000193q")</f>
        <v>http://dx.doi.org/10.1021/ja000193q</v>
      </c>
      <c r="BN133" s="13" t="s">
        <v>74</v>
      </c>
      <c r="BO133" s="13" t="s">
        <v>74</v>
      </c>
      <c r="BP133" s="13">
        <v>10</v>
      </c>
      <c r="BQ133" s="13" t="s">
        <v>100</v>
      </c>
      <c r="BR133" s="13" t="s">
        <v>199</v>
      </c>
      <c r="BS133" s="13" t="s">
        <v>102</v>
      </c>
      <c r="BT133" s="13" t="s">
        <v>2676</v>
      </c>
      <c r="BU133" s="13" t="s">
        <v>74</v>
      </c>
      <c r="BV133" s="13" t="s">
        <v>74</v>
      </c>
      <c r="BW133" s="13" t="s">
        <v>74</v>
      </c>
      <c r="BX133" s="13" t="s">
        <v>74</v>
      </c>
      <c r="BY133" s="13" t="s">
        <v>105</v>
      </c>
      <c r="BZ133" s="13" t="s">
        <v>2677</v>
      </c>
      <c r="CA133" s="13" t="str">
        <f>HYPERLINK("https%3A%2F%2Fwww.webofscience.com%2Fwos%2Fwoscc%2Ffull-record%2FWOS:000088658400020","View Full Record in Web of Science")</f>
        <v>View Full Record in Web of Science</v>
      </c>
    </row>
    <row r="134" spans="1:79" s="13" customFormat="1" x14ac:dyDescent="0.2">
      <c r="A134" s="14" t="s">
        <v>2770</v>
      </c>
      <c r="B134" s="13" t="s">
        <v>2906</v>
      </c>
      <c r="C134" s="14" t="s">
        <v>2770</v>
      </c>
      <c r="D134" s="24">
        <f t="shared" si="6"/>
        <v>0</v>
      </c>
      <c r="E134" s="25">
        <f t="shared" si="7"/>
        <v>0</v>
      </c>
      <c r="F134" s="25">
        <f t="shared" si="8"/>
        <v>0</v>
      </c>
      <c r="G134" s="13" t="str">
        <f>HYPERLINK("http://dx.doi.org/10.1021/jo991467z","http://dx.doi.org/10.1021/jo991467z")</f>
        <v>http://dx.doi.org/10.1021/jo991467z</v>
      </c>
      <c r="H134" s="13" t="s">
        <v>72</v>
      </c>
      <c r="I134" s="13" t="s">
        <v>2678</v>
      </c>
      <c r="J134" s="13" t="s">
        <v>74</v>
      </c>
      <c r="K134" s="13" t="s">
        <v>74</v>
      </c>
      <c r="L134" s="13" t="s">
        <v>74</v>
      </c>
      <c r="M134" s="13" t="s">
        <v>2678</v>
      </c>
      <c r="N134" s="13" t="s">
        <v>74</v>
      </c>
      <c r="O134" s="13" t="s">
        <v>74</v>
      </c>
      <c r="P134" s="13" t="s">
        <v>2679</v>
      </c>
      <c r="Q134" s="13" t="s">
        <v>651</v>
      </c>
      <c r="R134" s="13" t="s">
        <v>74</v>
      </c>
      <c r="S134" s="13" t="s">
        <v>74</v>
      </c>
      <c r="T134" s="13" t="s">
        <v>78</v>
      </c>
      <c r="U134" s="13" t="s">
        <v>138</v>
      </c>
      <c r="V134" s="13" t="s">
        <v>74</v>
      </c>
      <c r="W134" s="13" t="s">
        <v>74</v>
      </c>
      <c r="X134" s="13" t="s">
        <v>74</v>
      </c>
      <c r="Y134" s="13" t="s">
        <v>74</v>
      </c>
      <c r="Z134" s="13" t="s">
        <v>74</v>
      </c>
      <c r="AA134" s="13" t="s">
        <v>74</v>
      </c>
      <c r="AB134" s="13" t="s">
        <v>2680</v>
      </c>
      <c r="AC134" s="13" t="s">
        <v>2681</v>
      </c>
      <c r="AD134" s="13" t="s">
        <v>2682</v>
      </c>
      <c r="AE134" s="13" t="s">
        <v>2683</v>
      </c>
      <c r="AF134" s="13" t="s">
        <v>2684</v>
      </c>
      <c r="AG134" s="13" t="s">
        <v>2685</v>
      </c>
      <c r="AH134" s="13" t="s">
        <v>2686</v>
      </c>
      <c r="AI134" s="13" t="s">
        <v>2687</v>
      </c>
      <c r="AJ134" s="13" t="s">
        <v>74</v>
      </c>
      <c r="AK134" s="13" t="s">
        <v>74</v>
      </c>
      <c r="AL134" s="13" t="s">
        <v>74</v>
      </c>
      <c r="AM134" s="13" t="s">
        <v>74</v>
      </c>
      <c r="AN134" s="13">
        <v>68</v>
      </c>
      <c r="AO134" s="13">
        <v>29</v>
      </c>
      <c r="AP134" s="13">
        <v>32</v>
      </c>
      <c r="AQ134" s="13">
        <v>0</v>
      </c>
      <c r="AR134" s="13">
        <v>12</v>
      </c>
      <c r="AS134" s="13" t="s">
        <v>150</v>
      </c>
      <c r="AT134" s="13" t="s">
        <v>151</v>
      </c>
      <c r="AU134" s="13" t="s">
        <v>152</v>
      </c>
      <c r="AV134" s="13" t="s">
        <v>662</v>
      </c>
      <c r="AW134" s="13" t="s">
        <v>663</v>
      </c>
      <c r="AX134" s="13" t="s">
        <v>74</v>
      </c>
      <c r="AY134" s="13" t="s">
        <v>664</v>
      </c>
      <c r="AZ134" s="13" t="s">
        <v>665</v>
      </c>
      <c r="BA134" s="13" t="s">
        <v>2688</v>
      </c>
      <c r="BB134" s="13">
        <v>2000</v>
      </c>
      <c r="BC134" s="13">
        <v>65</v>
      </c>
      <c r="BD134" s="13">
        <v>7</v>
      </c>
      <c r="BE134" s="13" t="s">
        <v>74</v>
      </c>
      <c r="BF134" s="13" t="s">
        <v>74</v>
      </c>
      <c r="BG134" s="13" t="s">
        <v>74</v>
      </c>
      <c r="BH134" s="13" t="s">
        <v>74</v>
      </c>
      <c r="BI134" s="13">
        <v>1947</v>
      </c>
      <c r="BJ134" s="13">
        <v>1956</v>
      </c>
      <c r="BK134" s="13" t="s">
        <v>74</v>
      </c>
      <c r="BL134" s="13" t="s">
        <v>2689</v>
      </c>
      <c r="BM134" s="13" t="str">
        <f>HYPERLINK("http://dx.doi.org/10.1021/jo991467z","http://dx.doi.org/10.1021/jo991467z")</f>
        <v>http://dx.doi.org/10.1021/jo991467z</v>
      </c>
      <c r="BN134" s="13" t="s">
        <v>74</v>
      </c>
      <c r="BO134" s="13" t="s">
        <v>74</v>
      </c>
      <c r="BP134" s="13">
        <v>10</v>
      </c>
      <c r="BQ134" s="13" t="s">
        <v>130</v>
      </c>
      <c r="BR134" s="13" t="s">
        <v>199</v>
      </c>
      <c r="BS134" s="13" t="s">
        <v>102</v>
      </c>
      <c r="BT134" s="13" t="s">
        <v>2690</v>
      </c>
      <c r="BU134" s="13">
        <v>10774013</v>
      </c>
      <c r="BV134" s="13" t="s">
        <v>74</v>
      </c>
      <c r="BW134" s="13" t="s">
        <v>74</v>
      </c>
      <c r="BX134" s="13" t="s">
        <v>74</v>
      </c>
      <c r="BY134" s="13" t="s">
        <v>105</v>
      </c>
      <c r="BZ134" s="13" t="s">
        <v>2691</v>
      </c>
      <c r="CA134" s="13" t="str">
        <f>HYPERLINK("https%3A%2F%2Fwww.webofscience.com%2Fwos%2Fwoscc%2Ffull-record%2FWOS:000086348400007","View Full Record in Web of Science")</f>
        <v>View Full Record in Web of Science</v>
      </c>
    </row>
    <row r="135" spans="1:79" s="13" customFormat="1" x14ac:dyDescent="0.2">
      <c r="A135" s="14" t="s">
        <v>2771</v>
      </c>
      <c r="B135" s="13" t="s">
        <v>2907</v>
      </c>
      <c r="C135" s="14" t="s">
        <v>2771</v>
      </c>
      <c r="D135" s="24">
        <f t="shared" si="6"/>
        <v>0</v>
      </c>
      <c r="E135" s="25">
        <f t="shared" si="7"/>
        <v>0</v>
      </c>
      <c r="F135" s="25">
        <f t="shared" si="8"/>
        <v>0</v>
      </c>
      <c r="G135" s="13" t="str">
        <f>HYPERLINK("http://dx.doi.org/10.1016/S0022-0728(98)00206-X","http://dx.doi.org/10.1016/S0022-0728(98)00206-X")</f>
        <v>http://dx.doi.org/10.1016/S0022-0728(98)00206-X</v>
      </c>
      <c r="H135" s="13" t="s">
        <v>72</v>
      </c>
      <c r="I135" s="13" t="s">
        <v>2692</v>
      </c>
      <c r="J135" s="13" t="s">
        <v>74</v>
      </c>
      <c r="K135" s="13" t="s">
        <v>74</v>
      </c>
      <c r="L135" s="13" t="s">
        <v>74</v>
      </c>
      <c r="M135" s="13" t="s">
        <v>2692</v>
      </c>
      <c r="N135" s="13" t="s">
        <v>74</v>
      </c>
      <c r="O135" s="13" t="s">
        <v>74</v>
      </c>
      <c r="P135" s="13" t="s">
        <v>2693</v>
      </c>
      <c r="Q135" s="13" t="s">
        <v>723</v>
      </c>
      <c r="R135" s="13" t="s">
        <v>74</v>
      </c>
      <c r="S135" s="13" t="s">
        <v>74</v>
      </c>
      <c r="T135" s="13" t="s">
        <v>78</v>
      </c>
      <c r="U135" s="13" t="s">
        <v>138</v>
      </c>
      <c r="V135" s="13" t="s">
        <v>74</v>
      </c>
      <c r="W135" s="13" t="s">
        <v>74</v>
      </c>
      <c r="X135" s="13" t="s">
        <v>74</v>
      </c>
      <c r="Y135" s="13" t="s">
        <v>74</v>
      </c>
      <c r="Z135" s="13" t="s">
        <v>74</v>
      </c>
      <c r="AA135" s="13" t="s">
        <v>2694</v>
      </c>
      <c r="AB135" s="13" t="s">
        <v>2695</v>
      </c>
      <c r="AC135" s="13" t="s">
        <v>2696</v>
      </c>
      <c r="AD135" s="13" t="s">
        <v>2697</v>
      </c>
      <c r="AE135" s="13" t="s">
        <v>2698</v>
      </c>
      <c r="AF135" s="13" t="s">
        <v>2699</v>
      </c>
      <c r="AG135" s="13" t="s">
        <v>74</v>
      </c>
      <c r="AH135" s="13" t="s">
        <v>74</v>
      </c>
      <c r="AI135" s="13" t="s">
        <v>74</v>
      </c>
      <c r="AJ135" s="13" t="s">
        <v>74</v>
      </c>
      <c r="AK135" s="13" t="s">
        <v>74</v>
      </c>
      <c r="AL135" s="13" t="s">
        <v>74</v>
      </c>
      <c r="AM135" s="13" t="s">
        <v>74</v>
      </c>
      <c r="AN135" s="13">
        <v>19</v>
      </c>
      <c r="AO135" s="13">
        <v>41</v>
      </c>
      <c r="AP135" s="13">
        <v>42</v>
      </c>
      <c r="AQ135" s="13">
        <v>0</v>
      </c>
      <c r="AR135" s="13">
        <v>20</v>
      </c>
      <c r="AS135" s="13" t="s">
        <v>736</v>
      </c>
      <c r="AT135" s="13" t="s">
        <v>737</v>
      </c>
      <c r="AU135" s="13" t="s">
        <v>738</v>
      </c>
      <c r="AV135" s="13" t="s">
        <v>2700</v>
      </c>
      <c r="AW135" s="13" t="s">
        <v>74</v>
      </c>
      <c r="AX135" s="13" t="s">
        <v>74</v>
      </c>
      <c r="AY135" s="13" t="s">
        <v>741</v>
      </c>
      <c r="AZ135" s="13" t="s">
        <v>742</v>
      </c>
      <c r="BA135" s="13" t="s">
        <v>2071</v>
      </c>
      <c r="BB135" s="13">
        <v>1998</v>
      </c>
      <c r="BC135" s="13">
        <v>455</v>
      </c>
      <c r="BD135" s="13" t="s">
        <v>2701</v>
      </c>
      <c r="BE135" s="13" t="s">
        <v>74</v>
      </c>
      <c r="BF135" s="13" t="s">
        <v>74</v>
      </c>
      <c r="BG135" s="13" t="s">
        <v>74</v>
      </c>
      <c r="BH135" s="13" t="s">
        <v>74</v>
      </c>
      <c r="BI135" s="13">
        <v>19</v>
      </c>
      <c r="BJ135" s="13">
        <v>28</v>
      </c>
      <c r="BK135" s="13" t="s">
        <v>74</v>
      </c>
      <c r="BL135" s="13" t="s">
        <v>2702</v>
      </c>
      <c r="BM135" s="13" t="str">
        <f>HYPERLINK("http://dx.doi.org/10.1016/S0022-0728(98)00206-X","http://dx.doi.org/10.1016/S0022-0728(98)00206-X")</f>
        <v>http://dx.doi.org/10.1016/S0022-0728(98)00206-X</v>
      </c>
      <c r="BN135" s="13" t="s">
        <v>74</v>
      </c>
      <c r="BO135" s="13" t="s">
        <v>74</v>
      </c>
      <c r="BP135" s="13">
        <v>10</v>
      </c>
      <c r="BQ135" s="13" t="s">
        <v>745</v>
      </c>
      <c r="BR135" s="13" t="s">
        <v>101</v>
      </c>
      <c r="BS135" s="13" t="s">
        <v>746</v>
      </c>
      <c r="BT135" s="13" t="s">
        <v>2703</v>
      </c>
      <c r="BU135" s="13" t="s">
        <v>74</v>
      </c>
      <c r="BV135" s="13" t="s">
        <v>74</v>
      </c>
      <c r="BW135" s="13" t="s">
        <v>74</v>
      </c>
      <c r="BX135" s="13" t="s">
        <v>74</v>
      </c>
      <c r="BY135" s="13" t="s">
        <v>105</v>
      </c>
      <c r="BZ135" s="13" t="s">
        <v>2704</v>
      </c>
      <c r="CA135" s="13" t="str">
        <f>HYPERLINK("https%3A%2F%2Fwww.webofscience.com%2Fwos%2Fwoscc%2Ffull-record%2FWOS:000076517600004","View Full Record in Web of Science")</f>
        <v>View Full Record in Web of Science</v>
      </c>
    </row>
    <row r="136" spans="1:79" s="1" customFormat="1" x14ac:dyDescent="0.2">
      <c r="A136" s="3" t="s">
        <v>2768</v>
      </c>
      <c r="B136" s="1" t="s">
        <v>2908</v>
      </c>
      <c r="C136" s="3" t="s">
        <v>2768</v>
      </c>
      <c r="D136" s="24">
        <f t="shared" si="6"/>
        <v>0</v>
      </c>
      <c r="E136" s="25">
        <f t="shared" si="7"/>
        <v>0</v>
      </c>
      <c r="F136" s="25">
        <f t="shared" si="8"/>
        <v>0</v>
      </c>
      <c r="G136" s="1" t="str">
        <f>HYPERLINK("http://dx.doi.org/10.1016/0304-5102(93)E0230-E","http://dx.doi.org/10.1016/0304-5102(93)E0230-E")</f>
        <v>http://dx.doi.org/10.1016/0304-5102(93)E0230-E</v>
      </c>
      <c r="H136" s="1" t="s">
        <v>72</v>
      </c>
      <c r="I136" s="1" t="s">
        <v>2705</v>
      </c>
      <c r="J136" s="1" t="s">
        <v>74</v>
      </c>
      <c r="K136" s="1" t="s">
        <v>74</v>
      </c>
      <c r="L136" s="1" t="s">
        <v>74</v>
      </c>
      <c r="M136" s="1" t="s">
        <v>2705</v>
      </c>
      <c r="N136" s="1" t="s">
        <v>74</v>
      </c>
      <c r="O136" s="1" t="s">
        <v>74</v>
      </c>
      <c r="P136" s="1" t="s">
        <v>2706</v>
      </c>
      <c r="Q136" s="1" t="s">
        <v>2707</v>
      </c>
      <c r="R136" s="1" t="s">
        <v>74</v>
      </c>
      <c r="S136" s="1" t="s">
        <v>74</v>
      </c>
      <c r="T136" s="1" t="s">
        <v>78</v>
      </c>
      <c r="U136" s="1" t="s">
        <v>138</v>
      </c>
      <c r="V136" s="1" t="s">
        <v>74</v>
      </c>
      <c r="W136" s="1" t="s">
        <v>74</v>
      </c>
      <c r="X136" s="1" t="s">
        <v>74</v>
      </c>
      <c r="Y136" s="1" t="s">
        <v>74</v>
      </c>
      <c r="Z136" s="1" t="s">
        <v>74</v>
      </c>
      <c r="AA136" s="1" t="s">
        <v>2708</v>
      </c>
      <c r="AB136" s="1" t="s">
        <v>2709</v>
      </c>
      <c r="AC136" s="1" t="s">
        <v>2710</v>
      </c>
      <c r="AD136" s="1" t="s">
        <v>2711</v>
      </c>
      <c r="AE136" s="1" t="s">
        <v>2712</v>
      </c>
      <c r="AF136" s="1" t="s">
        <v>74</v>
      </c>
      <c r="AG136" s="1" t="s">
        <v>74</v>
      </c>
      <c r="AH136" s="1" t="s">
        <v>2713</v>
      </c>
      <c r="AI136" s="1" t="s">
        <v>2714</v>
      </c>
      <c r="AJ136" s="1" t="s">
        <v>74</v>
      </c>
      <c r="AK136" s="1" t="s">
        <v>74</v>
      </c>
      <c r="AL136" s="1" t="s">
        <v>74</v>
      </c>
      <c r="AM136" s="1" t="s">
        <v>74</v>
      </c>
      <c r="AN136" s="1">
        <v>20</v>
      </c>
      <c r="AO136" s="1">
        <v>38</v>
      </c>
      <c r="AP136" s="1">
        <v>38</v>
      </c>
      <c r="AQ136" s="1">
        <v>1</v>
      </c>
      <c r="AR136" s="1">
        <v>24</v>
      </c>
      <c r="AS136" s="1" t="s">
        <v>2065</v>
      </c>
      <c r="AT136" s="1" t="s">
        <v>708</v>
      </c>
      <c r="AU136" s="1" t="s">
        <v>2066</v>
      </c>
      <c r="AV136" s="1" t="s">
        <v>2715</v>
      </c>
      <c r="AW136" s="1" t="s">
        <v>74</v>
      </c>
      <c r="AX136" s="1" t="s">
        <v>74</v>
      </c>
      <c r="AY136" s="1" t="s">
        <v>2716</v>
      </c>
      <c r="AZ136" s="1" t="s">
        <v>74</v>
      </c>
      <c r="BA136" s="1" t="s">
        <v>567</v>
      </c>
      <c r="BB136" s="1">
        <v>1994</v>
      </c>
      <c r="BC136" s="1">
        <v>87</v>
      </c>
      <c r="BD136" s="1">
        <v>1</v>
      </c>
      <c r="BE136" s="1" t="s">
        <v>74</v>
      </c>
      <c r="BF136" s="1" t="s">
        <v>74</v>
      </c>
      <c r="BG136" s="1" t="s">
        <v>74</v>
      </c>
      <c r="BH136" s="1" t="s">
        <v>74</v>
      </c>
      <c r="BI136" s="1" t="s">
        <v>2717</v>
      </c>
      <c r="BJ136" s="1" t="s">
        <v>2718</v>
      </c>
      <c r="BK136" s="1" t="s">
        <v>74</v>
      </c>
      <c r="BL136" s="1" t="s">
        <v>2719</v>
      </c>
      <c r="BM136" s="1" t="str">
        <f>HYPERLINK("http://dx.doi.org/10.1016/0304-5102(93)E0230-E","http://dx.doi.org/10.1016/0304-5102(93)E0230-E")</f>
        <v>http://dx.doi.org/10.1016/0304-5102(93)E0230-E</v>
      </c>
      <c r="BN136" s="1" t="s">
        <v>74</v>
      </c>
      <c r="BO136" s="1" t="s">
        <v>74</v>
      </c>
      <c r="BP136" s="1">
        <v>5</v>
      </c>
      <c r="BQ136" s="1" t="s">
        <v>372</v>
      </c>
      <c r="BR136" s="1" t="s">
        <v>101</v>
      </c>
      <c r="BS136" s="1" t="s">
        <v>102</v>
      </c>
      <c r="BT136" s="1" t="s">
        <v>2720</v>
      </c>
      <c r="BU136" s="1" t="s">
        <v>74</v>
      </c>
      <c r="BV136" s="1" t="s">
        <v>74</v>
      </c>
      <c r="BW136" s="1" t="s">
        <v>74</v>
      </c>
      <c r="BX136" s="1" t="s">
        <v>74</v>
      </c>
      <c r="BY136" s="1" t="s">
        <v>105</v>
      </c>
      <c r="BZ136" s="1" t="s">
        <v>2721</v>
      </c>
      <c r="CA136" s="1" t="str">
        <f>HYPERLINK("https%3A%2F%2Fwww.webofscience.com%2Fwos%2Fwoscc%2Ffull-record%2FWOS:A1994MU53300003","View Full Record in Web of Science")</f>
        <v>View Full Record in Web of Science</v>
      </c>
    </row>
    <row r="137" spans="1:79" s="13" customFormat="1" x14ac:dyDescent="0.2">
      <c r="A137" s="14" t="s">
        <v>2783</v>
      </c>
      <c r="B137" s="13" t="s">
        <v>2911</v>
      </c>
      <c r="C137" s="14" t="s">
        <v>2783</v>
      </c>
      <c r="D137" s="24">
        <f t="shared" si="6"/>
        <v>0</v>
      </c>
      <c r="E137" s="25">
        <f t="shared" si="7"/>
        <v>0</v>
      </c>
      <c r="F137" s="25">
        <f t="shared" si="8"/>
        <v>0</v>
      </c>
      <c r="G137" s="13" t="s">
        <v>74</v>
      </c>
      <c r="H137" s="13" t="s">
        <v>72</v>
      </c>
      <c r="I137" s="13" t="s">
        <v>2722</v>
      </c>
      <c r="J137" s="13" t="s">
        <v>74</v>
      </c>
      <c r="K137" s="13" t="s">
        <v>74</v>
      </c>
      <c r="L137" s="13" t="s">
        <v>74</v>
      </c>
      <c r="M137" s="13" t="s">
        <v>2722</v>
      </c>
      <c r="N137" s="13" t="s">
        <v>74</v>
      </c>
      <c r="O137" s="13" t="s">
        <v>74</v>
      </c>
      <c r="P137" s="13" t="s">
        <v>2723</v>
      </c>
      <c r="Q137" s="13" t="s">
        <v>2584</v>
      </c>
      <c r="R137" s="13" t="s">
        <v>74</v>
      </c>
      <c r="S137" s="13" t="s">
        <v>74</v>
      </c>
      <c r="T137" s="13" t="s">
        <v>78</v>
      </c>
      <c r="U137" s="13" t="s">
        <v>334</v>
      </c>
      <c r="V137" s="13" t="s">
        <v>74</v>
      </c>
      <c r="W137" s="13" t="s">
        <v>74</v>
      </c>
      <c r="X137" s="13" t="s">
        <v>74</v>
      </c>
      <c r="Y137" s="13" t="s">
        <v>74</v>
      </c>
      <c r="Z137" s="13" t="s">
        <v>74</v>
      </c>
      <c r="AA137" s="13" t="s">
        <v>2724</v>
      </c>
      <c r="AB137" s="13" t="s">
        <v>2725</v>
      </c>
      <c r="AC137" s="13" t="s">
        <v>2726</v>
      </c>
      <c r="AD137" s="13" t="s">
        <v>74</v>
      </c>
      <c r="AE137" s="13" t="s">
        <v>74</v>
      </c>
      <c r="AF137" s="13" t="s">
        <v>2727</v>
      </c>
      <c r="AG137" s="13" t="s">
        <v>74</v>
      </c>
      <c r="AH137" s="13" t="s">
        <v>74</v>
      </c>
      <c r="AI137" s="13" t="s">
        <v>74</v>
      </c>
      <c r="AJ137" s="13" t="s">
        <v>74</v>
      </c>
      <c r="AK137" s="13" t="s">
        <v>74</v>
      </c>
      <c r="AL137" s="13" t="s">
        <v>74</v>
      </c>
      <c r="AM137" s="13" t="s">
        <v>74</v>
      </c>
      <c r="AN137" s="13">
        <v>292</v>
      </c>
      <c r="AO137" s="13">
        <v>101</v>
      </c>
      <c r="AP137" s="13">
        <v>103</v>
      </c>
      <c r="AQ137" s="13">
        <v>1</v>
      </c>
      <c r="AR137" s="13">
        <v>20</v>
      </c>
      <c r="AS137" s="13" t="s">
        <v>275</v>
      </c>
      <c r="AT137" s="13" t="s">
        <v>276</v>
      </c>
      <c r="AU137" s="13" t="s">
        <v>277</v>
      </c>
      <c r="AV137" s="13" t="s">
        <v>2593</v>
      </c>
      <c r="AW137" s="13" t="s">
        <v>74</v>
      </c>
      <c r="AX137" s="13" t="s">
        <v>74</v>
      </c>
      <c r="AY137" s="13" t="s">
        <v>2595</v>
      </c>
      <c r="AZ137" s="13" t="s">
        <v>2596</v>
      </c>
      <c r="BA137" s="13" t="s">
        <v>2728</v>
      </c>
      <c r="BB137" s="13">
        <v>1992</v>
      </c>
      <c r="BC137" s="13">
        <v>16</v>
      </c>
      <c r="BD137" s="13" t="s">
        <v>2701</v>
      </c>
      <c r="BE137" s="13" t="s">
        <v>74</v>
      </c>
      <c r="BF137" s="13" t="s">
        <v>74</v>
      </c>
      <c r="BG137" s="13" t="s">
        <v>74</v>
      </c>
      <c r="BH137" s="13" t="s">
        <v>74</v>
      </c>
      <c r="BI137" s="13">
        <v>305</v>
      </c>
      <c r="BJ137" s="13">
        <v>328</v>
      </c>
      <c r="BK137" s="13" t="s">
        <v>74</v>
      </c>
      <c r="BL137" s="13" t="s">
        <v>74</v>
      </c>
      <c r="BM137" s="13" t="s">
        <v>74</v>
      </c>
      <c r="BN137" s="13" t="s">
        <v>74</v>
      </c>
      <c r="BO137" s="13" t="s">
        <v>74</v>
      </c>
      <c r="BP137" s="13">
        <v>24</v>
      </c>
      <c r="BQ137" s="13" t="s">
        <v>100</v>
      </c>
      <c r="BR137" s="13" t="s">
        <v>101</v>
      </c>
      <c r="BS137" s="13" t="s">
        <v>102</v>
      </c>
      <c r="BT137" s="13" t="s">
        <v>2729</v>
      </c>
      <c r="BU137" s="13" t="s">
        <v>74</v>
      </c>
      <c r="BV137" s="13" t="s">
        <v>74</v>
      </c>
      <c r="BW137" s="13" t="s">
        <v>74</v>
      </c>
      <c r="BX137" s="13" t="s">
        <v>74</v>
      </c>
      <c r="BY137" s="13" t="s">
        <v>105</v>
      </c>
      <c r="BZ137" s="13" t="s">
        <v>2730</v>
      </c>
      <c r="CA137" s="13" t="str">
        <f>HYPERLINK("https%3A%2F%2Fwww.webofscience.com%2Fwos%2Fwoscc%2Ffull-record%2FWOS:A1992HL79300033","View Full Record in Web of Science")</f>
        <v>View Full Record in Web of Science</v>
      </c>
    </row>
    <row r="138" spans="1:79" s="1" customFormat="1" x14ac:dyDescent="0.2">
      <c r="A138" s="3" t="s">
        <v>2768</v>
      </c>
      <c r="B138" s="1" t="s">
        <v>2913</v>
      </c>
      <c r="C138" s="3" t="s">
        <v>2768</v>
      </c>
      <c r="D138" s="24">
        <f t="shared" si="6"/>
        <v>0</v>
      </c>
      <c r="E138" s="25">
        <f t="shared" si="7"/>
        <v>0</v>
      </c>
      <c r="F138" s="25">
        <f t="shared" si="8"/>
        <v>0</v>
      </c>
      <c r="G138" s="1" t="s">
        <v>3057</v>
      </c>
      <c r="H138" s="1" t="s">
        <v>72</v>
      </c>
      <c r="I138" s="1" t="s">
        <v>2731</v>
      </c>
      <c r="J138" s="1" t="s">
        <v>74</v>
      </c>
      <c r="K138" s="1" t="s">
        <v>74</v>
      </c>
      <c r="L138" s="1" t="s">
        <v>74</v>
      </c>
      <c r="M138" s="1" t="s">
        <v>2731</v>
      </c>
      <c r="N138" s="1" t="s">
        <v>74</v>
      </c>
      <c r="O138" s="1" t="s">
        <v>74</v>
      </c>
      <c r="P138" s="1" t="s">
        <v>3055</v>
      </c>
      <c r="Q138" s="1" t="s">
        <v>2733</v>
      </c>
      <c r="R138" s="1" t="s">
        <v>74</v>
      </c>
      <c r="S138" s="1" t="s">
        <v>74</v>
      </c>
      <c r="T138" s="1" t="s">
        <v>78</v>
      </c>
      <c r="U138" s="1" t="s">
        <v>138</v>
      </c>
      <c r="V138" s="1" t="s">
        <v>74</v>
      </c>
      <c r="W138" s="1" t="s">
        <v>74</v>
      </c>
      <c r="X138" s="1" t="s">
        <v>74</v>
      </c>
      <c r="Y138" s="1" t="s">
        <v>74</v>
      </c>
      <c r="Z138" s="1" t="s">
        <v>74</v>
      </c>
      <c r="AA138" s="1" t="s">
        <v>74</v>
      </c>
      <c r="AB138" s="1" t="s">
        <v>74</v>
      </c>
      <c r="AC138" s="1" t="s">
        <v>74</v>
      </c>
      <c r="AD138" s="1" t="s">
        <v>74</v>
      </c>
      <c r="AE138" s="1" t="s">
        <v>74</v>
      </c>
      <c r="AF138" s="1" t="s">
        <v>2734</v>
      </c>
      <c r="AG138" s="1" t="s">
        <v>74</v>
      </c>
      <c r="AH138" s="1" t="s">
        <v>74</v>
      </c>
      <c r="AI138" s="1" t="s">
        <v>74</v>
      </c>
      <c r="AJ138" s="1" t="s">
        <v>74</v>
      </c>
      <c r="AK138" s="1" t="s">
        <v>74</v>
      </c>
      <c r="AL138" s="1" t="s">
        <v>74</v>
      </c>
      <c r="AM138" s="1" t="s">
        <v>74</v>
      </c>
      <c r="AN138" s="1">
        <v>13</v>
      </c>
      <c r="AO138" s="1">
        <v>38</v>
      </c>
      <c r="AP138" s="1">
        <v>41</v>
      </c>
      <c r="AQ138" s="1">
        <v>0</v>
      </c>
      <c r="AR138" s="1">
        <v>7</v>
      </c>
      <c r="AS138" s="1" t="s">
        <v>2735</v>
      </c>
      <c r="AT138" s="1" t="s">
        <v>2736</v>
      </c>
      <c r="AU138" s="1" t="s">
        <v>2737</v>
      </c>
      <c r="AV138" s="1" t="s">
        <v>2738</v>
      </c>
      <c r="AW138" s="1" t="s">
        <v>74</v>
      </c>
      <c r="AX138" s="1" t="s">
        <v>74</v>
      </c>
      <c r="AY138" s="1" t="s">
        <v>2739</v>
      </c>
      <c r="AZ138" s="1" t="s">
        <v>2740</v>
      </c>
      <c r="BA138" s="1" t="s">
        <v>1623</v>
      </c>
      <c r="BB138" s="1">
        <v>1986</v>
      </c>
      <c r="BC138" s="1">
        <v>34</v>
      </c>
      <c r="BD138" s="1">
        <v>3</v>
      </c>
      <c r="BE138" s="1" t="s">
        <v>74</v>
      </c>
      <c r="BF138" s="1" t="s">
        <v>74</v>
      </c>
      <c r="BG138" s="1" t="s">
        <v>74</v>
      </c>
      <c r="BH138" s="1" t="s">
        <v>74</v>
      </c>
      <c r="BI138" s="1">
        <v>975</v>
      </c>
      <c r="BJ138" s="1">
        <v>979</v>
      </c>
      <c r="BK138" s="1" t="s">
        <v>74</v>
      </c>
      <c r="BL138" s="1" t="s">
        <v>74</v>
      </c>
      <c r="BM138" s="1" t="s">
        <v>74</v>
      </c>
      <c r="BN138" s="1" t="s">
        <v>74</v>
      </c>
      <c r="BO138" s="1" t="s">
        <v>74</v>
      </c>
      <c r="BP138" s="1">
        <v>5</v>
      </c>
      <c r="BQ138" s="1" t="s">
        <v>2741</v>
      </c>
      <c r="BR138" s="1" t="s">
        <v>285</v>
      </c>
      <c r="BS138" s="1" t="s">
        <v>2742</v>
      </c>
      <c r="BT138" s="1" t="s">
        <v>2743</v>
      </c>
      <c r="BU138" s="1" t="s">
        <v>74</v>
      </c>
      <c r="BV138" s="1" t="s">
        <v>74</v>
      </c>
      <c r="BW138" s="1" t="s">
        <v>74</v>
      </c>
      <c r="BX138" s="1" t="s">
        <v>74</v>
      </c>
      <c r="BY138" s="1" t="s">
        <v>105</v>
      </c>
      <c r="BZ138" s="1" t="s">
        <v>2744</v>
      </c>
      <c r="CA138" s="1" t="str">
        <f>HYPERLINK("https%3A%2F%2Fwww.webofscience.com%2Fwos%2Fwoscc%2Ffull-record%2FWOS:A1986A827200004","View Full Record in Web of Science")</f>
        <v>View Full Record in Web of Science</v>
      </c>
    </row>
    <row r="139" spans="1:79" s="1" customFormat="1" x14ac:dyDescent="0.2">
      <c r="A139" s="3" t="s">
        <v>2768</v>
      </c>
      <c r="B139" s="1" t="s">
        <v>2914</v>
      </c>
      <c r="C139" s="3" t="s">
        <v>2768</v>
      </c>
      <c r="D139" s="24">
        <f t="shared" si="6"/>
        <v>0</v>
      </c>
      <c r="E139" s="25">
        <f t="shared" si="7"/>
        <v>0</v>
      </c>
      <c r="F139" s="25">
        <f t="shared" si="8"/>
        <v>0</v>
      </c>
      <c r="G139" s="1" t="s">
        <v>3058</v>
      </c>
      <c r="H139" s="1" t="s">
        <v>72</v>
      </c>
      <c r="I139" s="1" t="s">
        <v>2745</v>
      </c>
      <c r="J139" s="1" t="s">
        <v>74</v>
      </c>
      <c r="K139" s="1" t="s">
        <v>74</v>
      </c>
      <c r="L139" s="1" t="s">
        <v>74</v>
      </c>
      <c r="M139" s="1" t="s">
        <v>2745</v>
      </c>
      <c r="N139" s="1" t="s">
        <v>74</v>
      </c>
      <c r="O139" s="1" t="s">
        <v>74</v>
      </c>
      <c r="P139" s="1" t="s">
        <v>3056</v>
      </c>
      <c r="Q139" s="1" t="s">
        <v>2733</v>
      </c>
      <c r="R139" s="1" t="s">
        <v>74</v>
      </c>
      <c r="S139" s="1" t="s">
        <v>74</v>
      </c>
      <c r="T139" s="1" t="s">
        <v>78</v>
      </c>
      <c r="U139" s="1" t="s">
        <v>138</v>
      </c>
      <c r="V139" s="1" t="s">
        <v>74</v>
      </c>
      <c r="W139" s="1" t="s">
        <v>74</v>
      </c>
      <c r="X139" s="1" t="s">
        <v>74</v>
      </c>
      <c r="Y139" s="1" t="s">
        <v>74</v>
      </c>
      <c r="Z139" s="1" t="s">
        <v>74</v>
      </c>
      <c r="AA139" s="1" t="s">
        <v>74</v>
      </c>
      <c r="AB139" s="1" t="s">
        <v>74</v>
      </c>
      <c r="AC139" s="1" t="s">
        <v>74</v>
      </c>
      <c r="AD139" s="1" t="s">
        <v>74</v>
      </c>
      <c r="AE139" s="1" t="s">
        <v>74</v>
      </c>
      <c r="AF139" s="1" t="s">
        <v>2734</v>
      </c>
      <c r="AG139" s="1" t="s">
        <v>74</v>
      </c>
      <c r="AH139" s="1" t="s">
        <v>74</v>
      </c>
      <c r="AI139" s="1" t="s">
        <v>74</v>
      </c>
      <c r="AJ139" s="1" t="s">
        <v>74</v>
      </c>
      <c r="AK139" s="1" t="s">
        <v>74</v>
      </c>
      <c r="AL139" s="1" t="s">
        <v>74</v>
      </c>
      <c r="AM139" s="1" t="s">
        <v>74</v>
      </c>
      <c r="AN139" s="1">
        <v>33</v>
      </c>
      <c r="AO139" s="1">
        <v>50</v>
      </c>
      <c r="AP139" s="1">
        <v>51</v>
      </c>
      <c r="AQ139" s="1">
        <v>0</v>
      </c>
      <c r="AR139" s="1">
        <v>10</v>
      </c>
      <c r="AS139" s="1" t="s">
        <v>2735</v>
      </c>
      <c r="AT139" s="1" t="s">
        <v>2736</v>
      </c>
      <c r="AU139" s="1" t="s">
        <v>2737</v>
      </c>
      <c r="AV139" s="1" t="s">
        <v>2738</v>
      </c>
      <c r="AW139" s="1" t="s">
        <v>74</v>
      </c>
      <c r="AX139" s="1" t="s">
        <v>74</v>
      </c>
      <c r="AY139" s="1" t="s">
        <v>2739</v>
      </c>
      <c r="AZ139" s="1" t="s">
        <v>2740</v>
      </c>
      <c r="BA139" s="1" t="s">
        <v>74</v>
      </c>
      <c r="BB139" s="1">
        <v>1985</v>
      </c>
      <c r="BC139" s="1">
        <v>33</v>
      </c>
      <c r="BD139" s="1">
        <v>11</v>
      </c>
      <c r="BE139" s="1" t="s">
        <v>74</v>
      </c>
      <c r="BF139" s="1" t="s">
        <v>74</v>
      </c>
      <c r="BG139" s="1" t="s">
        <v>74</v>
      </c>
      <c r="BH139" s="1" t="s">
        <v>74</v>
      </c>
      <c r="BI139" s="1">
        <v>4798</v>
      </c>
      <c r="BJ139" s="1">
        <v>4802</v>
      </c>
      <c r="BK139" s="1" t="s">
        <v>74</v>
      </c>
      <c r="BL139" s="1" t="s">
        <v>74</v>
      </c>
      <c r="BM139" s="1" t="s">
        <v>74</v>
      </c>
      <c r="BN139" s="1" t="s">
        <v>74</v>
      </c>
      <c r="BO139" s="1" t="s">
        <v>74</v>
      </c>
      <c r="BP139" s="1">
        <v>5</v>
      </c>
      <c r="BQ139" s="1" t="s">
        <v>2741</v>
      </c>
      <c r="BR139" s="1" t="s">
        <v>101</v>
      </c>
      <c r="BS139" s="1" t="s">
        <v>2742</v>
      </c>
      <c r="BT139" s="1" t="s">
        <v>2747</v>
      </c>
      <c r="BU139" s="1" t="s">
        <v>74</v>
      </c>
      <c r="BV139" s="1" t="s">
        <v>74</v>
      </c>
      <c r="BW139" s="1" t="s">
        <v>74</v>
      </c>
      <c r="BX139" s="1" t="s">
        <v>74</v>
      </c>
      <c r="BY139" s="1" t="s">
        <v>105</v>
      </c>
      <c r="BZ139" s="1" t="s">
        <v>2748</v>
      </c>
      <c r="CA139" s="1" t="str">
        <f>HYPERLINK("https%3A%2F%2Fwww.webofscience.com%2Fwos%2Fwoscc%2Ffull-record%2FWOS:A1985AWH1700022","View Full Record in Web of Science")</f>
        <v>View Full Record in Web of Science</v>
      </c>
    </row>
    <row r="140" spans="1:79" s="1" customFormat="1" x14ac:dyDescent="0.2">
      <c r="A140" s="3" t="s">
        <v>2768</v>
      </c>
      <c r="B140" s="1" t="s">
        <v>2912</v>
      </c>
      <c r="C140" s="3" t="s">
        <v>2768</v>
      </c>
      <c r="D140" s="24">
        <f t="shared" si="6"/>
        <v>0</v>
      </c>
      <c r="E140" s="25">
        <f t="shared" si="7"/>
        <v>0</v>
      </c>
      <c r="F140" s="25">
        <f t="shared" si="8"/>
        <v>0</v>
      </c>
      <c r="G140" s="1" t="s">
        <v>3059</v>
      </c>
      <c r="H140" s="1" t="s">
        <v>72</v>
      </c>
      <c r="I140" s="1" t="s">
        <v>2749</v>
      </c>
      <c r="J140" s="1" t="s">
        <v>74</v>
      </c>
      <c r="K140" s="1" t="s">
        <v>74</v>
      </c>
      <c r="L140" s="1" t="s">
        <v>74</v>
      </c>
      <c r="M140" s="1" t="s">
        <v>2749</v>
      </c>
      <c r="N140" s="1" t="s">
        <v>74</v>
      </c>
      <c r="O140" s="1" t="s">
        <v>74</v>
      </c>
      <c r="P140" s="1" t="s">
        <v>2750</v>
      </c>
      <c r="Q140" s="1" t="s">
        <v>2733</v>
      </c>
      <c r="R140" s="1" t="s">
        <v>74</v>
      </c>
      <c r="S140" s="1" t="s">
        <v>74</v>
      </c>
      <c r="T140" s="1" t="s">
        <v>78</v>
      </c>
      <c r="U140" s="1" t="s">
        <v>2751</v>
      </c>
      <c r="V140" s="1" t="s">
        <v>74</v>
      </c>
      <c r="W140" s="1" t="s">
        <v>74</v>
      </c>
      <c r="X140" s="1" t="s">
        <v>74</v>
      </c>
      <c r="Y140" s="1" t="s">
        <v>74</v>
      </c>
      <c r="Z140" s="1" t="s">
        <v>74</v>
      </c>
      <c r="AA140" s="1" t="s">
        <v>74</v>
      </c>
      <c r="AB140" s="1" t="s">
        <v>74</v>
      </c>
      <c r="AC140" s="1" t="s">
        <v>74</v>
      </c>
      <c r="AD140" s="1" t="s">
        <v>74</v>
      </c>
      <c r="AE140" s="1" t="s">
        <v>74</v>
      </c>
      <c r="AF140" s="1" t="s">
        <v>2752</v>
      </c>
      <c r="AG140" s="1" t="s">
        <v>74</v>
      </c>
      <c r="AH140" s="1" t="s">
        <v>74</v>
      </c>
      <c r="AI140" s="1" t="s">
        <v>74</v>
      </c>
      <c r="AJ140" s="1" t="s">
        <v>74</v>
      </c>
      <c r="AK140" s="1" t="s">
        <v>74</v>
      </c>
      <c r="AL140" s="1" t="s">
        <v>74</v>
      </c>
      <c r="AM140" s="1" t="s">
        <v>74</v>
      </c>
      <c r="AN140" s="1">
        <v>9</v>
      </c>
      <c r="AO140" s="1">
        <v>63</v>
      </c>
      <c r="AP140" s="1">
        <v>64</v>
      </c>
      <c r="AQ140" s="1">
        <v>0</v>
      </c>
      <c r="AR140" s="1">
        <v>5</v>
      </c>
      <c r="AS140" s="1" t="s">
        <v>2735</v>
      </c>
      <c r="AT140" s="1" t="s">
        <v>2736</v>
      </c>
      <c r="AU140" s="1" t="s">
        <v>2737</v>
      </c>
      <c r="AV140" s="1" t="s">
        <v>2738</v>
      </c>
      <c r="AW140" s="1" t="s">
        <v>74</v>
      </c>
      <c r="AX140" s="1" t="s">
        <v>74</v>
      </c>
      <c r="AY140" s="1" t="s">
        <v>2739</v>
      </c>
      <c r="AZ140" s="1" t="s">
        <v>2740</v>
      </c>
      <c r="BA140" s="1" t="s">
        <v>74</v>
      </c>
      <c r="BB140" s="1">
        <v>1983</v>
      </c>
      <c r="BC140" s="1">
        <v>31</v>
      </c>
      <c r="BD140" s="1">
        <v>11</v>
      </c>
      <c r="BE140" s="1" t="s">
        <v>74</v>
      </c>
      <c r="BF140" s="1" t="s">
        <v>74</v>
      </c>
      <c r="BG140" s="1" t="s">
        <v>74</v>
      </c>
      <c r="BH140" s="1" t="s">
        <v>74</v>
      </c>
      <c r="BI140" s="1">
        <v>4209</v>
      </c>
      <c r="BJ140" s="1">
        <v>4211</v>
      </c>
      <c r="BK140" s="1" t="s">
        <v>74</v>
      </c>
      <c r="BL140" s="1" t="s">
        <v>74</v>
      </c>
      <c r="BM140" s="1" t="s">
        <v>74</v>
      </c>
      <c r="BN140" s="1" t="s">
        <v>74</v>
      </c>
      <c r="BO140" s="1" t="s">
        <v>74</v>
      </c>
      <c r="BP140" s="1">
        <v>3</v>
      </c>
      <c r="BQ140" s="1" t="s">
        <v>2741</v>
      </c>
      <c r="BR140" s="1" t="s">
        <v>101</v>
      </c>
      <c r="BS140" s="1" t="s">
        <v>2742</v>
      </c>
      <c r="BT140" s="1" t="s">
        <v>2753</v>
      </c>
      <c r="BU140" s="1" t="s">
        <v>74</v>
      </c>
      <c r="BV140" s="1" t="s">
        <v>74</v>
      </c>
      <c r="BW140" s="1" t="s">
        <v>74</v>
      </c>
      <c r="BX140" s="1" t="s">
        <v>74</v>
      </c>
      <c r="BY140" s="1" t="s">
        <v>105</v>
      </c>
      <c r="BZ140" s="1" t="s">
        <v>2754</v>
      </c>
      <c r="CA140" s="1" t="str">
        <f>HYPERLINK("https%3A%2F%2Fwww.webofscience.com%2Fwos%2Fwoscc%2Ffull-record%2FWOS:A1983RV81100064","View Full Record in Web of Science")</f>
        <v>View Full Record in Web of Science</v>
      </c>
    </row>
    <row r="141" spans="1:79" s="13" customFormat="1" x14ac:dyDescent="0.2">
      <c r="A141" s="14" t="s">
        <v>2770</v>
      </c>
      <c r="B141" s="13" t="s">
        <v>2909</v>
      </c>
      <c r="C141" s="14" t="s">
        <v>2790</v>
      </c>
      <c r="D141" s="24">
        <f t="shared" si="6"/>
        <v>0</v>
      </c>
      <c r="E141" s="25">
        <f t="shared" si="7"/>
        <v>-1</v>
      </c>
      <c r="F141" s="25">
        <f t="shared" si="8"/>
        <v>0</v>
      </c>
      <c r="G141" s="13" t="str">
        <f>HYPERLINK("http://dx.doi.org/10.1039/c39830000479","http://dx.doi.org/10.1039/c39830000479")</f>
        <v>http://dx.doi.org/10.1039/c39830000479</v>
      </c>
      <c r="H141" s="13" t="s">
        <v>72</v>
      </c>
      <c r="I141" s="13" t="s">
        <v>2755</v>
      </c>
      <c r="J141" s="13" t="s">
        <v>74</v>
      </c>
      <c r="K141" s="13" t="s">
        <v>74</v>
      </c>
      <c r="L141" s="13" t="s">
        <v>74</v>
      </c>
      <c r="M141" s="13" t="s">
        <v>2755</v>
      </c>
      <c r="N141" s="13" t="s">
        <v>74</v>
      </c>
      <c r="O141" s="13" t="s">
        <v>74</v>
      </c>
      <c r="P141" s="13" t="s">
        <v>2756</v>
      </c>
      <c r="Q141" s="13" t="s">
        <v>2757</v>
      </c>
      <c r="R141" s="13" t="s">
        <v>74</v>
      </c>
      <c r="S141" s="13" t="s">
        <v>74</v>
      </c>
      <c r="T141" s="13" t="s">
        <v>78</v>
      </c>
      <c r="U141" s="13" t="s">
        <v>138</v>
      </c>
      <c r="V141" s="13" t="s">
        <v>74</v>
      </c>
      <c r="W141" s="13" t="s">
        <v>74</v>
      </c>
      <c r="X141" s="13" t="s">
        <v>74</v>
      </c>
      <c r="Y141" s="13" t="s">
        <v>74</v>
      </c>
      <c r="Z141" s="13" t="s">
        <v>74</v>
      </c>
      <c r="AA141" s="13" t="s">
        <v>74</v>
      </c>
      <c r="AB141" s="13" t="s">
        <v>74</v>
      </c>
      <c r="AC141" s="13" t="s">
        <v>74</v>
      </c>
      <c r="AD141" s="13" t="s">
        <v>74</v>
      </c>
      <c r="AE141" s="13" t="s">
        <v>74</v>
      </c>
      <c r="AF141" s="13" t="s">
        <v>2758</v>
      </c>
      <c r="AG141" s="13" t="s">
        <v>74</v>
      </c>
      <c r="AH141" s="13" t="s">
        <v>74</v>
      </c>
      <c r="AI141" s="13" t="s">
        <v>74</v>
      </c>
      <c r="AJ141" s="13" t="s">
        <v>74</v>
      </c>
      <c r="AK141" s="13" t="s">
        <v>74</v>
      </c>
      <c r="AL141" s="13" t="s">
        <v>74</v>
      </c>
      <c r="AM141" s="13" t="s">
        <v>74</v>
      </c>
      <c r="AN141" s="13">
        <v>7</v>
      </c>
      <c r="AO141" s="13">
        <v>94</v>
      </c>
      <c r="AP141" s="13">
        <v>103</v>
      </c>
      <c r="AQ141" s="13">
        <v>1</v>
      </c>
      <c r="AR141" s="13">
        <v>17</v>
      </c>
      <c r="AS141" s="13" t="s">
        <v>275</v>
      </c>
      <c r="AT141" s="13" t="s">
        <v>276</v>
      </c>
      <c r="AU141" s="13" t="s">
        <v>2759</v>
      </c>
      <c r="AV141" s="13" t="s">
        <v>2760</v>
      </c>
      <c r="AW141" s="13" t="s">
        <v>74</v>
      </c>
      <c r="AX141" s="13" t="s">
        <v>74</v>
      </c>
      <c r="AY141" s="13" t="s">
        <v>2761</v>
      </c>
      <c r="AZ141" s="13" t="s">
        <v>2762</v>
      </c>
      <c r="BA141" s="13" t="s">
        <v>74</v>
      </c>
      <c r="BB141" s="13">
        <v>1983</v>
      </c>
      <c r="BC141" s="13" t="s">
        <v>74</v>
      </c>
      <c r="BD141" s="13">
        <v>8</v>
      </c>
      <c r="BE141" s="13" t="s">
        <v>74</v>
      </c>
      <c r="BF141" s="13" t="s">
        <v>74</v>
      </c>
      <c r="BG141" s="13" t="s">
        <v>74</v>
      </c>
      <c r="BH141" s="13" t="s">
        <v>74</v>
      </c>
      <c r="BI141" s="13">
        <v>479</v>
      </c>
      <c r="BJ141" s="13">
        <v>480</v>
      </c>
      <c r="BK141" s="13" t="s">
        <v>74</v>
      </c>
      <c r="BL141" s="13" t="s">
        <v>2763</v>
      </c>
      <c r="BM141" s="13" t="str">
        <f>HYPERLINK("http://dx.doi.org/10.1039/c39830000479","http://dx.doi.org/10.1039/c39830000479")</f>
        <v>http://dx.doi.org/10.1039/c39830000479</v>
      </c>
      <c r="BN141" s="13" t="s">
        <v>74</v>
      </c>
      <c r="BO141" s="13" t="s">
        <v>74</v>
      </c>
      <c r="BP141" s="13">
        <v>2</v>
      </c>
      <c r="BQ141" s="13" t="s">
        <v>100</v>
      </c>
      <c r="BR141" s="13" t="s">
        <v>101</v>
      </c>
      <c r="BS141" s="13" t="s">
        <v>102</v>
      </c>
      <c r="BT141" s="13" t="s">
        <v>2764</v>
      </c>
      <c r="BU141" s="13" t="s">
        <v>74</v>
      </c>
      <c r="BV141" s="13" t="s">
        <v>74</v>
      </c>
      <c r="BW141" s="13" t="s">
        <v>74</v>
      </c>
      <c r="BX141" s="13" t="s">
        <v>74</v>
      </c>
      <c r="BY141" s="13" t="s">
        <v>105</v>
      </c>
      <c r="BZ141" s="13" t="s">
        <v>2765</v>
      </c>
      <c r="CA141" s="13" t="str">
        <f>HYPERLINK("https%3A%2F%2Fwww.webofscience.com%2Fwos%2Fwoscc%2Ffull-record%2FWOS:A1983QL99300051","View Full Record in Web of Science")</f>
        <v>View Full Record in Web of Science</v>
      </c>
    </row>
    <row r="145" spans="1:13" x14ac:dyDescent="0.2">
      <c r="A145" s="2" t="s">
        <v>2915</v>
      </c>
      <c r="G145" t="s">
        <v>2920</v>
      </c>
    </row>
    <row r="146" spans="1:13" x14ac:dyDescent="0.2">
      <c r="A146" s="3" t="s">
        <v>2916</v>
      </c>
      <c r="B146" s="1">
        <v>21</v>
      </c>
      <c r="G146" t="s">
        <v>2921</v>
      </c>
      <c r="H146" s="18">
        <f>(B146+B147)/SUM(B146:B149)</f>
        <v>0.9642857142857143</v>
      </c>
      <c r="K146" s="4" t="s">
        <v>2927</v>
      </c>
      <c r="M146" s="18">
        <f>COUNTIF(D:D, "0")/140</f>
        <v>0.97142857142857142</v>
      </c>
    </row>
    <row r="147" spans="1:13" x14ac:dyDescent="0.2">
      <c r="A147" s="14" t="s">
        <v>2917</v>
      </c>
      <c r="B147" s="13">
        <v>114</v>
      </c>
      <c r="G147" t="s">
        <v>2922</v>
      </c>
      <c r="H147" s="18">
        <f>B146/(B146+B149)</f>
        <v>0.91304347826086951</v>
      </c>
      <c r="K147" s="4" t="s">
        <v>2928</v>
      </c>
      <c r="M147" s="18">
        <f>COUNTIF(E:E, "0")/140</f>
        <v>0.9</v>
      </c>
    </row>
    <row r="148" spans="1:13" x14ac:dyDescent="0.2">
      <c r="A148" s="10" t="s">
        <v>2918</v>
      </c>
      <c r="B148" s="9">
        <v>3</v>
      </c>
      <c r="G148" t="s">
        <v>2923</v>
      </c>
      <c r="H148" s="18">
        <f>2*H146*H147/(H146+H147)</f>
        <v>0.93796526054590568</v>
      </c>
      <c r="K148" s="4" t="s">
        <v>2929</v>
      </c>
      <c r="M148" s="18">
        <f>COUNTIF(F:F, "0")/140</f>
        <v>0.95714285714285718</v>
      </c>
    </row>
    <row r="149" spans="1:13" x14ac:dyDescent="0.2">
      <c r="A149" s="16" t="s">
        <v>2919</v>
      </c>
      <c r="B149" s="17">
        <v>2</v>
      </c>
      <c r="G149" t="s">
        <v>3053</v>
      </c>
      <c r="H149" s="18">
        <f>B146/(B146+B148)</f>
        <v>0.875</v>
      </c>
    </row>
    <row r="152" spans="1:13" x14ac:dyDescent="0.2">
      <c r="A152" s="15" t="s">
        <v>2924</v>
      </c>
      <c r="B152" s="4" t="s">
        <v>2925</v>
      </c>
      <c r="G152" s="4" t="s">
        <v>2926</v>
      </c>
      <c r="H152">
        <v>428</v>
      </c>
    </row>
  </sheetData>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0DE4-2F6C-498B-9C76-0DADB56D5BE2}">
  <dimension ref="A1:CA152"/>
  <sheetViews>
    <sheetView workbookViewId="0"/>
  </sheetViews>
  <sheetFormatPr defaultRowHeight="12.75" x14ac:dyDescent="0.2"/>
  <cols>
    <col min="1" max="1" width="9.140625" style="2"/>
    <col min="2" max="2" width="18.7109375" customWidth="1"/>
    <col min="3" max="3" width="9.140625" style="2"/>
    <col min="4" max="4" width="5.140625" customWidth="1"/>
    <col min="5" max="5" width="4" style="21" customWidth="1"/>
    <col min="6" max="6" width="5.85546875" customWidth="1"/>
    <col min="7" max="7" width="16.85546875" customWidth="1"/>
    <col min="8" max="8" width="9.28515625" customWidth="1"/>
    <col min="9" max="9" width="6" customWidth="1"/>
    <col min="10" max="10" width="3.85546875" customWidth="1"/>
    <col min="11" max="11" width="5" customWidth="1"/>
    <col min="12" max="12" width="3" customWidth="1"/>
    <col min="13" max="13" width="15.5703125" customWidth="1"/>
    <col min="14" max="14" width="2.5703125" customWidth="1"/>
    <col min="15" max="15" width="3.7109375" customWidth="1"/>
    <col min="16" max="16" width="68.42578125" customWidth="1"/>
    <col min="17" max="17" width="29.140625" customWidth="1"/>
    <col min="18" max="18" width="3.42578125" customWidth="1"/>
    <col min="19" max="19" width="4.140625" customWidth="1"/>
    <col min="20" max="20" width="3.42578125" customWidth="1"/>
    <col min="22" max="22" width="3.28515625" customWidth="1"/>
    <col min="23" max="23" width="3.7109375" customWidth="1"/>
    <col min="24" max="24" width="4" customWidth="1"/>
    <col min="25" max="25" width="4.42578125" customWidth="1"/>
    <col min="26" max="26" width="4" customWidth="1"/>
    <col min="27" max="27" width="14.85546875" customWidth="1"/>
    <col min="67" max="67" width="18.85546875" customWidth="1"/>
    <col min="77" max="77" width="19.7109375" customWidth="1"/>
  </cols>
  <sheetData>
    <row r="1" spans="1:79" x14ac:dyDescent="0.2">
      <c r="A1" s="15" t="s">
        <v>2767</v>
      </c>
      <c r="B1" s="4" t="s">
        <v>3052</v>
      </c>
      <c r="C1" s="15" t="s">
        <v>2766</v>
      </c>
      <c r="D1" s="4" t="s">
        <v>2930</v>
      </c>
      <c r="E1" s="20" t="s">
        <v>2931</v>
      </c>
      <c r="F1" s="4" t="s">
        <v>2932</v>
      </c>
      <c r="G1" t="s">
        <v>57</v>
      </c>
      <c r="H1" t="s">
        <v>0</v>
      </c>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row>
    <row r="2" spans="1:79" s="17" customFormat="1" x14ac:dyDescent="0.2">
      <c r="A2" s="19" t="s">
        <v>2768</v>
      </c>
      <c r="B2" s="26" t="s">
        <v>2934</v>
      </c>
      <c r="C2" s="19" t="s">
        <v>2770</v>
      </c>
      <c r="D2" s="24">
        <f>(MID(A2, 2, 1) - MID(C2, 2, 1))</f>
        <v>0</v>
      </c>
      <c r="E2" s="25">
        <f>(MID(A2,3,1)-MID(C2,3,1))</f>
        <v>1</v>
      </c>
      <c r="F2" s="25">
        <f>(MID(A2,4,1)-MID(C2,4,1))</f>
        <v>1</v>
      </c>
      <c r="G2" s="17" t="str">
        <f>HYPERLINK("http://dx.doi.org/10.1002/tcr.202300331","http://dx.doi.org/10.1002/tcr.202300331")</f>
        <v>http://dx.doi.org/10.1002/tcr.202300331</v>
      </c>
      <c r="H2" s="17" t="s">
        <v>72</v>
      </c>
      <c r="I2" s="17" t="s">
        <v>73</v>
      </c>
      <c r="J2" s="17" t="s">
        <v>74</v>
      </c>
      <c r="K2" s="17" t="s">
        <v>74</v>
      </c>
      <c r="L2" s="17" t="s">
        <v>74</v>
      </c>
      <c r="M2" s="17" t="s">
        <v>75</v>
      </c>
      <c r="N2" s="17" t="s">
        <v>74</v>
      </c>
      <c r="O2" s="17" t="s">
        <v>74</v>
      </c>
      <c r="P2" s="17" t="s">
        <v>76</v>
      </c>
      <c r="Q2" s="17" t="s">
        <v>77</v>
      </c>
      <c r="R2" s="17" t="s">
        <v>74</v>
      </c>
      <c r="S2" s="17" t="s">
        <v>74</v>
      </c>
      <c r="T2" s="17" t="s">
        <v>78</v>
      </c>
      <c r="U2" s="17" t="s">
        <v>79</v>
      </c>
      <c r="V2" s="17" t="s">
        <v>74</v>
      </c>
      <c r="W2" s="17" t="s">
        <v>74</v>
      </c>
      <c r="X2" s="17" t="s">
        <v>74</v>
      </c>
      <c r="Y2" s="17" t="s">
        <v>74</v>
      </c>
      <c r="Z2" s="17" t="s">
        <v>74</v>
      </c>
      <c r="AA2" s="17" t="s">
        <v>80</v>
      </c>
      <c r="AB2" s="17" t="s">
        <v>81</v>
      </c>
      <c r="AC2" s="17" t="s">
        <v>82</v>
      </c>
      <c r="AD2" s="17" t="s">
        <v>83</v>
      </c>
      <c r="AE2" s="17" t="s">
        <v>84</v>
      </c>
      <c r="AF2" s="17" t="s">
        <v>85</v>
      </c>
      <c r="AG2" s="17" t="s">
        <v>86</v>
      </c>
      <c r="AH2" s="17" t="s">
        <v>74</v>
      </c>
      <c r="AI2" s="17" t="s">
        <v>87</v>
      </c>
      <c r="AJ2" s="17" t="s">
        <v>88</v>
      </c>
      <c r="AK2" s="17" t="s">
        <v>88</v>
      </c>
      <c r="AL2" s="17" t="s">
        <v>89</v>
      </c>
      <c r="AM2" s="17" t="s">
        <v>74</v>
      </c>
      <c r="AN2" s="17">
        <v>276</v>
      </c>
      <c r="AO2" s="17">
        <v>0</v>
      </c>
      <c r="AP2" s="17">
        <v>0</v>
      </c>
      <c r="AQ2" s="17">
        <v>3</v>
      </c>
      <c r="AR2" s="17">
        <v>3</v>
      </c>
      <c r="AS2" s="17" t="s">
        <v>90</v>
      </c>
      <c r="AT2" s="17" t="s">
        <v>91</v>
      </c>
      <c r="AU2" s="17" t="s">
        <v>92</v>
      </c>
      <c r="AV2" s="17" t="s">
        <v>93</v>
      </c>
      <c r="AW2" s="17" t="s">
        <v>94</v>
      </c>
      <c r="AX2" s="17" t="s">
        <v>74</v>
      </c>
      <c r="AY2" s="17" t="s">
        <v>95</v>
      </c>
      <c r="AZ2" s="17" t="s">
        <v>96</v>
      </c>
      <c r="BA2" s="17" t="s">
        <v>97</v>
      </c>
      <c r="BB2" s="17">
        <v>2023</v>
      </c>
      <c r="BC2" s="17" t="s">
        <v>74</v>
      </c>
      <c r="BD2" s="17" t="s">
        <v>74</v>
      </c>
      <c r="BE2" s="17" t="s">
        <v>74</v>
      </c>
      <c r="BF2" s="17" t="s">
        <v>74</v>
      </c>
      <c r="BG2" s="17" t="s">
        <v>74</v>
      </c>
      <c r="BH2" s="17" t="s">
        <v>74</v>
      </c>
      <c r="BI2" s="17" t="s">
        <v>74</v>
      </c>
      <c r="BJ2" s="17" t="s">
        <v>74</v>
      </c>
      <c r="BK2" s="17" t="s">
        <v>74</v>
      </c>
      <c r="BL2" s="17" t="s">
        <v>98</v>
      </c>
      <c r="BM2" s="17" t="str">
        <f>HYPERLINK("http://dx.doi.org/10.1002/tcr.202300331","http://dx.doi.org/10.1002/tcr.202300331")</f>
        <v>http://dx.doi.org/10.1002/tcr.202300331</v>
      </c>
      <c r="BN2" s="17" t="s">
        <v>74</v>
      </c>
      <c r="BO2" s="17" t="s">
        <v>99</v>
      </c>
      <c r="BP2" s="17">
        <v>50</v>
      </c>
      <c r="BQ2" s="17" t="s">
        <v>100</v>
      </c>
      <c r="BR2" s="17" t="s">
        <v>101</v>
      </c>
      <c r="BS2" s="17" t="s">
        <v>102</v>
      </c>
      <c r="BT2" s="17" t="s">
        <v>103</v>
      </c>
      <c r="BU2" s="17">
        <v>38063812</v>
      </c>
      <c r="BV2" s="17" t="s">
        <v>104</v>
      </c>
      <c r="BW2" s="17" t="s">
        <v>74</v>
      </c>
      <c r="BX2" s="17" t="s">
        <v>74</v>
      </c>
      <c r="BY2" s="17" t="s">
        <v>105</v>
      </c>
      <c r="BZ2" s="17" t="s">
        <v>106</v>
      </c>
      <c r="CA2" s="17" t="str">
        <f>HYPERLINK("https%3A%2F%2Fwww.webofscience.com%2Fwos%2Fwoscc%2Ffull-record%2FWOS:001115753800001","View Full Record in Web of Science")</f>
        <v>View Full Record in Web of Science</v>
      </c>
    </row>
    <row r="3" spans="1:79" s="13" customFormat="1" x14ac:dyDescent="0.2">
      <c r="A3" s="11" t="s">
        <v>2770</v>
      </c>
      <c r="B3" s="12" t="s">
        <v>2939</v>
      </c>
      <c r="C3" s="11" t="s">
        <v>2770</v>
      </c>
      <c r="D3" s="24">
        <f t="shared" ref="D3:D66" si="0">(MID(A3, 2, 1) - MID(C3, 2, 1))</f>
        <v>0</v>
      </c>
      <c r="E3" s="25">
        <f t="shared" ref="E3:E66" si="1">(MID(A3,3,1)-MID(C3,3,1))</f>
        <v>0</v>
      </c>
      <c r="F3" s="25">
        <f t="shared" ref="F3:F66" si="2">(MID(A3,4,1)-MID(C3,4,1))</f>
        <v>0</v>
      </c>
      <c r="G3" s="13" t="str">
        <f>HYPERLINK("http://dx.doi.org/10.1002/ejoc.202300835","http://dx.doi.org/10.1002/ejoc.202300835")</f>
        <v>http://dx.doi.org/10.1002/ejoc.202300835</v>
      </c>
      <c r="H3" s="13" t="s">
        <v>72</v>
      </c>
      <c r="I3" s="13" t="s">
        <v>107</v>
      </c>
      <c r="J3" s="13" t="s">
        <v>74</v>
      </c>
      <c r="K3" s="13" t="s">
        <v>74</v>
      </c>
      <c r="L3" s="13" t="s">
        <v>74</v>
      </c>
      <c r="M3" s="13" t="s">
        <v>108</v>
      </c>
      <c r="N3" s="13" t="s">
        <v>74</v>
      </c>
      <c r="O3" s="13" t="s">
        <v>74</v>
      </c>
      <c r="P3" s="13" t="s">
        <v>109</v>
      </c>
      <c r="Q3" s="13" t="s">
        <v>110</v>
      </c>
      <c r="R3" s="13" t="s">
        <v>74</v>
      </c>
      <c r="S3" s="13" t="s">
        <v>74</v>
      </c>
      <c r="T3" s="13" t="s">
        <v>78</v>
      </c>
      <c r="U3" s="13" t="s">
        <v>79</v>
      </c>
      <c r="V3" s="13" t="s">
        <v>74</v>
      </c>
      <c r="W3" s="13" t="s">
        <v>74</v>
      </c>
      <c r="X3" s="13" t="s">
        <v>74</v>
      </c>
      <c r="Y3" s="13" t="s">
        <v>74</v>
      </c>
      <c r="Z3" s="13" t="s">
        <v>74</v>
      </c>
      <c r="AA3" s="13" t="s">
        <v>111</v>
      </c>
      <c r="AB3" s="13" t="s">
        <v>112</v>
      </c>
      <c r="AC3" s="13" t="s">
        <v>113</v>
      </c>
      <c r="AD3" s="13" t="s">
        <v>114</v>
      </c>
      <c r="AE3" s="13" t="s">
        <v>115</v>
      </c>
      <c r="AF3" s="13" t="s">
        <v>116</v>
      </c>
      <c r="AG3" s="13" t="s">
        <v>117</v>
      </c>
      <c r="AH3" s="13" t="s">
        <v>118</v>
      </c>
      <c r="AI3" s="13" t="s">
        <v>119</v>
      </c>
      <c r="AJ3" s="13" t="s">
        <v>120</v>
      </c>
      <c r="AK3" s="13" t="s">
        <v>121</v>
      </c>
      <c r="AL3" s="13" t="s">
        <v>122</v>
      </c>
      <c r="AM3" s="13" t="s">
        <v>74</v>
      </c>
      <c r="AN3" s="13">
        <v>92</v>
      </c>
      <c r="AO3" s="13">
        <v>0</v>
      </c>
      <c r="AP3" s="13">
        <v>0</v>
      </c>
      <c r="AQ3" s="13">
        <v>4</v>
      </c>
      <c r="AR3" s="13">
        <v>4</v>
      </c>
      <c r="AS3" s="13" t="s">
        <v>90</v>
      </c>
      <c r="AT3" s="13" t="s">
        <v>91</v>
      </c>
      <c r="AU3" s="13" t="s">
        <v>92</v>
      </c>
      <c r="AV3" s="13" t="s">
        <v>123</v>
      </c>
      <c r="AW3" s="13" t="s">
        <v>124</v>
      </c>
      <c r="AX3" s="13" t="s">
        <v>74</v>
      </c>
      <c r="AY3" s="13" t="s">
        <v>125</v>
      </c>
      <c r="AZ3" s="13" t="s">
        <v>126</v>
      </c>
      <c r="BA3" s="13" t="s">
        <v>127</v>
      </c>
      <c r="BB3" s="13">
        <v>2023</v>
      </c>
      <c r="BC3" s="13" t="s">
        <v>74</v>
      </c>
      <c r="BD3" s="13" t="s">
        <v>74</v>
      </c>
      <c r="BE3" s="13" t="s">
        <v>74</v>
      </c>
      <c r="BF3" s="13" t="s">
        <v>74</v>
      </c>
      <c r="BG3" s="13" t="s">
        <v>74</v>
      </c>
      <c r="BH3" s="13" t="s">
        <v>74</v>
      </c>
      <c r="BI3" s="13" t="s">
        <v>74</v>
      </c>
      <c r="BJ3" s="13" t="s">
        <v>74</v>
      </c>
      <c r="BK3" s="13" t="s">
        <v>74</v>
      </c>
      <c r="BL3" s="13" t="s">
        <v>128</v>
      </c>
      <c r="BM3" s="13" t="str">
        <f>HYPERLINK("http://dx.doi.org/10.1002/ejoc.202300835","http://dx.doi.org/10.1002/ejoc.202300835")</f>
        <v>http://dx.doi.org/10.1002/ejoc.202300835</v>
      </c>
      <c r="BN3" s="13" t="s">
        <v>74</v>
      </c>
      <c r="BO3" s="13" t="s">
        <v>129</v>
      </c>
      <c r="BP3" s="13">
        <v>17</v>
      </c>
      <c r="BQ3" s="13" t="s">
        <v>130</v>
      </c>
      <c r="BR3" s="13" t="s">
        <v>101</v>
      </c>
      <c r="BS3" s="13" t="s">
        <v>102</v>
      </c>
      <c r="BT3" s="13" t="s">
        <v>131</v>
      </c>
      <c r="BU3" s="13" t="s">
        <v>74</v>
      </c>
      <c r="BV3" s="13" t="s">
        <v>132</v>
      </c>
      <c r="BW3" s="13" t="s">
        <v>74</v>
      </c>
      <c r="BX3" s="13" t="s">
        <v>74</v>
      </c>
      <c r="BY3" s="13" t="s">
        <v>105</v>
      </c>
      <c r="BZ3" s="13" t="s">
        <v>133</v>
      </c>
      <c r="CA3" s="13" t="str">
        <f>HYPERLINK("https%3A%2F%2Fwww.webofscience.com%2Fwos%2Fwoscc%2Ffull-record%2FWOS:001100702300001","View Full Record in Web of Science")</f>
        <v>View Full Record in Web of Science</v>
      </c>
    </row>
    <row r="4" spans="1:79" s="17" customFormat="1" x14ac:dyDescent="0.2">
      <c r="A4" s="19" t="s">
        <v>2768</v>
      </c>
      <c r="B4" s="26" t="s">
        <v>2940</v>
      </c>
      <c r="C4" s="19" t="s">
        <v>2790</v>
      </c>
      <c r="D4" s="24">
        <f t="shared" si="0"/>
        <v>0</v>
      </c>
      <c r="E4" s="25">
        <f t="shared" si="1"/>
        <v>0</v>
      </c>
      <c r="F4" s="25">
        <f t="shared" si="2"/>
        <v>1</v>
      </c>
      <c r="G4" s="17" t="str">
        <f>HYPERLINK("http://dx.doi.org/10.1021/jacs.3c09907","http://dx.doi.org/10.1021/jacs.3c09907")</f>
        <v>http://dx.doi.org/10.1021/jacs.3c09907</v>
      </c>
      <c r="H4" s="17" t="s">
        <v>72</v>
      </c>
      <c r="I4" s="17" t="s">
        <v>134</v>
      </c>
      <c r="J4" s="17" t="s">
        <v>74</v>
      </c>
      <c r="K4" s="17" t="s">
        <v>74</v>
      </c>
      <c r="L4" s="17" t="s">
        <v>74</v>
      </c>
      <c r="M4" s="17" t="s">
        <v>135</v>
      </c>
      <c r="N4" s="17" t="s">
        <v>74</v>
      </c>
      <c r="O4" s="17" t="s">
        <v>74</v>
      </c>
      <c r="P4" s="17" t="s">
        <v>136</v>
      </c>
      <c r="Q4" s="17" t="s">
        <v>137</v>
      </c>
      <c r="R4" s="17" t="s">
        <v>74</v>
      </c>
      <c r="S4" s="17" t="s">
        <v>74</v>
      </c>
      <c r="T4" s="17" t="s">
        <v>78</v>
      </c>
      <c r="U4" s="17" t="s">
        <v>138</v>
      </c>
      <c r="V4" s="17" t="s">
        <v>74</v>
      </c>
      <c r="W4" s="17" t="s">
        <v>74</v>
      </c>
      <c r="X4" s="17" t="s">
        <v>74</v>
      </c>
      <c r="Y4" s="17" t="s">
        <v>74</v>
      </c>
      <c r="Z4" s="17" t="s">
        <v>74</v>
      </c>
      <c r="AA4" s="17" t="s">
        <v>74</v>
      </c>
      <c r="AB4" s="17" t="s">
        <v>139</v>
      </c>
      <c r="AC4" s="17" t="s">
        <v>140</v>
      </c>
      <c r="AD4" s="17" t="s">
        <v>141</v>
      </c>
      <c r="AE4" s="17" t="s">
        <v>142</v>
      </c>
      <c r="AF4" s="17" t="s">
        <v>143</v>
      </c>
      <c r="AG4" s="17" t="s">
        <v>144</v>
      </c>
      <c r="AH4" s="17" t="s">
        <v>145</v>
      </c>
      <c r="AI4" s="17" t="s">
        <v>146</v>
      </c>
      <c r="AJ4" s="17" t="s">
        <v>147</v>
      </c>
      <c r="AK4" s="17" t="s">
        <v>148</v>
      </c>
      <c r="AL4" s="17" t="s">
        <v>149</v>
      </c>
      <c r="AM4" s="17" t="s">
        <v>74</v>
      </c>
      <c r="AN4" s="17">
        <v>35</v>
      </c>
      <c r="AO4" s="17">
        <v>0</v>
      </c>
      <c r="AP4" s="17">
        <v>0</v>
      </c>
      <c r="AQ4" s="17">
        <v>20</v>
      </c>
      <c r="AR4" s="17">
        <v>20</v>
      </c>
      <c r="AS4" s="17" t="s">
        <v>150</v>
      </c>
      <c r="AT4" s="17" t="s">
        <v>151</v>
      </c>
      <c r="AU4" s="17" t="s">
        <v>152</v>
      </c>
      <c r="AV4" s="17" t="s">
        <v>153</v>
      </c>
      <c r="AW4" s="17" t="s">
        <v>154</v>
      </c>
      <c r="AX4" s="17" t="s">
        <v>74</v>
      </c>
      <c r="AY4" s="17" t="s">
        <v>155</v>
      </c>
      <c r="AZ4" s="17" t="s">
        <v>156</v>
      </c>
      <c r="BA4" s="17" t="s">
        <v>157</v>
      </c>
      <c r="BB4" s="17">
        <v>2023</v>
      </c>
      <c r="BC4" s="17">
        <v>145</v>
      </c>
      <c r="BD4" s="17">
        <v>44</v>
      </c>
      <c r="BE4" s="17" t="s">
        <v>74</v>
      </c>
      <c r="BF4" s="17" t="s">
        <v>74</v>
      </c>
      <c r="BG4" s="17" t="s">
        <v>74</v>
      </c>
      <c r="BH4" s="17" t="s">
        <v>74</v>
      </c>
      <c r="BI4" s="17">
        <v>23905</v>
      </c>
      <c r="BJ4" s="17">
        <v>23909</v>
      </c>
      <c r="BK4" s="17" t="s">
        <v>74</v>
      </c>
      <c r="BL4" s="17" t="s">
        <v>158</v>
      </c>
      <c r="BM4" s="17" t="str">
        <f>HYPERLINK("http://dx.doi.org/10.1021/jacs.3c09907","http://dx.doi.org/10.1021/jacs.3c09907")</f>
        <v>http://dx.doi.org/10.1021/jacs.3c09907</v>
      </c>
      <c r="BN4" s="17" t="s">
        <v>74</v>
      </c>
      <c r="BO4" s="17" t="s">
        <v>159</v>
      </c>
      <c r="BP4" s="17">
        <v>5</v>
      </c>
      <c r="BQ4" s="17" t="s">
        <v>100</v>
      </c>
      <c r="BR4" s="17" t="s">
        <v>101</v>
      </c>
      <c r="BS4" s="17" t="s">
        <v>102</v>
      </c>
      <c r="BT4" s="17" t="s">
        <v>160</v>
      </c>
      <c r="BU4" s="17">
        <v>37890007</v>
      </c>
      <c r="BV4" s="17" t="s">
        <v>74</v>
      </c>
      <c r="BW4" s="17" t="s">
        <v>74</v>
      </c>
      <c r="BX4" s="17" t="s">
        <v>74</v>
      </c>
      <c r="BY4" s="17" t="s">
        <v>105</v>
      </c>
      <c r="BZ4" s="17" t="s">
        <v>161</v>
      </c>
      <c r="CA4" s="17" t="str">
        <f>HYPERLINK("https%3A%2F%2Fwww.webofscience.com%2Fwos%2Fwoscc%2Ffull-record%2FWOS:001096801700001","View Full Record in Web of Science")</f>
        <v>View Full Record in Web of Science</v>
      </c>
    </row>
    <row r="5" spans="1:79" s="13" customFormat="1" x14ac:dyDescent="0.2">
      <c r="A5" s="11" t="s">
        <v>2770</v>
      </c>
      <c r="B5" s="12" t="s">
        <v>2941</v>
      </c>
      <c r="C5" s="11" t="s">
        <v>2770</v>
      </c>
      <c r="D5" s="24">
        <f t="shared" si="0"/>
        <v>0</v>
      </c>
      <c r="E5" s="25">
        <f t="shared" si="1"/>
        <v>0</v>
      </c>
      <c r="F5" s="25">
        <f t="shared" si="2"/>
        <v>0</v>
      </c>
      <c r="G5" s="13" t="str">
        <f>HYPERLINK("http://dx.doi.org/10.1021/acs.orglett.3c02668","http://dx.doi.org/10.1021/acs.orglett.3c02668")</f>
        <v>http://dx.doi.org/10.1021/acs.orglett.3c02668</v>
      </c>
      <c r="H5" s="13" t="s">
        <v>72</v>
      </c>
      <c r="I5" s="13" t="s">
        <v>162</v>
      </c>
      <c r="J5" s="13" t="s">
        <v>74</v>
      </c>
      <c r="K5" s="13" t="s">
        <v>74</v>
      </c>
      <c r="L5" s="13" t="s">
        <v>74</v>
      </c>
      <c r="M5" s="13" t="s">
        <v>163</v>
      </c>
      <c r="N5" s="13" t="s">
        <v>74</v>
      </c>
      <c r="O5" s="13" t="s">
        <v>74</v>
      </c>
      <c r="P5" s="13" t="s">
        <v>164</v>
      </c>
      <c r="Q5" s="13" t="s">
        <v>165</v>
      </c>
      <c r="R5" s="13" t="s">
        <v>74</v>
      </c>
      <c r="S5" s="13" t="s">
        <v>74</v>
      </c>
      <c r="T5" s="13" t="s">
        <v>78</v>
      </c>
      <c r="U5" s="13" t="s">
        <v>138</v>
      </c>
      <c r="V5" s="13" t="s">
        <v>74</v>
      </c>
      <c r="W5" s="13" t="s">
        <v>74</v>
      </c>
      <c r="X5" s="13" t="s">
        <v>74</v>
      </c>
      <c r="Y5" s="13" t="s">
        <v>74</v>
      </c>
      <c r="Z5" s="13" t="s">
        <v>74</v>
      </c>
      <c r="AA5" s="13" t="s">
        <v>74</v>
      </c>
      <c r="AB5" s="13" t="s">
        <v>166</v>
      </c>
      <c r="AC5" s="13" t="s">
        <v>167</v>
      </c>
      <c r="AD5" s="13" t="s">
        <v>168</v>
      </c>
      <c r="AE5" s="13" t="s">
        <v>169</v>
      </c>
      <c r="AF5" s="13" t="s">
        <v>170</v>
      </c>
      <c r="AG5" s="13" t="s">
        <v>171</v>
      </c>
      <c r="AH5" s="13" t="s">
        <v>74</v>
      </c>
      <c r="AI5" s="13" t="s">
        <v>74</v>
      </c>
      <c r="AJ5" s="13" t="s">
        <v>172</v>
      </c>
      <c r="AK5" s="13" t="s">
        <v>173</v>
      </c>
      <c r="AL5" s="13" t="s">
        <v>174</v>
      </c>
      <c r="AM5" s="13" t="s">
        <v>74</v>
      </c>
      <c r="AN5" s="13">
        <v>47</v>
      </c>
      <c r="AO5" s="13">
        <v>0</v>
      </c>
      <c r="AP5" s="13">
        <v>0</v>
      </c>
      <c r="AQ5" s="13">
        <v>5</v>
      </c>
      <c r="AR5" s="13">
        <v>5</v>
      </c>
      <c r="AS5" s="13" t="s">
        <v>150</v>
      </c>
      <c r="AT5" s="13" t="s">
        <v>151</v>
      </c>
      <c r="AU5" s="13" t="s">
        <v>152</v>
      </c>
      <c r="AV5" s="13" t="s">
        <v>175</v>
      </c>
      <c r="AW5" s="13" t="s">
        <v>176</v>
      </c>
      <c r="AX5" s="13" t="s">
        <v>74</v>
      </c>
      <c r="AY5" s="13" t="s">
        <v>177</v>
      </c>
      <c r="AZ5" s="13" t="s">
        <v>178</v>
      </c>
      <c r="BA5" s="13" t="s">
        <v>179</v>
      </c>
      <c r="BB5" s="13">
        <v>2023</v>
      </c>
      <c r="BC5" s="13">
        <v>25</v>
      </c>
      <c r="BD5" s="13">
        <v>40</v>
      </c>
      <c r="BE5" s="13" t="s">
        <v>74</v>
      </c>
      <c r="BF5" s="13" t="s">
        <v>74</v>
      </c>
      <c r="BG5" s="13" t="s">
        <v>74</v>
      </c>
      <c r="BH5" s="13" t="s">
        <v>74</v>
      </c>
      <c r="BI5" s="13">
        <v>7327</v>
      </c>
      <c r="BJ5" s="13">
        <v>7331</v>
      </c>
      <c r="BK5" s="13" t="s">
        <v>74</v>
      </c>
      <c r="BL5" s="13" t="s">
        <v>180</v>
      </c>
      <c r="BM5" s="13" t="str">
        <f>HYPERLINK("http://dx.doi.org/10.1021/acs.orglett.3c02668","http://dx.doi.org/10.1021/acs.orglett.3c02668")</f>
        <v>http://dx.doi.org/10.1021/acs.orglett.3c02668</v>
      </c>
      <c r="BN5" s="13" t="s">
        <v>74</v>
      </c>
      <c r="BO5" s="13" t="s">
        <v>159</v>
      </c>
      <c r="BP5" s="13">
        <v>5</v>
      </c>
      <c r="BQ5" s="13" t="s">
        <v>130</v>
      </c>
      <c r="BR5" s="13" t="s">
        <v>181</v>
      </c>
      <c r="BS5" s="13" t="s">
        <v>102</v>
      </c>
      <c r="BT5" s="13" t="s">
        <v>182</v>
      </c>
      <c r="BU5" s="13">
        <v>37795817</v>
      </c>
      <c r="BV5" s="13" t="s">
        <v>74</v>
      </c>
      <c r="BW5" s="13" t="s">
        <v>74</v>
      </c>
      <c r="BX5" s="13" t="s">
        <v>74</v>
      </c>
      <c r="BY5" s="13" t="s">
        <v>105</v>
      </c>
      <c r="BZ5" s="13" t="s">
        <v>183</v>
      </c>
      <c r="CA5" s="13" t="str">
        <f>HYPERLINK("https%3A%2F%2Fwww.webofscience.com%2Fwos%2Fwoscc%2Ffull-record%2FWOS:001079403900001","View Full Record in Web of Science")</f>
        <v>View Full Record in Web of Science</v>
      </c>
    </row>
    <row r="6" spans="1:79" s="13" customFormat="1" x14ac:dyDescent="0.2">
      <c r="A6" s="11" t="s">
        <v>2771</v>
      </c>
      <c r="B6" s="12" t="s">
        <v>2942</v>
      </c>
      <c r="C6" s="11" t="s">
        <v>2790</v>
      </c>
      <c r="D6" s="24">
        <f t="shared" si="0"/>
        <v>0</v>
      </c>
      <c r="E6" s="25">
        <f t="shared" si="1"/>
        <v>-1</v>
      </c>
      <c r="F6" s="25">
        <f t="shared" si="2"/>
        <v>1</v>
      </c>
      <c r="G6" s="13" t="str">
        <f>HYPERLINK("http://dx.doi.org/10.1021/jacs.3c06477","http://dx.doi.org/10.1021/jacs.3c06477")</f>
        <v>http://dx.doi.org/10.1021/jacs.3c06477</v>
      </c>
      <c r="H6" s="13" t="s">
        <v>72</v>
      </c>
      <c r="I6" s="13" t="s">
        <v>184</v>
      </c>
      <c r="J6" s="13" t="s">
        <v>74</v>
      </c>
      <c r="K6" s="13" t="s">
        <v>74</v>
      </c>
      <c r="L6" s="13" t="s">
        <v>74</v>
      </c>
      <c r="M6" s="13" t="s">
        <v>185</v>
      </c>
      <c r="N6" s="13" t="s">
        <v>74</v>
      </c>
      <c r="O6" s="13" t="s">
        <v>74</v>
      </c>
      <c r="P6" s="13" t="s">
        <v>186</v>
      </c>
      <c r="Q6" s="13" t="s">
        <v>137</v>
      </c>
      <c r="R6" s="13" t="s">
        <v>74</v>
      </c>
      <c r="S6" s="13" t="s">
        <v>74</v>
      </c>
      <c r="T6" s="13" t="s">
        <v>78</v>
      </c>
      <c r="U6" s="13" t="s">
        <v>138</v>
      </c>
      <c r="V6" s="13" t="s">
        <v>74</v>
      </c>
      <c r="W6" s="13" t="s">
        <v>74</v>
      </c>
      <c r="X6" s="13" t="s">
        <v>74</v>
      </c>
      <c r="Y6" s="13" t="s">
        <v>74</v>
      </c>
      <c r="Z6" s="13" t="s">
        <v>74</v>
      </c>
      <c r="AA6" s="13" t="s">
        <v>74</v>
      </c>
      <c r="AB6" s="13" t="s">
        <v>187</v>
      </c>
      <c r="AC6" s="13" t="s">
        <v>188</v>
      </c>
      <c r="AD6" s="13" t="s">
        <v>189</v>
      </c>
      <c r="AE6" s="13" t="s">
        <v>190</v>
      </c>
      <c r="AF6" s="13" t="s">
        <v>191</v>
      </c>
      <c r="AG6" s="13" t="s">
        <v>192</v>
      </c>
      <c r="AH6" s="13" t="s">
        <v>74</v>
      </c>
      <c r="AI6" s="13" t="s">
        <v>193</v>
      </c>
      <c r="AJ6" s="13" t="s">
        <v>194</v>
      </c>
      <c r="AK6" s="13" t="s">
        <v>195</v>
      </c>
      <c r="AL6" s="13" t="s">
        <v>196</v>
      </c>
      <c r="AM6" s="13" t="s">
        <v>74</v>
      </c>
      <c r="AN6" s="13">
        <v>96</v>
      </c>
      <c r="AO6" s="13">
        <v>0</v>
      </c>
      <c r="AP6" s="13">
        <v>0</v>
      </c>
      <c r="AQ6" s="13">
        <v>12</v>
      </c>
      <c r="AR6" s="13">
        <v>12</v>
      </c>
      <c r="AS6" s="13" t="s">
        <v>150</v>
      </c>
      <c r="AT6" s="13" t="s">
        <v>151</v>
      </c>
      <c r="AU6" s="13" t="s">
        <v>152</v>
      </c>
      <c r="AV6" s="13" t="s">
        <v>153</v>
      </c>
      <c r="AW6" s="13" t="s">
        <v>154</v>
      </c>
      <c r="AX6" s="13" t="s">
        <v>74</v>
      </c>
      <c r="AY6" s="13" t="s">
        <v>155</v>
      </c>
      <c r="AZ6" s="13" t="s">
        <v>156</v>
      </c>
      <c r="BA6" s="13" t="s">
        <v>197</v>
      </c>
      <c r="BB6" s="13">
        <v>2023</v>
      </c>
      <c r="BC6" s="13">
        <v>145</v>
      </c>
      <c r="BD6" s="13">
        <v>41</v>
      </c>
      <c r="BE6" s="13" t="s">
        <v>74</v>
      </c>
      <c r="BF6" s="13" t="s">
        <v>74</v>
      </c>
      <c r="BG6" s="13" t="s">
        <v>74</v>
      </c>
      <c r="BH6" s="13" t="s">
        <v>74</v>
      </c>
      <c r="BI6" s="13">
        <v>22442</v>
      </c>
      <c r="BJ6" s="13">
        <v>22455</v>
      </c>
      <c r="BK6" s="13" t="s">
        <v>74</v>
      </c>
      <c r="BL6" s="13" t="s">
        <v>198</v>
      </c>
      <c r="BM6" s="13" t="str">
        <f>HYPERLINK("http://dx.doi.org/10.1021/jacs.3c06477","http://dx.doi.org/10.1021/jacs.3c06477")</f>
        <v>http://dx.doi.org/10.1021/jacs.3c06477</v>
      </c>
      <c r="BN6" s="13" t="s">
        <v>74</v>
      </c>
      <c r="BO6" s="13" t="s">
        <v>159</v>
      </c>
      <c r="BP6" s="13">
        <v>14</v>
      </c>
      <c r="BQ6" s="13" t="s">
        <v>100</v>
      </c>
      <c r="BR6" s="13" t="s">
        <v>199</v>
      </c>
      <c r="BS6" s="13" t="s">
        <v>102</v>
      </c>
      <c r="BT6" s="13" t="s">
        <v>200</v>
      </c>
      <c r="BU6" s="13">
        <v>37791901</v>
      </c>
      <c r="BV6" s="13" t="s">
        <v>74</v>
      </c>
      <c r="BW6" s="13" t="s">
        <v>74</v>
      </c>
      <c r="BX6" s="13" t="s">
        <v>74</v>
      </c>
      <c r="BY6" s="13" t="s">
        <v>105</v>
      </c>
      <c r="BZ6" s="13" t="s">
        <v>201</v>
      </c>
      <c r="CA6" s="13" t="str">
        <f>HYPERLINK("https%3A%2F%2Fwww.webofscience.com%2Fwos%2Fwoscc%2Ffull-record%2FWOS:001079018500001","View Full Record in Web of Science")</f>
        <v>View Full Record in Web of Science</v>
      </c>
    </row>
    <row r="7" spans="1:79" s="23" customFormat="1" x14ac:dyDescent="0.2">
      <c r="A7" s="24" t="s">
        <v>2768</v>
      </c>
      <c r="B7" s="27" t="s">
        <v>2943</v>
      </c>
      <c r="C7" s="24" t="s">
        <v>2790</v>
      </c>
      <c r="D7" s="24">
        <f t="shared" si="0"/>
        <v>0</v>
      </c>
      <c r="E7" s="25">
        <f t="shared" si="1"/>
        <v>0</v>
      </c>
      <c r="F7" s="25">
        <f t="shared" si="2"/>
        <v>1</v>
      </c>
      <c r="G7" s="23" t="str">
        <f>HYPERLINK("http://dx.doi.org/10.1002/anie.202310138","http://dx.doi.org/10.1002/anie.202310138")</f>
        <v>http://dx.doi.org/10.1002/anie.202310138</v>
      </c>
      <c r="H7" s="23" t="s">
        <v>72</v>
      </c>
      <c r="I7" s="23" t="s">
        <v>202</v>
      </c>
      <c r="J7" s="23" t="s">
        <v>74</v>
      </c>
      <c r="K7" s="23" t="s">
        <v>74</v>
      </c>
      <c r="L7" s="23" t="s">
        <v>74</v>
      </c>
      <c r="M7" s="23" t="s">
        <v>203</v>
      </c>
      <c r="N7" s="23" t="s">
        <v>74</v>
      </c>
      <c r="O7" s="23" t="s">
        <v>74</v>
      </c>
      <c r="P7" s="23" t="s">
        <v>204</v>
      </c>
      <c r="Q7" s="23" t="s">
        <v>205</v>
      </c>
      <c r="R7" s="23" t="s">
        <v>74</v>
      </c>
      <c r="S7" s="23" t="s">
        <v>74</v>
      </c>
      <c r="T7" s="23" t="s">
        <v>78</v>
      </c>
      <c r="U7" s="23" t="s">
        <v>138</v>
      </c>
      <c r="V7" s="23" t="s">
        <v>74</v>
      </c>
      <c r="W7" s="23" t="s">
        <v>74</v>
      </c>
      <c r="X7" s="23" t="s">
        <v>74</v>
      </c>
      <c r="Y7" s="23" t="s">
        <v>74</v>
      </c>
      <c r="Z7" s="23" t="s">
        <v>74</v>
      </c>
      <c r="AA7" s="23" t="s">
        <v>206</v>
      </c>
      <c r="AB7" s="23" t="s">
        <v>207</v>
      </c>
      <c r="AC7" s="23" t="s">
        <v>208</v>
      </c>
      <c r="AD7" s="23" t="s">
        <v>209</v>
      </c>
      <c r="AE7" s="23" t="s">
        <v>210</v>
      </c>
      <c r="AF7" s="23" t="s">
        <v>211</v>
      </c>
      <c r="AG7" s="23" t="s">
        <v>212</v>
      </c>
      <c r="AH7" s="23" t="s">
        <v>74</v>
      </c>
      <c r="AI7" s="23" t="s">
        <v>74</v>
      </c>
      <c r="AJ7" s="23" t="s">
        <v>213</v>
      </c>
      <c r="AK7" s="23" t="s">
        <v>214</v>
      </c>
      <c r="AL7" s="23" t="s">
        <v>215</v>
      </c>
      <c r="AM7" s="23" t="s">
        <v>74</v>
      </c>
      <c r="AN7" s="23">
        <v>49</v>
      </c>
      <c r="AO7" s="23">
        <v>0</v>
      </c>
      <c r="AP7" s="23">
        <v>0</v>
      </c>
      <c r="AQ7" s="23">
        <v>32</v>
      </c>
      <c r="AR7" s="23">
        <v>32</v>
      </c>
      <c r="AS7" s="23" t="s">
        <v>90</v>
      </c>
      <c r="AT7" s="23" t="s">
        <v>91</v>
      </c>
      <c r="AU7" s="23" t="s">
        <v>92</v>
      </c>
      <c r="AV7" s="23" t="s">
        <v>216</v>
      </c>
      <c r="AW7" s="23" t="s">
        <v>217</v>
      </c>
      <c r="AX7" s="23" t="s">
        <v>74</v>
      </c>
      <c r="AY7" s="23" t="s">
        <v>218</v>
      </c>
      <c r="AZ7" s="23" t="s">
        <v>219</v>
      </c>
      <c r="BA7" s="23" t="s">
        <v>220</v>
      </c>
      <c r="BB7" s="23">
        <v>2023</v>
      </c>
      <c r="BC7" s="23">
        <v>62</v>
      </c>
      <c r="BD7" s="23">
        <v>40</v>
      </c>
      <c r="BE7" s="23" t="s">
        <v>74</v>
      </c>
      <c r="BF7" s="23" t="s">
        <v>74</v>
      </c>
      <c r="BG7" s="23" t="s">
        <v>74</v>
      </c>
      <c r="BH7" s="23" t="s">
        <v>74</v>
      </c>
      <c r="BI7" s="23" t="s">
        <v>74</v>
      </c>
      <c r="BJ7" s="23" t="s">
        <v>74</v>
      </c>
      <c r="BK7" s="23" t="s">
        <v>221</v>
      </c>
      <c r="BL7" s="27" t="s">
        <v>222</v>
      </c>
      <c r="BM7" s="23" t="str">
        <f>HYPERLINK("http://dx.doi.org/10.1002/anie.202310138","http://dx.doi.org/10.1002/anie.202310138")</f>
        <v>http://dx.doi.org/10.1002/anie.202310138</v>
      </c>
      <c r="BN7" s="23" t="s">
        <v>74</v>
      </c>
      <c r="BO7" s="23" t="s">
        <v>74</v>
      </c>
      <c r="BP7" s="23">
        <v>8</v>
      </c>
      <c r="BQ7" s="23" t="s">
        <v>100</v>
      </c>
      <c r="BR7" s="23" t="s">
        <v>101</v>
      </c>
      <c r="BS7" s="23" t="s">
        <v>102</v>
      </c>
      <c r="BT7" s="23" t="s">
        <v>223</v>
      </c>
      <c r="BU7" s="23">
        <v>37590086</v>
      </c>
      <c r="BV7" s="23" t="s">
        <v>74</v>
      </c>
      <c r="BW7" s="23" t="s">
        <v>74</v>
      </c>
      <c r="BX7" s="23" t="s">
        <v>74</v>
      </c>
      <c r="BY7" s="23" t="s">
        <v>105</v>
      </c>
      <c r="BZ7" s="23" t="s">
        <v>224</v>
      </c>
      <c r="CA7" s="23" t="str">
        <f>HYPERLINK("https%3A%2F%2Fwww.webofscience.com%2Fwos%2Fwoscc%2Ffull-record%2FWOS:001090146000067","View Full Record in Web of Science")</f>
        <v>View Full Record in Web of Science</v>
      </c>
    </row>
    <row r="8" spans="1:79" s="13" customFormat="1" x14ac:dyDescent="0.2">
      <c r="A8" s="11" t="s">
        <v>2770</v>
      </c>
      <c r="B8" s="12" t="s">
        <v>2959</v>
      </c>
      <c r="C8" s="11" t="s">
        <v>2771</v>
      </c>
      <c r="D8" s="24">
        <f t="shared" si="0"/>
        <v>0</v>
      </c>
      <c r="E8" s="25">
        <f t="shared" si="1"/>
        <v>0</v>
      </c>
      <c r="F8" s="25">
        <f t="shared" si="2"/>
        <v>-1</v>
      </c>
      <c r="G8" s="13" t="str">
        <f>HYPERLINK("http://dx.doi.org/10.1021/acs.orglett.3c03036","http://dx.doi.org/10.1021/acs.orglett.3c03036")</f>
        <v>http://dx.doi.org/10.1021/acs.orglett.3c03036</v>
      </c>
      <c r="H8" s="13" t="s">
        <v>72</v>
      </c>
      <c r="I8" s="13" t="s">
        <v>225</v>
      </c>
      <c r="J8" s="13" t="s">
        <v>74</v>
      </c>
      <c r="K8" s="13" t="s">
        <v>74</v>
      </c>
      <c r="L8" s="13" t="s">
        <v>74</v>
      </c>
      <c r="M8" s="13" t="s">
        <v>226</v>
      </c>
      <c r="N8" s="13" t="s">
        <v>74</v>
      </c>
      <c r="O8" s="13" t="s">
        <v>74</v>
      </c>
      <c r="P8" s="13" t="s">
        <v>227</v>
      </c>
      <c r="Q8" s="13" t="s">
        <v>165</v>
      </c>
      <c r="R8" s="13" t="s">
        <v>74</v>
      </c>
      <c r="S8" s="13" t="s">
        <v>74</v>
      </c>
      <c r="T8" s="13" t="s">
        <v>78</v>
      </c>
      <c r="U8" s="13" t="s">
        <v>138</v>
      </c>
      <c r="V8" s="13" t="s">
        <v>74</v>
      </c>
      <c r="W8" s="13" t="s">
        <v>74</v>
      </c>
      <c r="X8" s="13" t="s">
        <v>74</v>
      </c>
      <c r="Y8" s="13" t="s">
        <v>74</v>
      </c>
      <c r="Z8" s="13" t="s">
        <v>74</v>
      </c>
      <c r="AA8" s="13" t="s">
        <v>74</v>
      </c>
      <c r="AB8" s="13" t="s">
        <v>228</v>
      </c>
      <c r="AC8" s="13" t="s">
        <v>229</v>
      </c>
      <c r="AD8" s="13" t="s">
        <v>230</v>
      </c>
      <c r="AE8" s="13" t="s">
        <v>231</v>
      </c>
      <c r="AF8" s="13" t="s">
        <v>232</v>
      </c>
      <c r="AG8" s="13" t="s">
        <v>233</v>
      </c>
      <c r="AH8" s="13" t="s">
        <v>74</v>
      </c>
      <c r="AI8" s="13" t="s">
        <v>74</v>
      </c>
      <c r="AJ8" s="13" t="s">
        <v>234</v>
      </c>
      <c r="AK8" s="13" t="s">
        <v>235</v>
      </c>
      <c r="AL8" s="13" t="s">
        <v>236</v>
      </c>
      <c r="AM8" s="13" t="s">
        <v>74</v>
      </c>
      <c r="AN8" s="13">
        <v>52</v>
      </c>
      <c r="AO8" s="13">
        <v>0</v>
      </c>
      <c r="AP8" s="13">
        <v>0</v>
      </c>
      <c r="AQ8" s="13">
        <v>16</v>
      </c>
      <c r="AR8" s="13">
        <v>16</v>
      </c>
      <c r="AS8" s="13" t="s">
        <v>150</v>
      </c>
      <c r="AT8" s="13" t="s">
        <v>151</v>
      </c>
      <c r="AU8" s="13" t="s">
        <v>152</v>
      </c>
      <c r="AV8" s="13" t="s">
        <v>175</v>
      </c>
      <c r="AW8" s="13" t="s">
        <v>176</v>
      </c>
      <c r="AX8" s="13" t="s">
        <v>74</v>
      </c>
      <c r="AY8" s="13" t="s">
        <v>177</v>
      </c>
      <c r="AZ8" s="13" t="s">
        <v>178</v>
      </c>
      <c r="BA8" s="13" t="s">
        <v>237</v>
      </c>
      <c r="BB8" s="13">
        <v>2023</v>
      </c>
      <c r="BC8" s="13">
        <v>25</v>
      </c>
      <c r="BD8" s="13">
        <v>40</v>
      </c>
      <c r="BE8" s="13" t="s">
        <v>74</v>
      </c>
      <c r="BF8" s="13" t="s">
        <v>74</v>
      </c>
      <c r="BG8" s="13" t="s">
        <v>74</v>
      </c>
      <c r="BH8" s="13" t="s">
        <v>74</v>
      </c>
      <c r="BI8" s="13">
        <v>7434</v>
      </c>
      <c r="BJ8" s="13">
        <v>7439</v>
      </c>
      <c r="BK8" s="13" t="s">
        <v>74</v>
      </c>
      <c r="BL8" s="13" t="s">
        <v>238</v>
      </c>
      <c r="BM8" s="13" t="str">
        <f>HYPERLINK("http://dx.doi.org/10.1021/acs.orglett.3c03036","http://dx.doi.org/10.1021/acs.orglett.3c03036")</f>
        <v>http://dx.doi.org/10.1021/acs.orglett.3c03036</v>
      </c>
      <c r="BN8" s="13" t="s">
        <v>74</v>
      </c>
      <c r="BO8" s="13" t="s">
        <v>239</v>
      </c>
      <c r="BP8" s="13">
        <v>6</v>
      </c>
      <c r="BQ8" s="13" t="s">
        <v>130</v>
      </c>
      <c r="BR8" s="13" t="s">
        <v>181</v>
      </c>
      <c r="BS8" s="13" t="s">
        <v>102</v>
      </c>
      <c r="BT8" s="13" t="s">
        <v>240</v>
      </c>
      <c r="BU8" s="13">
        <v>37768735</v>
      </c>
      <c r="BV8" s="13" t="s">
        <v>74</v>
      </c>
      <c r="BW8" s="13" t="s">
        <v>74</v>
      </c>
      <c r="BX8" s="13" t="s">
        <v>74</v>
      </c>
      <c r="BY8" s="13" t="s">
        <v>105</v>
      </c>
      <c r="BZ8" s="13" t="s">
        <v>241</v>
      </c>
      <c r="CA8" s="13" t="str">
        <f>HYPERLINK("https%3A%2F%2Fwww.webofscience.com%2Fwos%2Fwoscc%2Ffull-record%2FWOS:001074971100001","View Full Record in Web of Science")</f>
        <v>View Full Record in Web of Science</v>
      </c>
    </row>
    <row r="9" spans="1:79" s="13" customFormat="1" x14ac:dyDescent="0.2">
      <c r="A9" s="11" t="s">
        <v>2771</v>
      </c>
      <c r="B9" s="12" t="s">
        <v>2777</v>
      </c>
      <c r="C9" s="11" t="s">
        <v>2802</v>
      </c>
      <c r="D9" s="24">
        <f t="shared" si="0"/>
        <v>1</v>
      </c>
      <c r="E9" s="25">
        <f t="shared" si="1"/>
        <v>-1</v>
      </c>
      <c r="F9" s="25">
        <f t="shared" si="2"/>
        <v>0</v>
      </c>
      <c r="G9" s="13" t="str">
        <f>HYPERLINK("http://dx.doi.org/10.1002/anie.202310072","http://dx.doi.org/10.1002/anie.202310072")</f>
        <v>http://dx.doi.org/10.1002/anie.202310072</v>
      </c>
      <c r="H9" s="13" t="s">
        <v>72</v>
      </c>
      <c r="I9" s="13" t="s">
        <v>242</v>
      </c>
      <c r="J9" s="13" t="s">
        <v>74</v>
      </c>
      <c r="K9" s="13" t="s">
        <v>74</v>
      </c>
      <c r="L9" s="13" t="s">
        <v>74</v>
      </c>
      <c r="M9" s="13" t="s">
        <v>243</v>
      </c>
      <c r="N9" s="13" t="s">
        <v>74</v>
      </c>
      <c r="O9" s="13" t="s">
        <v>74</v>
      </c>
      <c r="P9" s="13" t="s">
        <v>244</v>
      </c>
      <c r="Q9" s="13" t="s">
        <v>205</v>
      </c>
      <c r="R9" s="13" t="s">
        <v>74</v>
      </c>
      <c r="S9" s="13" t="s">
        <v>74</v>
      </c>
      <c r="T9" s="13" t="s">
        <v>78</v>
      </c>
      <c r="U9" s="13" t="s">
        <v>245</v>
      </c>
      <c r="V9" s="13" t="s">
        <v>74</v>
      </c>
      <c r="W9" s="13" t="s">
        <v>74</v>
      </c>
      <c r="X9" s="13" t="s">
        <v>74</v>
      </c>
      <c r="Y9" s="13" t="s">
        <v>74</v>
      </c>
      <c r="Z9" s="13" t="s">
        <v>74</v>
      </c>
      <c r="AA9" s="13" t="s">
        <v>246</v>
      </c>
      <c r="AB9" s="13" t="s">
        <v>247</v>
      </c>
      <c r="AC9" s="13" t="s">
        <v>248</v>
      </c>
      <c r="AD9" s="13" t="s">
        <v>249</v>
      </c>
      <c r="AE9" s="13" t="s">
        <v>250</v>
      </c>
      <c r="AF9" s="13" t="s">
        <v>251</v>
      </c>
      <c r="AG9" s="13" t="s">
        <v>252</v>
      </c>
      <c r="AH9" s="13" t="s">
        <v>253</v>
      </c>
      <c r="AI9" s="13" t="s">
        <v>254</v>
      </c>
      <c r="AJ9" s="13" t="s">
        <v>255</v>
      </c>
      <c r="AK9" s="13" t="s">
        <v>256</v>
      </c>
      <c r="AL9" s="13" t="s">
        <v>257</v>
      </c>
      <c r="AM9" s="13" t="s">
        <v>74</v>
      </c>
      <c r="AN9" s="13">
        <v>63</v>
      </c>
      <c r="AO9" s="13">
        <v>1</v>
      </c>
      <c r="AP9" s="13">
        <v>1</v>
      </c>
      <c r="AQ9" s="13">
        <v>28</v>
      </c>
      <c r="AR9" s="13">
        <v>28</v>
      </c>
      <c r="AS9" s="13" t="s">
        <v>90</v>
      </c>
      <c r="AT9" s="13" t="s">
        <v>91</v>
      </c>
      <c r="AU9" s="13" t="s">
        <v>92</v>
      </c>
      <c r="AV9" s="13" t="s">
        <v>216</v>
      </c>
      <c r="AW9" s="13" t="s">
        <v>217</v>
      </c>
      <c r="AX9" s="13" t="s">
        <v>74</v>
      </c>
      <c r="AY9" s="13" t="s">
        <v>218</v>
      </c>
      <c r="AZ9" s="13" t="s">
        <v>219</v>
      </c>
      <c r="BA9" s="13" t="s">
        <v>258</v>
      </c>
      <c r="BB9" s="13">
        <v>2023</v>
      </c>
      <c r="BC9" s="13" t="s">
        <v>74</v>
      </c>
      <c r="BD9" s="13" t="s">
        <v>74</v>
      </c>
      <c r="BE9" s="13" t="s">
        <v>74</v>
      </c>
      <c r="BF9" s="13" t="s">
        <v>74</v>
      </c>
      <c r="BG9" s="13" t="s">
        <v>74</v>
      </c>
      <c r="BH9" s="13" t="s">
        <v>74</v>
      </c>
      <c r="BI9" s="13" t="s">
        <v>74</v>
      </c>
      <c r="BJ9" s="13" t="s">
        <v>74</v>
      </c>
      <c r="BK9" s="13" t="s">
        <v>74</v>
      </c>
      <c r="BL9" s="13" t="s">
        <v>259</v>
      </c>
      <c r="BM9" s="13" t="str">
        <f>HYPERLINK("http://dx.doi.org/10.1002/anie.202310072","http://dx.doi.org/10.1002/anie.202310072")</f>
        <v>http://dx.doi.org/10.1002/anie.202310072</v>
      </c>
      <c r="BN9" s="13" t="s">
        <v>74</v>
      </c>
      <c r="BO9" s="13" t="s">
        <v>239</v>
      </c>
      <c r="BP9" s="13">
        <v>7</v>
      </c>
      <c r="BQ9" s="13" t="s">
        <v>100</v>
      </c>
      <c r="BR9" s="13" t="s">
        <v>101</v>
      </c>
      <c r="BS9" s="13" t="s">
        <v>102</v>
      </c>
      <c r="BT9" s="13" t="s">
        <v>260</v>
      </c>
      <c r="BU9" s="13">
        <v>37731165</v>
      </c>
      <c r="BV9" s="13" t="s">
        <v>74</v>
      </c>
      <c r="BW9" s="13" t="s">
        <v>74</v>
      </c>
      <c r="BX9" s="13" t="s">
        <v>74</v>
      </c>
      <c r="BY9" s="13" t="s">
        <v>105</v>
      </c>
      <c r="BZ9" s="13" t="s">
        <v>261</v>
      </c>
      <c r="CA9" s="13" t="str">
        <f>HYPERLINK("https%3A%2F%2Fwww.webofscience.com%2Fwos%2Fwoscc%2Ffull-record%2FWOS:001072639600001","View Full Record in Web of Science")</f>
        <v>View Full Record in Web of Science</v>
      </c>
    </row>
    <row r="10" spans="1:79" s="13" customFormat="1" x14ac:dyDescent="0.2">
      <c r="A10" s="11" t="s">
        <v>2770</v>
      </c>
      <c r="B10" s="12" t="s">
        <v>2960</v>
      </c>
      <c r="C10" s="11" t="s">
        <v>2770</v>
      </c>
      <c r="D10" s="24">
        <f t="shared" si="0"/>
        <v>0</v>
      </c>
      <c r="E10" s="25">
        <f t="shared" si="1"/>
        <v>0</v>
      </c>
      <c r="F10" s="25">
        <f t="shared" si="2"/>
        <v>0</v>
      </c>
      <c r="G10" s="13" t="str">
        <f>HYPERLINK("http://dx.doi.org/10.1039/d3gc02153j","http://dx.doi.org/10.1039/d3gc02153j")</f>
        <v>http://dx.doi.org/10.1039/d3gc02153j</v>
      </c>
      <c r="H10" s="13" t="s">
        <v>72</v>
      </c>
      <c r="I10" s="13" t="s">
        <v>262</v>
      </c>
      <c r="J10" s="13" t="s">
        <v>74</v>
      </c>
      <c r="K10" s="13" t="s">
        <v>74</v>
      </c>
      <c r="L10" s="13" t="s">
        <v>74</v>
      </c>
      <c r="M10" s="13" t="s">
        <v>263</v>
      </c>
      <c r="N10" s="13" t="s">
        <v>74</v>
      </c>
      <c r="O10" s="13" t="s">
        <v>74</v>
      </c>
      <c r="P10" s="13" t="s">
        <v>264</v>
      </c>
      <c r="Q10" s="13" t="s">
        <v>265</v>
      </c>
      <c r="R10" s="13" t="s">
        <v>74</v>
      </c>
      <c r="S10" s="13" t="s">
        <v>74</v>
      </c>
      <c r="T10" s="13" t="s">
        <v>78</v>
      </c>
      <c r="U10" s="13" t="s">
        <v>138</v>
      </c>
      <c r="V10" s="13" t="s">
        <v>74</v>
      </c>
      <c r="W10" s="13" t="s">
        <v>74</v>
      </c>
      <c r="X10" s="13" t="s">
        <v>74</v>
      </c>
      <c r="Y10" s="13" t="s">
        <v>74</v>
      </c>
      <c r="Z10" s="13" t="s">
        <v>74</v>
      </c>
      <c r="AA10" s="13" t="s">
        <v>74</v>
      </c>
      <c r="AB10" s="13" t="s">
        <v>266</v>
      </c>
      <c r="AC10" s="13" t="s">
        <v>267</v>
      </c>
      <c r="AD10" s="13" t="s">
        <v>268</v>
      </c>
      <c r="AE10" s="13" t="s">
        <v>269</v>
      </c>
      <c r="AF10" s="13" t="s">
        <v>270</v>
      </c>
      <c r="AG10" s="13" t="s">
        <v>271</v>
      </c>
      <c r="AH10" s="13" t="s">
        <v>74</v>
      </c>
      <c r="AI10" s="13" t="s">
        <v>74</v>
      </c>
      <c r="AJ10" s="13" t="s">
        <v>272</v>
      </c>
      <c r="AK10" s="13" t="s">
        <v>273</v>
      </c>
      <c r="AL10" s="13" t="s">
        <v>274</v>
      </c>
      <c r="AM10" s="13" t="s">
        <v>74</v>
      </c>
      <c r="AN10" s="13">
        <v>74</v>
      </c>
      <c r="AO10" s="13">
        <v>1</v>
      </c>
      <c r="AP10" s="13">
        <v>1</v>
      </c>
      <c r="AQ10" s="13">
        <v>2</v>
      </c>
      <c r="AR10" s="13">
        <v>2</v>
      </c>
      <c r="AS10" s="13" t="s">
        <v>275</v>
      </c>
      <c r="AT10" s="13" t="s">
        <v>276</v>
      </c>
      <c r="AU10" s="13" t="s">
        <v>277</v>
      </c>
      <c r="AV10" s="13" t="s">
        <v>278</v>
      </c>
      <c r="AW10" s="13" t="s">
        <v>279</v>
      </c>
      <c r="AX10" s="13" t="s">
        <v>74</v>
      </c>
      <c r="AY10" s="13" t="s">
        <v>280</v>
      </c>
      <c r="AZ10" s="13" t="s">
        <v>281</v>
      </c>
      <c r="BA10" s="13" t="s">
        <v>220</v>
      </c>
      <c r="BB10" s="13">
        <v>2023</v>
      </c>
      <c r="BC10" s="13">
        <v>25</v>
      </c>
      <c r="BD10" s="13">
        <v>19</v>
      </c>
      <c r="BE10" s="13" t="s">
        <v>74</v>
      </c>
      <c r="BF10" s="13" t="s">
        <v>74</v>
      </c>
      <c r="BG10" s="13" t="s">
        <v>74</v>
      </c>
      <c r="BH10" s="13" t="s">
        <v>74</v>
      </c>
      <c r="BI10" s="13">
        <v>7774</v>
      </c>
      <c r="BJ10" s="13">
        <v>7781</v>
      </c>
      <c r="BK10" s="13" t="s">
        <v>74</v>
      </c>
      <c r="BL10" s="13" t="s">
        <v>282</v>
      </c>
      <c r="BM10" s="13" t="str">
        <f>HYPERLINK("http://dx.doi.org/10.1039/d3gc02153j","http://dx.doi.org/10.1039/d3gc02153j")</f>
        <v>http://dx.doi.org/10.1039/d3gc02153j</v>
      </c>
      <c r="BN10" s="13" t="s">
        <v>74</v>
      </c>
      <c r="BO10" s="13" t="s">
        <v>283</v>
      </c>
      <c r="BP10" s="13">
        <v>8</v>
      </c>
      <c r="BQ10" s="13" t="s">
        <v>284</v>
      </c>
      <c r="BR10" s="13" t="s">
        <v>285</v>
      </c>
      <c r="BS10" s="13" t="s">
        <v>286</v>
      </c>
      <c r="BT10" s="13" t="s">
        <v>287</v>
      </c>
      <c r="BU10" s="13" t="s">
        <v>74</v>
      </c>
      <c r="BV10" s="13" t="s">
        <v>74</v>
      </c>
      <c r="BW10" s="13" t="s">
        <v>74</v>
      </c>
      <c r="BX10" s="13" t="s">
        <v>74</v>
      </c>
      <c r="BY10" s="13" t="s">
        <v>105</v>
      </c>
      <c r="BZ10" s="13" t="s">
        <v>288</v>
      </c>
      <c r="CA10" s="13" t="str">
        <f>HYPERLINK("https%3A%2F%2Fwww.webofscience.com%2Fwos%2Fwoscc%2Ffull-record%2FWOS:001061570200001","View Full Record in Web of Science")</f>
        <v>View Full Record in Web of Science</v>
      </c>
    </row>
    <row r="11" spans="1:79" s="13" customFormat="1" x14ac:dyDescent="0.2">
      <c r="A11" s="11" t="s">
        <v>2770</v>
      </c>
      <c r="B11" s="12" t="s">
        <v>2962</v>
      </c>
      <c r="C11" s="11" t="s">
        <v>2770</v>
      </c>
      <c r="D11" s="24">
        <f t="shared" si="0"/>
        <v>0</v>
      </c>
      <c r="E11" s="25">
        <f t="shared" si="1"/>
        <v>0</v>
      </c>
      <c r="F11" s="25">
        <f t="shared" si="2"/>
        <v>0</v>
      </c>
      <c r="G11" s="13" t="str">
        <f>HYPERLINK("http://dx.doi.org/10.1002/cjoc.202300288","http://dx.doi.org/10.1002/cjoc.202300288")</f>
        <v>http://dx.doi.org/10.1002/cjoc.202300288</v>
      </c>
      <c r="H11" s="13" t="s">
        <v>72</v>
      </c>
      <c r="I11" s="13" t="s">
        <v>289</v>
      </c>
      <c r="J11" s="13" t="s">
        <v>74</v>
      </c>
      <c r="K11" s="13" t="s">
        <v>74</v>
      </c>
      <c r="L11" s="13" t="s">
        <v>74</v>
      </c>
      <c r="M11" s="13" t="s">
        <v>290</v>
      </c>
      <c r="N11" s="13" t="s">
        <v>74</v>
      </c>
      <c r="O11" s="13" t="s">
        <v>74</v>
      </c>
      <c r="P11" s="13" t="s">
        <v>291</v>
      </c>
      <c r="Q11" s="13" t="s">
        <v>292</v>
      </c>
      <c r="R11" s="13" t="s">
        <v>74</v>
      </c>
      <c r="S11" s="13" t="s">
        <v>74</v>
      </c>
      <c r="T11" s="13" t="s">
        <v>78</v>
      </c>
      <c r="U11" s="13" t="s">
        <v>138</v>
      </c>
      <c r="V11" s="13" t="s">
        <v>74</v>
      </c>
      <c r="W11" s="13" t="s">
        <v>74</v>
      </c>
      <c r="X11" s="13" t="s">
        <v>74</v>
      </c>
      <c r="Y11" s="13" t="s">
        <v>74</v>
      </c>
      <c r="Z11" s="13" t="s">
        <v>74</v>
      </c>
      <c r="AA11" s="13" t="s">
        <v>293</v>
      </c>
      <c r="AB11" s="13" t="s">
        <v>294</v>
      </c>
      <c r="AC11" s="13" t="s">
        <v>295</v>
      </c>
      <c r="AD11" s="13" t="s">
        <v>296</v>
      </c>
      <c r="AE11" s="13" t="s">
        <v>297</v>
      </c>
      <c r="AF11" s="13" t="s">
        <v>298</v>
      </c>
      <c r="AG11" s="13" t="s">
        <v>299</v>
      </c>
      <c r="AH11" s="13" t="s">
        <v>300</v>
      </c>
      <c r="AI11" s="13" t="s">
        <v>74</v>
      </c>
      <c r="AJ11" s="13" t="s">
        <v>301</v>
      </c>
      <c r="AK11" s="13" t="s">
        <v>302</v>
      </c>
      <c r="AL11" s="13" t="s">
        <v>303</v>
      </c>
      <c r="AM11" s="13" t="s">
        <v>74</v>
      </c>
      <c r="AN11" s="13">
        <v>86</v>
      </c>
      <c r="AO11" s="13">
        <v>10</v>
      </c>
      <c r="AP11" s="13">
        <v>10</v>
      </c>
      <c r="AQ11" s="13">
        <v>8</v>
      </c>
      <c r="AR11" s="13">
        <v>8</v>
      </c>
      <c r="AS11" s="13" t="s">
        <v>90</v>
      </c>
      <c r="AT11" s="13" t="s">
        <v>91</v>
      </c>
      <c r="AU11" s="13" t="s">
        <v>92</v>
      </c>
      <c r="AV11" s="13" t="s">
        <v>304</v>
      </c>
      <c r="AW11" s="13" t="s">
        <v>305</v>
      </c>
      <c r="AX11" s="13" t="s">
        <v>74</v>
      </c>
      <c r="AY11" s="13" t="s">
        <v>306</v>
      </c>
      <c r="AZ11" s="13" t="s">
        <v>307</v>
      </c>
      <c r="BA11" s="13" t="s">
        <v>308</v>
      </c>
      <c r="BB11" s="13">
        <v>2023</v>
      </c>
      <c r="BC11" s="13">
        <v>41</v>
      </c>
      <c r="BD11" s="13">
        <v>22</v>
      </c>
      <c r="BE11" s="13" t="s">
        <v>74</v>
      </c>
      <c r="BF11" s="13" t="s">
        <v>74</v>
      </c>
      <c r="BG11" s="13" t="s">
        <v>74</v>
      </c>
      <c r="BH11" s="13" t="s">
        <v>74</v>
      </c>
      <c r="BI11" s="13">
        <v>2963</v>
      </c>
      <c r="BJ11" s="13">
        <v>2968</v>
      </c>
      <c r="BK11" s="13" t="s">
        <v>74</v>
      </c>
      <c r="BL11" s="13" t="s">
        <v>309</v>
      </c>
      <c r="BM11" s="13" t="str">
        <f>HYPERLINK("http://dx.doi.org/10.1002/cjoc.202300288","http://dx.doi.org/10.1002/cjoc.202300288")</f>
        <v>http://dx.doi.org/10.1002/cjoc.202300288</v>
      </c>
      <c r="BN11" s="13" t="s">
        <v>74</v>
      </c>
      <c r="BO11" s="13" t="s">
        <v>283</v>
      </c>
      <c r="BP11" s="13">
        <v>6</v>
      </c>
      <c r="BQ11" s="13" t="s">
        <v>100</v>
      </c>
      <c r="BR11" s="13" t="s">
        <v>181</v>
      </c>
      <c r="BS11" s="13" t="s">
        <v>102</v>
      </c>
      <c r="BT11" s="13" t="s">
        <v>310</v>
      </c>
      <c r="BU11" s="13" t="s">
        <v>74</v>
      </c>
      <c r="BV11" s="13" t="s">
        <v>74</v>
      </c>
      <c r="BW11" s="13" t="s">
        <v>74</v>
      </c>
      <c r="BX11" s="13" t="s">
        <v>74</v>
      </c>
      <c r="BY11" s="13" t="s">
        <v>105</v>
      </c>
      <c r="BZ11" s="13" t="s">
        <v>311</v>
      </c>
      <c r="CA11" s="13" t="str">
        <f>HYPERLINK("https%3A%2F%2Fwww.webofscience.com%2Fwos%2Fwoscc%2Ffull-record%2FWOS:001049187200001","View Full Record in Web of Science")</f>
        <v>View Full Record in Web of Science</v>
      </c>
    </row>
    <row r="12" spans="1:79" s="1" customFormat="1" x14ac:dyDescent="0.2">
      <c r="A12" s="5" t="s">
        <v>2771</v>
      </c>
      <c r="B12" s="6" t="s">
        <v>2961</v>
      </c>
      <c r="C12" s="5" t="s">
        <v>2771</v>
      </c>
      <c r="D12" s="24">
        <f t="shared" si="0"/>
        <v>0</v>
      </c>
      <c r="E12" s="25">
        <f t="shared" si="1"/>
        <v>0</v>
      </c>
      <c r="F12" s="25">
        <f t="shared" si="2"/>
        <v>0</v>
      </c>
      <c r="G12" s="1" t="str">
        <f>HYPERLINK("http://dx.doi.org/10.1002/adsc.202300644","http://dx.doi.org/10.1002/adsc.202300644")</f>
        <v>http://dx.doi.org/10.1002/adsc.202300644</v>
      </c>
      <c r="H12" s="1" t="s">
        <v>72</v>
      </c>
      <c r="I12" s="1" t="s">
        <v>312</v>
      </c>
      <c r="J12" s="1" t="s">
        <v>74</v>
      </c>
      <c r="K12" s="1" t="s">
        <v>74</v>
      </c>
      <c r="L12" s="1" t="s">
        <v>74</v>
      </c>
      <c r="M12" s="1" t="s">
        <v>313</v>
      </c>
      <c r="N12" s="1" t="s">
        <v>74</v>
      </c>
      <c r="O12" s="1" t="s">
        <v>74</v>
      </c>
      <c r="P12" s="1" t="s">
        <v>314</v>
      </c>
      <c r="Q12" s="1" t="s">
        <v>315</v>
      </c>
      <c r="R12" s="1" t="s">
        <v>74</v>
      </c>
      <c r="S12" s="1" t="s">
        <v>74</v>
      </c>
      <c r="T12" s="1" t="s">
        <v>78</v>
      </c>
      <c r="U12" s="1" t="s">
        <v>245</v>
      </c>
      <c r="V12" s="1" t="s">
        <v>74</v>
      </c>
      <c r="W12" s="1" t="s">
        <v>74</v>
      </c>
      <c r="X12" s="1" t="s">
        <v>74</v>
      </c>
      <c r="Y12" s="1" t="s">
        <v>74</v>
      </c>
      <c r="Z12" s="1" t="s">
        <v>74</v>
      </c>
      <c r="AA12" s="1" t="s">
        <v>316</v>
      </c>
      <c r="AB12" s="1" t="s">
        <v>317</v>
      </c>
      <c r="AC12" s="1" t="s">
        <v>318</v>
      </c>
      <c r="AD12" s="1" t="s">
        <v>319</v>
      </c>
      <c r="AE12" s="1" t="s">
        <v>169</v>
      </c>
      <c r="AF12" s="1" t="s">
        <v>320</v>
      </c>
      <c r="AG12" s="1" t="s">
        <v>171</v>
      </c>
      <c r="AH12" s="1" t="s">
        <v>74</v>
      </c>
      <c r="AI12" s="1" t="s">
        <v>74</v>
      </c>
      <c r="AJ12" s="1" t="s">
        <v>172</v>
      </c>
      <c r="AK12" s="1" t="s">
        <v>173</v>
      </c>
      <c r="AL12" s="1" t="s">
        <v>321</v>
      </c>
      <c r="AM12" s="1" t="s">
        <v>74</v>
      </c>
      <c r="AN12" s="1">
        <v>51</v>
      </c>
      <c r="AO12" s="1">
        <v>0</v>
      </c>
      <c r="AP12" s="1">
        <v>0</v>
      </c>
      <c r="AQ12" s="1">
        <v>15</v>
      </c>
      <c r="AR12" s="1">
        <v>15</v>
      </c>
      <c r="AS12" s="1" t="s">
        <v>90</v>
      </c>
      <c r="AT12" s="1" t="s">
        <v>91</v>
      </c>
      <c r="AU12" s="1" t="s">
        <v>92</v>
      </c>
      <c r="AV12" s="1" t="s">
        <v>322</v>
      </c>
      <c r="AW12" s="1" t="s">
        <v>323</v>
      </c>
      <c r="AX12" s="1" t="s">
        <v>74</v>
      </c>
      <c r="AY12" s="1" t="s">
        <v>324</v>
      </c>
      <c r="AZ12" s="1" t="s">
        <v>325</v>
      </c>
      <c r="BA12" s="1" t="s">
        <v>326</v>
      </c>
      <c r="BB12" s="1">
        <v>2023</v>
      </c>
      <c r="BC12" s="1" t="s">
        <v>74</v>
      </c>
      <c r="BD12" s="1" t="s">
        <v>74</v>
      </c>
      <c r="BE12" s="1" t="s">
        <v>74</v>
      </c>
      <c r="BF12" s="1" t="s">
        <v>74</v>
      </c>
      <c r="BG12" s="1" t="s">
        <v>74</v>
      </c>
      <c r="BH12" s="1" t="s">
        <v>74</v>
      </c>
      <c r="BI12" s="1" t="s">
        <v>74</v>
      </c>
      <c r="BJ12" s="1" t="s">
        <v>74</v>
      </c>
      <c r="BK12" s="1" t="s">
        <v>74</v>
      </c>
      <c r="BL12" s="6" t="s">
        <v>327</v>
      </c>
      <c r="BM12" s="1" t="str">
        <f>HYPERLINK("http://dx.doi.org/10.1002/adsc.202300644","http://dx.doi.org/10.1002/adsc.202300644")</f>
        <v>http://dx.doi.org/10.1002/adsc.202300644</v>
      </c>
      <c r="BN12" s="1" t="s">
        <v>74</v>
      </c>
      <c r="BO12" s="1" t="s">
        <v>283</v>
      </c>
      <c r="BP12" s="1">
        <v>7</v>
      </c>
      <c r="BQ12" s="1" t="s">
        <v>328</v>
      </c>
      <c r="BR12" s="1" t="s">
        <v>101</v>
      </c>
      <c r="BS12" s="1" t="s">
        <v>102</v>
      </c>
      <c r="BT12" s="1" t="s">
        <v>329</v>
      </c>
      <c r="BU12" s="1" t="s">
        <v>74</v>
      </c>
      <c r="BV12" s="1" t="s">
        <v>74</v>
      </c>
      <c r="BW12" s="1" t="s">
        <v>74</v>
      </c>
      <c r="BX12" s="1" t="s">
        <v>74</v>
      </c>
      <c r="BY12" s="1" t="s">
        <v>105</v>
      </c>
      <c r="BZ12" s="1" t="s">
        <v>330</v>
      </c>
      <c r="CA12" s="1" t="str">
        <f>HYPERLINK("https%3A%2F%2Fwww.webofscience.com%2Fwos%2Fwoscc%2Ffull-record%2FWOS:001043784900001","View Full Record in Web of Science")</f>
        <v>View Full Record in Web of Science</v>
      </c>
    </row>
    <row r="13" spans="1:79" s="13" customFormat="1" x14ac:dyDescent="0.2">
      <c r="A13" s="11" t="s">
        <v>2770</v>
      </c>
      <c r="B13" s="12" t="s">
        <v>2963</v>
      </c>
      <c r="C13" s="11" t="s">
        <v>2770</v>
      </c>
      <c r="D13" s="24">
        <f t="shared" si="0"/>
        <v>0</v>
      </c>
      <c r="E13" s="25">
        <f t="shared" si="1"/>
        <v>0</v>
      </c>
      <c r="F13" s="25">
        <f t="shared" si="2"/>
        <v>0</v>
      </c>
      <c r="G13" s="13" t="str">
        <f>HYPERLINK("http://dx.doi.org/10.1002/adsc.202300412","http://dx.doi.org/10.1002/adsc.202300412")</f>
        <v>http://dx.doi.org/10.1002/adsc.202300412</v>
      </c>
      <c r="H13" s="13" t="s">
        <v>72</v>
      </c>
      <c r="I13" s="13" t="s">
        <v>331</v>
      </c>
      <c r="J13" s="13" t="s">
        <v>74</v>
      </c>
      <c r="K13" s="13" t="s">
        <v>74</v>
      </c>
      <c r="L13" s="13" t="s">
        <v>74</v>
      </c>
      <c r="M13" s="13" t="s">
        <v>332</v>
      </c>
      <c r="N13" s="13" t="s">
        <v>74</v>
      </c>
      <c r="O13" s="13" t="s">
        <v>74</v>
      </c>
      <c r="P13" s="13" t="s">
        <v>333</v>
      </c>
      <c r="Q13" s="13" t="s">
        <v>315</v>
      </c>
      <c r="R13" s="13" t="s">
        <v>74</v>
      </c>
      <c r="S13" s="13" t="s">
        <v>74</v>
      </c>
      <c r="T13" s="13" t="s">
        <v>78</v>
      </c>
      <c r="U13" s="13" t="s">
        <v>334</v>
      </c>
      <c r="V13" s="13" t="s">
        <v>74</v>
      </c>
      <c r="W13" s="13" t="s">
        <v>74</v>
      </c>
      <c r="X13" s="13" t="s">
        <v>74</v>
      </c>
      <c r="Y13" s="13" t="s">
        <v>74</v>
      </c>
      <c r="Z13" s="13" t="s">
        <v>74</v>
      </c>
      <c r="AA13" s="13" t="s">
        <v>335</v>
      </c>
      <c r="AB13" s="13" t="s">
        <v>336</v>
      </c>
      <c r="AC13" s="13" t="s">
        <v>337</v>
      </c>
      <c r="AD13" s="13" t="s">
        <v>338</v>
      </c>
      <c r="AE13" s="13" t="s">
        <v>88</v>
      </c>
      <c r="AF13" s="13" t="s">
        <v>339</v>
      </c>
      <c r="AG13" s="13" t="s">
        <v>340</v>
      </c>
      <c r="AH13" s="13" t="s">
        <v>341</v>
      </c>
      <c r="AI13" s="13" t="s">
        <v>342</v>
      </c>
      <c r="AJ13" s="13" t="s">
        <v>74</v>
      </c>
      <c r="AK13" s="13" t="s">
        <v>74</v>
      </c>
      <c r="AL13" s="13" t="s">
        <v>74</v>
      </c>
      <c r="AM13" s="13" t="s">
        <v>74</v>
      </c>
      <c r="AN13" s="13">
        <v>71</v>
      </c>
      <c r="AO13" s="13">
        <v>0</v>
      </c>
      <c r="AP13" s="13">
        <v>0</v>
      </c>
      <c r="AQ13" s="13">
        <v>22</v>
      </c>
      <c r="AR13" s="13">
        <v>22</v>
      </c>
      <c r="AS13" s="13" t="s">
        <v>90</v>
      </c>
      <c r="AT13" s="13" t="s">
        <v>91</v>
      </c>
      <c r="AU13" s="13" t="s">
        <v>92</v>
      </c>
      <c r="AV13" s="13" t="s">
        <v>322</v>
      </c>
      <c r="AW13" s="13" t="s">
        <v>323</v>
      </c>
      <c r="AX13" s="13" t="s">
        <v>74</v>
      </c>
      <c r="AY13" s="13" t="s">
        <v>324</v>
      </c>
      <c r="AZ13" s="13" t="s">
        <v>325</v>
      </c>
      <c r="BA13" s="13" t="s">
        <v>343</v>
      </c>
      <c r="BB13" s="13">
        <v>2023</v>
      </c>
      <c r="BC13" s="13">
        <v>365</v>
      </c>
      <c r="BD13" s="13">
        <v>16</v>
      </c>
      <c r="BE13" s="13" t="s">
        <v>74</v>
      </c>
      <c r="BF13" s="13" t="s">
        <v>74</v>
      </c>
      <c r="BG13" s="13" t="s">
        <v>344</v>
      </c>
      <c r="BH13" s="13" t="s">
        <v>74</v>
      </c>
      <c r="BI13" s="13">
        <v>2676</v>
      </c>
      <c r="BJ13" s="13">
        <v>2689</v>
      </c>
      <c r="BK13" s="13" t="s">
        <v>74</v>
      </c>
      <c r="BL13" s="13" t="s">
        <v>345</v>
      </c>
      <c r="BM13" s="13" t="str">
        <f>HYPERLINK("http://dx.doi.org/10.1002/adsc.202300412","http://dx.doi.org/10.1002/adsc.202300412")</f>
        <v>http://dx.doi.org/10.1002/adsc.202300412</v>
      </c>
      <c r="BN13" s="13" t="s">
        <v>74</v>
      </c>
      <c r="BO13" s="13" t="s">
        <v>346</v>
      </c>
      <c r="BP13" s="13">
        <v>14</v>
      </c>
      <c r="BQ13" s="13" t="s">
        <v>328</v>
      </c>
      <c r="BR13" s="13" t="s">
        <v>101</v>
      </c>
      <c r="BS13" s="13" t="s">
        <v>102</v>
      </c>
      <c r="BT13" s="13" t="s">
        <v>347</v>
      </c>
      <c r="BU13" s="13" t="s">
        <v>74</v>
      </c>
      <c r="BV13" s="13" t="s">
        <v>348</v>
      </c>
      <c r="BW13" s="13" t="s">
        <v>74</v>
      </c>
      <c r="BX13" s="13" t="s">
        <v>74</v>
      </c>
      <c r="BY13" s="13" t="s">
        <v>105</v>
      </c>
      <c r="BZ13" s="13" t="s">
        <v>349</v>
      </c>
      <c r="CA13" s="13" t="str">
        <f>HYPERLINK("https%3A%2F%2Fwww.webofscience.com%2Fwos%2Fwoscc%2Ffull-record%2FWOS:001024231400001","View Full Record in Web of Science")</f>
        <v>View Full Record in Web of Science</v>
      </c>
    </row>
    <row r="14" spans="1:79" s="23" customFormat="1" x14ac:dyDescent="0.2">
      <c r="A14" s="24" t="s">
        <v>2768</v>
      </c>
      <c r="B14" s="27" t="s">
        <v>2945</v>
      </c>
      <c r="C14" s="24" t="s">
        <v>2790</v>
      </c>
      <c r="D14" s="24">
        <f t="shared" si="0"/>
        <v>0</v>
      </c>
      <c r="E14" s="25">
        <f t="shared" si="1"/>
        <v>0</v>
      </c>
      <c r="F14" s="25">
        <f t="shared" si="2"/>
        <v>1</v>
      </c>
      <c r="G14" s="23" t="str">
        <f>HYPERLINK("http://dx.doi.org/10.1021/acscatal.3c01221","http://dx.doi.org/10.1021/acscatal.3c01221")</f>
        <v>http://dx.doi.org/10.1021/acscatal.3c01221</v>
      </c>
      <c r="H14" s="23" t="s">
        <v>72</v>
      </c>
      <c r="I14" s="23" t="s">
        <v>350</v>
      </c>
      <c r="J14" s="23" t="s">
        <v>74</v>
      </c>
      <c r="K14" s="23" t="s">
        <v>74</v>
      </c>
      <c r="L14" s="23" t="s">
        <v>74</v>
      </c>
      <c r="M14" s="23" t="s">
        <v>351</v>
      </c>
      <c r="N14" s="23" t="s">
        <v>74</v>
      </c>
      <c r="O14" s="23" t="s">
        <v>74</v>
      </c>
      <c r="P14" s="23" t="s">
        <v>352</v>
      </c>
      <c r="Q14" s="23" t="s">
        <v>353</v>
      </c>
      <c r="R14" s="23" t="s">
        <v>74</v>
      </c>
      <c r="S14" s="23" t="s">
        <v>74</v>
      </c>
      <c r="T14" s="23" t="s">
        <v>78</v>
      </c>
      <c r="U14" s="23" t="s">
        <v>334</v>
      </c>
      <c r="V14" s="23" t="s">
        <v>74</v>
      </c>
      <c r="W14" s="23" t="s">
        <v>74</v>
      </c>
      <c r="X14" s="23" t="s">
        <v>74</v>
      </c>
      <c r="Y14" s="23" t="s">
        <v>74</v>
      </c>
      <c r="Z14" s="23" t="s">
        <v>74</v>
      </c>
      <c r="AA14" s="23" t="s">
        <v>354</v>
      </c>
      <c r="AB14" s="23" t="s">
        <v>355</v>
      </c>
      <c r="AC14" s="23" t="s">
        <v>356</v>
      </c>
      <c r="AD14" s="23" t="s">
        <v>357</v>
      </c>
      <c r="AE14" s="23" t="s">
        <v>358</v>
      </c>
      <c r="AF14" s="23" t="s">
        <v>359</v>
      </c>
      <c r="AG14" s="23" t="s">
        <v>360</v>
      </c>
      <c r="AH14" s="23" t="s">
        <v>361</v>
      </c>
      <c r="AI14" s="23" t="s">
        <v>362</v>
      </c>
      <c r="AJ14" s="23" t="s">
        <v>363</v>
      </c>
      <c r="AK14" s="23" t="s">
        <v>364</v>
      </c>
      <c r="AL14" s="23" t="s">
        <v>365</v>
      </c>
      <c r="AM14" s="23" t="s">
        <v>74</v>
      </c>
      <c r="AN14" s="23">
        <v>90</v>
      </c>
      <c r="AO14" s="23">
        <v>4</v>
      </c>
      <c r="AP14" s="23">
        <v>4</v>
      </c>
      <c r="AQ14" s="23">
        <v>42</v>
      </c>
      <c r="AR14" s="23">
        <v>42</v>
      </c>
      <c r="AS14" s="23" t="s">
        <v>150</v>
      </c>
      <c r="AT14" s="23" t="s">
        <v>151</v>
      </c>
      <c r="AU14" s="23" t="s">
        <v>152</v>
      </c>
      <c r="AV14" s="23" t="s">
        <v>366</v>
      </c>
      <c r="AW14" s="23" t="s">
        <v>74</v>
      </c>
      <c r="AX14" s="23" t="s">
        <v>74</v>
      </c>
      <c r="AY14" s="23" t="s">
        <v>367</v>
      </c>
      <c r="AZ14" s="23" t="s">
        <v>368</v>
      </c>
      <c r="BA14" s="23" t="s">
        <v>369</v>
      </c>
      <c r="BB14" s="23">
        <v>2023</v>
      </c>
      <c r="BC14" s="23">
        <v>13</v>
      </c>
      <c r="BD14" s="23">
        <v>13</v>
      </c>
      <c r="BE14" s="23" t="s">
        <v>74</v>
      </c>
      <c r="BF14" s="23" t="s">
        <v>74</v>
      </c>
      <c r="BG14" s="23" t="s">
        <v>74</v>
      </c>
      <c r="BH14" s="23" t="s">
        <v>74</v>
      </c>
      <c r="BI14" s="23">
        <v>8731</v>
      </c>
      <c r="BJ14" s="23">
        <v>8751</v>
      </c>
      <c r="BK14" s="23" t="s">
        <v>74</v>
      </c>
      <c r="BL14" s="23" t="s">
        <v>370</v>
      </c>
      <c r="BM14" s="23" t="str">
        <f>HYPERLINK("http://dx.doi.org/10.1021/acscatal.3c01221","http://dx.doi.org/10.1021/acscatal.3c01221")</f>
        <v>http://dx.doi.org/10.1021/acscatal.3c01221</v>
      </c>
      <c r="BN14" s="23" t="s">
        <v>74</v>
      </c>
      <c r="BO14" s="23" t="s">
        <v>371</v>
      </c>
      <c r="BP14" s="23">
        <v>21</v>
      </c>
      <c r="BQ14" s="23" t="s">
        <v>372</v>
      </c>
      <c r="BR14" s="23" t="s">
        <v>101</v>
      </c>
      <c r="BS14" s="23" t="s">
        <v>102</v>
      </c>
      <c r="BT14" s="23" t="s">
        <v>373</v>
      </c>
      <c r="BU14" s="23">
        <v>37441236</v>
      </c>
      <c r="BV14" s="23" t="s">
        <v>374</v>
      </c>
      <c r="BW14" s="23" t="s">
        <v>74</v>
      </c>
      <c r="BX14" s="23" t="s">
        <v>74</v>
      </c>
      <c r="BY14" s="23" t="s">
        <v>105</v>
      </c>
      <c r="BZ14" s="23" t="s">
        <v>375</v>
      </c>
      <c r="CA14" s="23" t="str">
        <f>HYPERLINK("https%3A%2F%2Fwww.webofscience.com%2Fwos%2Fwoscc%2Ffull-record%2FWOS:001009553300001","View Full Record in Web of Science")</f>
        <v>View Full Record in Web of Science</v>
      </c>
    </row>
    <row r="15" spans="1:79" s="13" customFormat="1" x14ac:dyDescent="0.2">
      <c r="A15" s="11" t="s">
        <v>2770</v>
      </c>
      <c r="B15" s="12" t="s">
        <v>2964</v>
      </c>
      <c r="C15" s="11" t="s">
        <v>2770</v>
      </c>
      <c r="D15" s="24">
        <f t="shared" si="0"/>
        <v>0</v>
      </c>
      <c r="E15" s="25">
        <f t="shared" si="1"/>
        <v>0</v>
      </c>
      <c r="F15" s="25">
        <f t="shared" si="2"/>
        <v>0</v>
      </c>
      <c r="G15" s="13" t="str">
        <f>HYPERLINK("http://dx.doi.org/10.1016/j.envpol.2023.121987","http://dx.doi.org/10.1016/j.envpol.2023.121987")</f>
        <v>http://dx.doi.org/10.1016/j.envpol.2023.121987</v>
      </c>
      <c r="H15" s="13" t="s">
        <v>72</v>
      </c>
      <c r="I15" s="13" t="s">
        <v>376</v>
      </c>
      <c r="J15" s="13" t="s">
        <v>74</v>
      </c>
      <c r="K15" s="13" t="s">
        <v>74</v>
      </c>
      <c r="L15" s="13" t="s">
        <v>74</v>
      </c>
      <c r="M15" s="13" t="s">
        <v>377</v>
      </c>
      <c r="N15" s="13" t="s">
        <v>74</v>
      </c>
      <c r="O15" s="13" t="s">
        <v>74</v>
      </c>
      <c r="P15" s="13" t="s">
        <v>378</v>
      </c>
      <c r="Q15" s="13" t="s">
        <v>379</v>
      </c>
      <c r="R15" s="13" t="s">
        <v>74</v>
      </c>
      <c r="S15" s="13" t="s">
        <v>74</v>
      </c>
      <c r="T15" s="13" t="s">
        <v>78</v>
      </c>
      <c r="U15" s="13" t="s">
        <v>138</v>
      </c>
      <c r="V15" s="13" t="s">
        <v>74</v>
      </c>
      <c r="W15" s="13" t="s">
        <v>74</v>
      </c>
      <c r="X15" s="13" t="s">
        <v>74</v>
      </c>
      <c r="Y15" s="13" t="s">
        <v>74</v>
      </c>
      <c r="Z15" s="13" t="s">
        <v>74</v>
      </c>
      <c r="AA15" s="13" t="s">
        <v>380</v>
      </c>
      <c r="AB15" s="13" t="s">
        <v>381</v>
      </c>
      <c r="AC15" s="13" t="s">
        <v>382</v>
      </c>
      <c r="AD15" s="13" t="s">
        <v>383</v>
      </c>
      <c r="AE15" s="13" t="s">
        <v>384</v>
      </c>
      <c r="AF15" s="13" t="s">
        <v>385</v>
      </c>
      <c r="AG15" s="13" t="s">
        <v>386</v>
      </c>
      <c r="AH15" s="13" t="s">
        <v>74</v>
      </c>
      <c r="AI15" s="13" t="s">
        <v>74</v>
      </c>
      <c r="AJ15" s="13" t="s">
        <v>387</v>
      </c>
      <c r="AK15" s="13" t="s">
        <v>388</v>
      </c>
      <c r="AL15" s="13" t="s">
        <v>389</v>
      </c>
      <c r="AM15" s="13" t="s">
        <v>74</v>
      </c>
      <c r="AN15" s="13">
        <v>68</v>
      </c>
      <c r="AO15" s="13">
        <v>2</v>
      </c>
      <c r="AP15" s="13">
        <v>2</v>
      </c>
      <c r="AQ15" s="13">
        <v>22</v>
      </c>
      <c r="AR15" s="13">
        <v>22</v>
      </c>
      <c r="AS15" s="13" t="s">
        <v>390</v>
      </c>
      <c r="AT15" s="13" t="s">
        <v>391</v>
      </c>
      <c r="AU15" s="13" t="s">
        <v>392</v>
      </c>
      <c r="AV15" s="13" t="s">
        <v>393</v>
      </c>
      <c r="AW15" s="13" t="s">
        <v>394</v>
      </c>
      <c r="AX15" s="13" t="s">
        <v>74</v>
      </c>
      <c r="AY15" s="13" t="s">
        <v>395</v>
      </c>
      <c r="AZ15" s="13" t="s">
        <v>396</v>
      </c>
      <c r="BA15" s="13" t="s">
        <v>397</v>
      </c>
      <c r="BB15" s="13">
        <v>2023</v>
      </c>
      <c r="BC15" s="13">
        <v>332</v>
      </c>
      <c r="BD15" s="13" t="s">
        <v>74</v>
      </c>
      <c r="BE15" s="13" t="s">
        <v>74</v>
      </c>
      <c r="BF15" s="13" t="s">
        <v>74</v>
      </c>
      <c r="BG15" s="13" t="s">
        <v>74</v>
      </c>
      <c r="BH15" s="13" t="s">
        <v>74</v>
      </c>
      <c r="BI15" s="13" t="s">
        <v>74</v>
      </c>
      <c r="BJ15" s="13" t="s">
        <v>74</v>
      </c>
      <c r="BK15" s="13">
        <v>121987</v>
      </c>
      <c r="BL15" s="13" t="s">
        <v>398</v>
      </c>
      <c r="BM15" s="13" t="str">
        <f>HYPERLINK("http://dx.doi.org/10.1016/j.envpol.2023.121987","http://dx.doi.org/10.1016/j.envpol.2023.121987")</f>
        <v>http://dx.doi.org/10.1016/j.envpol.2023.121987</v>
      </c>
      <c r="BN15" s="13" t="s">
        <v>74</v>
      </c>
      <c r="BO15" s="13" t="s">
        <v>371</v>
      </c>
      <c r="BP15" s="13">
        <v>10</v>
      </c>
      <c r="BQ15" s="13" t="s">
        <v>399</v>
      </c>
      <c r="BR15" s="13" t="s">
        <v>101</v>
      </c>
      <c r="BS15" s="13" t="s">
        <v>400</v>
      </c>
      <c r="BT15" s="13" t="s">
        <v>401</v>
      </c>
      <c r="BU15" s="13">
        <v>37301451</v>
      </c>
      <c r="BV15" s="13" t="s">
        <v>74</v>
      </c>
      <c r="BW15" s="13" t="s">
        <v>74</v>
      </c>
      <c r="BX15" s="13" t="s">
        <v>74</v>
      </c>
      <c r="BY15" s="13" t="s">
        <v>105</v>
      </c>
      <c r="BZ15" s="13" t="s">
        <v>402</v>
      </c>
      <c r="CA15" s="13" t="str">
        <f>HYPERLINK("https%3A%2F%2Fwww.webofscience.com%2Fwos%2Fwoscc%2Ffull-record%2FWOS:001024616700001","View Full Record in Web of Science")</f>
        <v>View Full Record in Web of Science</v>
      </c>
    </row>
    <row r="16" spans="1:79" s="13" customFormat="1" x14ac:dyDescent="0.2">
      <c r="A16" s="11" t="s">
        <v>2771</v>
      </c>
      <c r="B16" s="12" t="s">
        <v>2965</v>
      </c>
      <c r="C16" s="11" t="s">
        <v>2771</v>
      </c>
      <c r="D16" s="24">
        <f t="shared" si="0"/>
        <v>0</v>
      </c>
      <c r="E16" s="25">
        <f t="shared" si="1"/>
        <v>0</v>
      </c>
      <c r="F16" s="25">
        <f t="shared" si="2"/>
        <v>0</v>
      </c>
      <c r="G16" s="13" t="str">
        <f>HYPERLINK("http://dx.doi.org/10.1002/adsc.202300360","http://dx.doi.org/10.1002/adsc.202300360")</f>
        <v>http://dx.doi.org/10.1002/adsc.202300360</v>
      </c>
      <c r="H16" s="13" t="s">
        <v>72</v>
      </c>
      <c r="I16" s="13" t="s">
        <v>403</v>
      </c>
      <c r="J16" s="13" t="s">
        <v>74</v>
      </c>
      <c r="K16" s="13" t="s">
        <v>74</v>
      </c>
      <c r="L16" s="13" t="s">
        <v>74</v>
      </c>
      <c r="M16" s="13" t="s">
        <v>404</v>
      </c>
      <c r="N16" s="13" t="s">
        <v>74</v>
      </c>
      <c r="O16" s="13" t="s">
        <v>74</v>
      </c>
      <c r="P16" s="13" t="s">
        <v>405</v>
      </c>
      <c r="Q16" s="13" t="s">
        <v>315</v>
      </c>
      <c r="R16" s="13" t="s">
        <v>74</v>
      </c>
      <c r="S16" s="13" t="s">
        <v>74</v>
      </c>
      <c r="T16" s="13" t="s">
        <v>78</v>
      </c>
      <c r="U16" s="13" t="s">
        <v>138</v>
      </c>
      <c r="V16" s="13" t="s">
        <v>74</v>
      </c>
      <c r="W16" s="13" t="s">
        <v>74</v>
      </c>
      <c r="X16" s="13" t="s">
        <v>74</v>
      </c>
      <c r="Y16" s="13" t="s">
        <v>74</v>
      </c>
      <c r="Z16" s="13" t="s">
        <v>74</v>
      </c>
      <c r="AA16" s="13" t="s">
        <v>406</v>
      </c>
      <c r="AB16" s="13" t="s">
        <v>407</v>
      </c>
      <c r="AC16" s="13" t="s">
        <v>408</v>
      </c>
      <c r="AD16" s="13" t="s">
        <v>409</v>
      </c>
      <c r="AE16" s="13" t="s">
        <v>410</v>
      </c>
      <c r="AF16" s="13" t="s">
        <v>411</v>
      </c>
      <c r="AG16" s="13" t="s">
        <v>412</v>
      </c>
      <c r="AH16" s="13" t="s">
        <v>413</v>
      </c>
      <c r="AI16" s="13" t="s">
        <v>414</v>
      </c>
      <c r="AJ16" s="13" t="s">
        <v>415</v>
      </c>
      <c r="AK16" s="13" t="s">
        <v>416</v>
      </c>
      <c r="AL16" s="13" t="s">
        <v>417</v>
      </c>
      <c r="AM16" s="13" t="s">
        <v>74</v>
      </c>
      <c r="AN16" s="13">
        <v>55</v>
      </c>
      <c r="AO16" s="13">
        <v>0</v>
      </c>
      <c r="AP16" s="13">
        <v>0</v>
      </c>
      <c r="AQ16" s="13">
        <v>10</v>
      </c>
      <c r="AR16" s="13">
        <v>10</v>
      </c>
      <c r="AS16" s="13" t="s">
        <v>90</v>
      </c>
      <c r="AT16" s="13" t="s">
        <v>91</v>
      </c>
      <c r="AU16" s="13" t="s">
        <v>92</v>
      </c>
      <c r="AV16" s="13" t="s">
        <v>322</v>
      </c>
      <c r="AW16" s="13" t="s">
        <v>323</v>
      </c>
      <c r="AX16" s="13" t="s">
        <v>74</v>
      </c>
      <c r="AY16" s="13" t="s">
        <v>324</v>
      </c>
      <c r="AZ16" s="13" t="s">
        <v>325</v>
      </c>
      <c r="BA16" s="13" t="s">
        <v>343</v>
      </c>
      <c r="BB16" s="13">
        <v>2023</v>
      </c>
      <c r="BC16" s="13">
        <v>365</v>
      </c>
      <c r="BD16" s="13">
        <v>16</v>
      </c>
      <c r="BE16" s="13" t="s">
        <v>74</v>
      </c>
      <c r="BF16" s="13" t="s">
        <v>74</v>
      </c>
      <c r="BG16" s="13" t="s">
        <v>344</v>
      </c>
      <c r="BH16" s="13" t="s">
        <v>74</v>
      </c>
      <c r="BI16" s="13">
        <v>2690</v>
      </c>
      <c r="BJ16" s="13">
        <v>2696</v>
      </c>
      <c r="BK16" s="13" t="s">
        <v>74</v>
      </c>
      <c r="BL16" s="13" t="s">
        <v>418</v>
      </c>
      <c r="BM16" s="13" t="str">
        <f>HYPERLINK("http://dx.doi.org/10.1002/adsc.202300360","http://dx.doi.org/10.1002/adsc.202300360")</f>
        <v>http://dx.doi.org/10.1002/adsc.202300360</v>
      </c>
      <c r="BN16" s="13" t="s">
        <v>74</v>
      </c>
      <c r="BO16" s="13" t="s">
        <v>419</v>
      </c>
      <c r="BP16" s="13">
        <v>7</v>
      </c>
      <c r="BQ16" s="13" t="s">
        <v>328</v>
      </c>
      <c r="BR16" s="13" t="s">
        <v>181</v>
      </c>
      <c r="BS16" s="13" t="s">
        <v>102</v>
      </c>
      <c r="BT16" s="13" t="s">
        <v>347</v>
      </c>
      <c r="BU16" s="13" t="s">
        <v>74</v>
      </c>
      <c r="BV16" s="13" t="s">
        <v>74</v>
      </c>
      <c r="BW16" s="13" t="s">
        <v>74</v>
      </c>
      <c r="BX16" s="13" t="s">
        <v>74</v>
      </c>
      <c r="BY16" s="13" t="s">
        <v>105</v>
      </c>
      <c r="BZ16" s="13" t="s">
        <v>420</v>
      </c>
      <c r="CA16" s="13" t="str">
        <f>HYPERLINK("https%3A%2F%2Fwww.webofscience.com%2Fwos%2Fwoscc%2Ffull-record%2FWOS:001000057200001","View Full Record in Web of Science")</f>
        <v>View Full Record in Web of Science</v>
      </c>
    </row>
    <row r="17" spans="1:79" s="13" customFormat="1" x14ac:dyDescent="0.2">
      <c r="A17" s="11" t="s">
        <v>2771</v>
      </c>
      <c r="B17" s="12" t="s">
        <v>2966</v>
      </c>
      <c r="C17" s="11" t="s">
        <v>2802</v>
      </c>
      <c r="D17" s="24">
        <f t="shared" si="0"/>
        <v>1</v>
      </c>
      <c r="E17" s="25">
        <f t="shared" si="1"/>
        <v>-1</v>
      </c>
      <c r="F17" s="25">
        <f t="shared" si="2"/>
        <v>0</v>
      </c>
      <c r="G17" s="13" t="str">
        <f>HYPERLINK("http://dx.doi.org/10.1016/j.tetlet.2023.154483","http://dx.doi.org/10.1016/j.tetlet.2023.154483")</f>
        <v>http://dx.doi.org/10.1016/j.tetlet.2023.154483</v>
      </c>
      <c r="H17" s="13" t="s">
        <v>72</v>
      </c>
      <c r="I17" s="13" t="s">
        <v>421</v>
      </c>
      <c r="J17" s="13" t="s">
        <v>74</v>
      </c>
      <c r="K17" s="13" t="s">
        <v>74</v>
      </c>
      <c r="L17" s="13" t="s">
        <v>74</v>
      </c>
      <c r="M17" s="13" t="s">
        <v>422</v>
      </c>
      <c r="N17" s="13" t="s">
        <v>74</v>
      </c>
      <c r="O17" s="13" t="s">
        <v>74</v>
      </c>
      <c r="P17" s="13" t="s">
        <v>423</v>
      </c>
      <c r="Q17" s="13" t="s">
        <v>424</v>
      </c>
      <c r="R17" s="13" t="s">
        <v>74</v>
      </c>
      <c r="S17" s="13" t="s">
        <v>74</v>
      </c>
      <c r="T17" s="13" t="s">
        <v>78</v>
      </c>
      <c r="U17" s="13" t="s">
        <v>138</v>
      </c>
      <c r="V17" s="13" t="s">
        <v>74</v>
      </c>
      <c r="W17" s="13" t="s">
        <v>74</v>
      </c>
      <c r="X17" s="13" t="s">
        <v>74</v>
      </c>
      <c r="Y17" s="13" t="s">
        <v>74</v>
      </c>
      <c r="Z17" s="13" t="s">
        <v>74</v>
      </c>
      <c r="AA17" s="13" t="s">
        <v>425</v>
      </c>
      <c r="AB17" s="13" t="s">
        <v>426</v>
      </c>
      <c r="AC17" s="13" t="s">
        <v>427</v>
      </c>
      <c r="AD17" s="13" t="s">
        <v>428</v>
      </c>
      <c r="AE17" s="13" t="s">
        <v>429</v>
      </c>
      <c r="AF17" s="13" t="s">
        <v>430</v>
      </c>
      <c r="AG17" s="13" t="s">
        <v>431</v>
      </c>
      <c r="AH17" s="13" t="s">
        <v>74</v>
      </c>
      <c r="AI17" s="13" t="s">
        <v>432</v>
      </c>
      <c r="AJ17" s="13" t="s">
        <v>433</v>
      </c>
      <c r="AK17" s="13" t="s">
        <v>434</v>
      </c>
      <c r="AL17" s="13" t="s">
        <v>435</v>
      </c>
      <c r="AM17" s="13" t="s">
        <v>74</v>
      </c>
      <c r="AN17" s="13">
        <v>81</v>
      </c>
      <c r="AO17" s="13">
        <v>0</v>
      </c>
      <c r="AP17" s="13">
        <v>0</v>
      </c>
      <c r="AQ17" s="13">
        <v>10</v>
      </c>
      <c r="AR17" s="13">
        <v>10</v>
      </c>
      <c r="AS17" s="13" t="s">
        <v>436</v>
      </c>
      <c r="AT17" s="13" t="s">
        <v>391</v>
      </c>
      <c r="AU17" s="13" t="s">
        <v>437</v>
      </c>
      <c r="AV17" s="13" t="s">
        <v>438</v>
      </c>
      <c r="AW17" s="13" t="s">
        <v>439</v>
      </c>
      <c r="AX17" s="13" t="s">
        <v>74</v>
      </c>
      <c r="AY17" s="13" t="s">
        <v>440</v>
      </c>
      <c r="AZ17" s="13" t="s">
        <v>441</v>
      </c>
      <c r="BA17" s="13" t="s">
        <v>442</v>
      </c>
      <c r="BB17" s="13">
        <v>2023</v>
      </c>
      <c r="BC17" s="13">
        <v>121</v>
      </c>
      <c r="BD17" s="13" t="s">
        <v>74</v>
      </c>
      <c r="BE17" s="13" t="s">
        <v>74</v>
      </c>
      <c r="BF17" s="13" t="s">
        <v>74</v>
      </c>
      <c r="BG17" s="13" t="s">
        <v>74</v>
      </c>
      <c r="BH17" s="13" t="s">
        <v>74</v>
      </c>
      <c r="BI17" s="13" t="s">
        <v>74</v>
      </c>
      <c r="BJ17" s="13" t="s">
        <v>74</v>
      </c>
      <c r="BK17" s="13">
        <v>154483</v>
      </c>
      <c r="BL17" s="13" t="s">
        <v>443</v>
      </c>
      <c r="BM17" s="13" t="str">
        <f>HYPERLINK("http://dx.doi.org/10.1016/j.tetlet.2023.154483","http://dx.doi.org/10.1016/j.tetlet.2023.154483")</f>
        <v>http://dx.doi.org/10.1016/j.tetlet.2023.154483</v>
      </c>
      <c r="BN17" s="13" t="s">
        <v>74</v>
      </c>
      <c r="BO17" s="13" t="s">
        <v>419</v>
      </c>
      <c r="BP17" s="13">
        <v>4</v>
      </c>
      <c r="BQ17" s="13" t="s">
        <v>130</v>
      </c>
      <c r="BR17" s="13" t="s">
        <v>181</v>
      </c>
      <c r="BS17" s="13" t="s">
        <v>102</v>
      </c>
      <c r="BT17" s="13" t="s">
        <v>444</v>
      </c>
      <c r="BU17" s="13" t="s">
        <v>74</v>
      </c>
      <c r="BV17" s="13" t="s">
        <v>74</v>
      </c>
      <c r="BW17" s="13" t="s">
        <v>74</v>
      </c>
      <c r="BX17" s="13" t="s">
        <v>74</v>
      </c>
      <c r="BY17" s="13" t="s">
        <v>105</v>
      </c>
      <c r="BZ17" s="13" t="s">
        <v>445</v>
      </c>
      <c r="CA17" s="13" t="str">
        <f>HYPERLINK("https%3A%2F%2Fwww.webofscience.com%2Fwos%2Fwoscc%2Ffull-record%2FWOS:001006114300001","View Full Record in Web of Science")</f>
        <v>View Full Record in Web of Science</v>
      </c>
    </row>
    <row r="18" spans="1:79" s="13" customFormat="1" x14ac:dyDescent="0.2">
      <c r="A18" s="11" t="s">
        <v>2771</v>
      </c>
      <c r="B18" s="12" t="s">
        <v>2967</v>
      </c>
      <c r="C18" s="11" t="s">
        <v>2771</v>
      </c>
      <c r="D18" s="24">
        <f t="shared" si="0"/>
        <v>0</v>
      </c>
      <c r="E18" s="25">
        <f t="shared" si="1"/>
        <v>0</v>
      </c>
      <c r="F18" s="25">
        <f t="shared" si="2"/>
        <v>0</v>
      </c>
      <c r="G18" s="13" t="str">
        <f>HYPERLINK("http://dx.doi.org/10.1016/j.checat.2023.100582","http://dx.doi.org/10.1016/j.checat.2023.100582")</f>
        <v>http://dx.doi.org/10.1016/j.checat.2023.100582</v>
      </c>
      <c r="H18" s="13" t="s">
        <v>72</v>
      </c>
      <c r="I18" s="13" t="s">
        <v>446</v>
      </c>
      <c r="J18" s="13" t="s">
        <v>74</v>
      </c>
      <c r="K18" s="13" t="s">
        <v>74</v>
      </c>
      <c r="L18" s="13" t="s">
        <v>74</v>
      </c>
      <c r="M18" s="13" t="s">
        <v>447</v>
      </c>
      <c r="N18" s="13" t="s">
        <v>74</v>
      </c>
      <c r="O18" s="13" t="s">
        <v>74</v>
      </c>
      <c r="P18" s="13" t="s">
        <v>448</v>
      </c>
      <c r="Q18" s="13" t="s">
        <v>449</v>
      </c>
      <c r="R18" s="13" t="s">
        <v>74</v>
      </c>
      <c r="S18" s="13" t="s">
        <v>74</v>
      </c>
      <c r="T18" s="13" t="s">
        <v>78</v>
      </c>
      <c r="U18" s="13" t="s">
        <v>138</v>
      </c>
      <c r="V18" s="13" t="s">
        <v>74</v>
      </c>
      <c r="W18" s="13" t="s">
        <v>74</v>
      </c>
      <c r="X18" s="13" t="s">
        <v>74</v>
      </c>
      <c r="Y18" s="13" t="s">
        <v>74</v>
      </c>
      <c r="Z18" s="13" t="s">
        <v>74</v>
      </c>
      <c r="AA18" s="13" t="s">
        <v>74</v>
      </c>
      <c r="AB18" s="13" t="s">
        <v>450</v>
      </c>
      <c r="AC18" s="13" t="s">
        <v>451</v>
      </c>
      <c r="AD18" s="13" t="s">
        <v>452</v>
      </c>
      <c r="AE18" s="13" t="s">
        <v>453</v>
      </c>
      <c r="AF18" s="13" t="s">
        <v>454</v>
      </c>
      <c r="AG18" s="13" t="s">
        <v>455</v>
      </c>
      <c r="AH18" s="13" t="s">
        <v>456</v>
      </c>
      <c r="AI18" s="13" t="s">
        <v>457</v>
      </c>
      <c r="AJ18" s="13" t="s">
        <v>458</v>
      </c>
      <c r="AK18" s="13" t="s">
        <v>459</v>
      </c>
      <c r="AL18" s="13" t="s">
        <v>460</v>
      </c>
      <c r="AM18" s="13" t="s">
        <v>74</v>
      </c>
      <c r="AN18" s="13">
        <v>51</v>
      </c>
      <c r="AO18" s="13">
        <v>5</v>
      </c>
      <c r="AP18" s="13">
        <v>5</v>
      </c>
      <c r="AQ18" s="13">
        <v>9</v>
      </c>
      <c r="AR18" s="13">
        <v>14</v>
      </c>
      <c r="AS18" s="13" t="s">
        <v>461</v>
      </c>
      <c r="AT18" s="13" t="s">
        <v>276</v>
      </c>
      <c r="AU18" s="13" t="s">
        <v>462</v>
      </c>
      <c r="AV18" s="13" t="s">
        <v>463</v>
      </c>
      <c r="AW18" s="13" t="s">
        <v>74</v>
      </c>
      <c r="AX18" s="13" t="s">
        <v>74</v>
      </c>
      <c r="AY18" s="13" t="s">
        <v>449</v>
      </c>
      <c r="AZ18" s="13" t="s">
        <v>464</v>
      </c>
      <c r="BA18" s="13" t="s">
        <v>465</v>
      </c>
      <c r="BB18" s="13">
        <v>2023</v>
      </c>
      <c r="BC18" s="13">
        <v>3</v>
      </c>
      <c r="BD18" s="13">
        <v>4</v>
      </c>
      <c r="BE18" s="13" t="s">
        <v>74</v>
      </c>
      <c r="BF18" s="13" t="s">
        <v>74</v>
      </c>
      <c r="BG18" s="13" t="s">
        <v>74</v>
      </c>
      <c r="BH18" s="13" t="s">
        <v>74</v>
      </c>
      <c r="BI18" s="13" t="s">
        <v>74</v>
      </c>
      <c r="BJ18" s="13" t="s">
        <v>74</v>
      </c>
      <c r="BK18" s="13">
        <v>100582</v>
      </c>
      <c r="BL18" s="13" t="s">
        <v>466</v>
      </c>
      <c r="BM18" s="13" t="str">
        <f>HYPERLINK("http://dx.doi.org/10.1016/j.checat.2023.100582","http://dx.doi.org/10.1016/j.checat.2023.100582")</f>
        <v>http://dx.doi.org/10.1016/j.checat.2023.100582</v>
      </c>
      <c r="BN18" s="13" t="s">
        <v>74</v>
      </c>
      <c r="BO18" s="13" t="s">
        <v>467</v>
      </c>
      <c r="BP18" s="13">
        <v>13</v>
      </c>
      <c r="BQ18" s="13" t="s">
        <v>372</v>
      </c>
      <c r="BR18" s="13" t="s">
        <v>468</v>
      </c>
      <c r="BS18" s="13" t="s">
        <v>102</v>
      </c>
      <c r="BT18" s="13" t="s">
        <v>469</v>
      </c>
      <c r="BU18" s="13" t="s">
        <v>74</v>
      </c>
      <c r="BV18" s="13" t="s">
        <v>74</v>
      </c>
      <c r="BW18" s="13" t="s">
        <v>74</v>
      </c>
      <c r="BX18" s="13" t="s">
        <v>74</v>
      </c>
      <c r="BY18" s="13" t="s">
        <v>105</v>
      </c>
      <c r="BZ18" s="13" t="s">
        <v>470</v>
      </c>
      <c r="CA18" s="13" t="str">
        <f>HYPERLINK("https%3A%2F%2Fwww.webofscience.com%2Fwos%2Fwoscc%2Ffull-record%2FWOS:000985733200001","View Full Record in Web of Science")</f>
        <v>View Full Record in Web of Science</v>
      </c>
    </row>
    <row r="19" spans="1:79" s="13" customFormat="1" x14ac:dyDescent="0.2">
      <c r="A19" s="11" t="s">
        <v>2790</v>
      </c>
      <c r="B19" s="12" t="s">
        <v>2968</v>
      </c>
      <c r="C19" s="11" t="s">
        <v>2770</v>
      </c>
      <c r="D19" s="24">
        <f t="shared" si="0"/>
        <v>0</v>
      </c>
      <c r="E19" s="25">
        <f t="shared" si="1"/>
        <v>1</v>
      </c>
      <c r="F19" s="25">
        <f t="shared" si="2"/>
        <v>0</v>
      </c>
      <c r="G19" s="13" t="str">
        <f>HYPERLINK("http://dx.doi.org/10.1002/cctc.202300009","http://dx.doi.org/10.1002/cctc.202300009")</f>
        <v>http://dx.doi.org/10.1002/cctc.202300009</v>
      </c>
      <c r="H19" s="13" t="s">
        <v>72</v>
      </c>
      <c r="I19" s="13" t="s">
        <v>471</v>
      </c>
      <c r="J19" s="13" t="s">
        <v>74</v>
      </c>
      <c r="K19" s="13" t="s">
        <v>74</v>
      </c>
      <c r="L19" s="13" t="s">
        <v>74</v>
      </c>
      <c r="M19" s="13" t="s">
        <v>472</v>
      </c>
      <c r="N19" s="13" t="s">
        <v>74</v>
      </c>
      <c r="O19" s="13" t="s">
        <v>74</v>
      </c>
      <c r="P19" s="13" t="s">
        <v>473</v>
      </c>
      <c r="Q19" s="13" t="s">
        <v>474</v>
      </c>
      <c r="R19" s="13" t="s">
        <v>74</v>
      </c>
      <c r="S19" s="13" t="s">
        <v>74</v>
      </c>
      <c r="T19" s="13" t="s">
        <v>78</v>
      </c>
      <c r="U19" s="13" t="s">
        <v>245</v>
      </c>
      <c r="V19" s="13" t="s">
        <v>74</v>
      </c>
      <c r="W19" s="13" t="s">
        <v>74</v>
      </c>
      <c r="X19" s="13" t="s">
        <v>74</v>
      </c>
      <c r="Y19" s="13" t="s">
        <v>74</v>
      </c>
      <c r="Z19" s="13" t="s">
        <v>74</v>
      </c>
      <c r="AA19" s="13" t="s">
        <v>475</v>
      </c>
      <c r="AB19" s="13" t="s">
        <v>476</v>
      </c>
      <c r="AC19" s="13" t="s">
        <v>477</v>
      </c>
      <c r="AD19" s="13" t="s">
        <v>478</v>
      </c>
      <c r="AE19" s="13" t="s">
        <v>479</v>
      </c>
      <c r="AF19" s="13" t="s">
        <v>480</v>
      </c>
      <c r="AG19" s="13" t="s">
        <v>481</v>
      </c>
      <c r="AH19" s="13" t="s">
        <v>74</v>
      </c>
      <c r="AI19" s="13" t="s">
        <v>74</v>
      </c>
      <c r="AJ19" s="13" t="s">
        <v>482</v>
      </c>
      <c r="AK19" s="13" t="s">
        <v>483</v>
      </c>
      <c r="AL19" s="13" t="s">
        <v>484</v>
      </c>
      <c r="AM19" s="13" t="s">
        <v>74</v>
      </c>
      <c r="AN19" s="13">
        <v>51</v>
      </c>
      <c r="AO19" s="13">
        <v>0</v>
      </c>
      <c r="AP19" s="13">
        <v>0</v>
      </c>
      <c r="AQ19" s="13">
        <v>26</v>
      </c>
      <c r="AR19" s="13">
        <v>36</v>
      </c>
      <c r="AS19" s="13" t="s">
        <v>90</v>
      </c>
      <c r="AT19" s="13" t="s">
        <v>91</v>
      </c>
      <c r="AU19" s="13" t="s">
        <v>92</v>
      </c>
      <c r="AV19" s="13" t="s">
        <v>485</v>
      </c>
      <c r="AW19" s="13" t="s">
        <v>486</v>
      </c>
      <c r="AX19" s="13" t="s">
        <v>74</v>
      </c>
      <c r="AY19" s="13" t="s">
        <v>474</v>
      </c>
      <c r="AZ19" s="13" t="s">
        <v>487</v>
      </c>
      <c r="BA19" s="13" t="s">
        <v>488</v>
      </c>
      <c r="BB19" s="13">
        <v>2023</v>
      </c>
      <c r="BC19" s="13" t="s">
        <v>74</v>
      </c>
      <c r="BD19" s="13" t="s">
        <v>74</v>
      </c>
      <c r="BE19" s="13" t="s">
        <v>74</v>
      </c>
      <c r="BF19" s="13" t="s">
        <v>74</v>
      </c>
      <c r="BG19" s="13" t="s">
        <v>74</v>
      </c>
      <c r="BH19" s="13" t="s">
        <v>74</v>
      </c>
      <c r="BI19" s="13" t="s">
        <v>74</v>
      </c>
      <c r="BJ19" s="13" t="s">
        <v>74</v>
      </c>
      <c r="BK19" s="13" t="s">
        <v>74</v>
      </c>
      <c r="BL19" s="13" t="s">
        <v>489</v>
      </c>
      <c r="BM19" s="13" t="str">
        <f>HYPERLINK("http://dx.doi.org/10.1002/cctc.202300009","http://dx.doi.org/10.1002/cctc.202300009")</f>
        <v>http://dx.doi.org/10.1002/cctc.202300009</v>
      </c>
      <c r="BN19" s="13" t="s">
        <v>74</v>
      </c>
      <c r="BO19" s="13" t="s">
        <v>490</v>
      </c>
      <c r="BP19" s="13">
        <v>9</v>
      </c>
      <c r="BQ19" s="13" t="s">
        <v>372</v>
      </c>
      <c r="BR19" s="13" t="s">
        <v>101</v>
      </c>
      <c r="BS19" s="13" t="s">
        <v>102</v>
      </c>
      <c r="BT19" s="13" t="s">
        <v>491</v>
      </c>
      <c r="BU19" s="13" t="s">
        <v>74</v>
      </c>
      <c r="BV19" s="13" t="s">
        <v>74</v>
      </c>
      <c r="BW19" s="13" t="s">
        <v>74</v>
      </c>
      <c r="BX19" s="13" t="s">
        <v>74</v>
      </c>
      <c r="BY19" s="13" t="s">
        <v>105</v>
      </c>
      <c r="BZ19" s="13" t="s">
        <v>492</v>
      </c>
      <c r="CA19" s="13" t="str">
        <f>HYPERLINK("https%3A%2F%2Fwww.webofscience.com%2Fwos%2Fwoscc%2Ffull-record%2FWOS:000961680900001","View Full Record in Web of Science")</f>
        <v>View Full Record in Web of Science</v>
      </c>
    </row>
    <row r="20" spans="1:79" s="13" customFormat="1" x14ac:dyDescent="0.2">
      <c r="A20" s="11" t="s">
        <v>2783</v>
      </c>
      <c r="B20" s="12" t="s">
        <v>2969</v>
      </c>
      <c r="C20" s="11" t="s">
        <v>2770</v>
      </c>
      <c r="D20" s="24">
        <f t="shared" si="0"/>
        <v>-1</v>
      </c>
      <c r="E20" s="25">
        <f t="shared" si="1"/>
        <v>0</v>
      </c>
      <c r="F20" s="25">
        <f t="shared" si="2"/>
        <v>0</v>
      </c>
      <c r="G20" s="13" t="str">
        <f>HYPERLINK("http://dx.doi.org/10.1021/acs.inorgchem.2c04168","http://dx.doi.org/10.1021/acs.inorgchem.2c04168")</f>
        <v>http://dx.doi.org/10.1021/acs.inorgchem.2c04168</v>
      </c>
      <c r="H20" s="13" t="s">
        <v>72</v>
      </c>
      <c r="I20" s="13" t="s">
        <v>493</v>
      </c>
      <c r="J20" s="13" t="s">
        <v>74</v>
      </c>
      <c r="K20" s="13" t="s">
        <v>74</v>
      </c>
      <c r="L20" s="13" t="s">
        <v>74</v>
      </c>
      <c r="M20" s="13" t="s">
        <v>494</v>
      </c>
      <c r="N20" s="13" t="s">
        <v>74</v>
      </c>
      <c r="O20" s="13" t="s">
        <v>74</v>
      </c>
      <c r="P20" s="13" t="s">
        <v>495</v>
      </c>
      <c r="Q20" s="13" t="s">
        <v>496</v>
      </c>
      <c r="R20" s="13" t="s">
        <v>74</v>
      </c>
      <c r="S20" s="13" t="s">
        <v>74</v>
      </c>
      <c r="T20" s="13" t="s">
        <v>78</v>
      </c>
      <c r="U20" s="13" t="s">
        <v>138</v>
      </c>
      <c r="V20" s="13" t="s">
        <v>74</v>
      </c>
      <c r="W20" s="13" t="s">
        <v>74</v>
      </c>
      <c r="X20" s="13" t="s">
        <v>74</v>
      </c>
      <c r="Y20" s="13" t="s">
        <v>74</v>
      </c>
      <c r="Z20" s="13" t="s">
        <v>74</v>
      </c>
      <c r="AA20" s="13" t="s">
        <v>74</v>
      </c>
      <c r="AB20" s="13" t="s">
        <v>497</v>
      </c>
      <c r="AC20" s="13" t="s">
        <v>498</v>
      </c>
      <c r="AD20" s="13" t="s">
        <v>499</v>
      </c>
      <c r="AE20" s="13" t="s">
        <v>500</v>
      </c>
      <c r="AF20" s="13" t="s">
        <v>501</v>
      </c>
      <c r="AG20" s="13" t="s">
        <v>502</v>
      </c>
      <c r="AH20" s="13" t="s">
        <v>503</v>
      </c>
      <c r="AI20" s="13" t="s">
        <v>504</v>
      </c>
      <c r="AJ20" s="13" t="s">
        <v>505</v>
      </c>
      <c r="AK20" s="13" t="s">
        <v>506</v>
      </c>
      <c r="AL20" s="13" t="s">
        <v>507</v>
      </c>
      <c r="AM20" s="13" t="s">
        <v>74</v>
      </c>
      <c r="AN20" s="13">
        <v>69</v>
      </c>
      <c r="AO20" s="13">
        <v>3</v>
      </c>
      <c r="AP20" s="13">
        <v>3</v>
      </c>
      <c r="AQ20" s="13">
        <v>10</v>
      </c>
      <c r="AR20" s="13">
        <v>17</v>
      </c>
      <c r="AS20" s="13" t="s">
        <v>150</v>
      </c>
      <c r="AT20" s="13" t="s">
        <v>151</v>
      </c>
      <c r="AU20" s="13" t="s">
        <v>152</v>
      </c>
      <c r="AV20" s="13" t="s">
        <v>508</v>
      </c>
      <c r="AW20" s="13" t="s">
        <v>509</v>
      </c>
      <c r="AX20" s="13" t="s">
        <v>74</v>
      </c>
      <c r="AY20" s="13" t="s">
        <v>510</v>
      </c>
      <c r="AZ20" s="13" t="s">
        <v>511</v>
      </c>
      <c r="BA20" s="13" t="s">
        <v>512</v>
      </c>
      <c r="BB20" s="13">
        <v>2023</v>
      </c>
      <c r="BC20" s="13">
        <v>62</v>
      </c>
      <c r="BD20" s="13">
        <v>14</v>
      </c>
      <c r="BE20" s="13" t="s">
        <v>74</v>
      </c>
      <c r="BF20" s="13" t="s">
        <v>74</v>
      </c>
      <c r="BG20" s="13" t="s">
        <v>74</v>
      </c>
      <c r="BH20" s="13" t="s">
        <v>74</v>
      </c>
      <c r="BI20" s="13">
        <v>5387</v>
      </c>
      <c r="BJ20" s="13">
        <v>5399</v>
      </c>
      <c r="BK20" s="13" t="s">
        <v>74</v>
      </c>
      <c r="BL20" s="13" t="s">
        <v>513</v>
      </c>
      <c r="BM20" s="13" t="str">
        <f>HYPERLINK("http://dx.doi.org/10.1021/acs.inorgchem.2c04168","http://dx.doi.org/10.1021/acs.inorgchem.2c04168")</f>
        <v>http://dx.doi.org/10.1021/acs.inorgchem.2c04168</v>
      </c>
      <c r="BN20" s="13" t="s">
        <v>74</v>
      </c>
      <c r="BO20" s="13" t="s">
        <v>490</v>
      </c>
      <c r="BP20" s="13">
        <v>13</v>
      </c>
      <c r="BQ20" s="13" t="s">
        <v>514</v>
      </c>
      <c r="BR20" s="13" t="s">
        <v>101</v>
      </c>
      <c r="BS20" s="13" t="s">
        <v>102</v>
      </c>
      <c r="BT20" s="13" t="s">
        <v>515</v>
      </c>
      <c r="BU20" s="13">
        <v>36972560</v>
      </c>
      <c r="BV20" s="13" t="s">
        <v>74</v>
      </c>
      <c r="BW20" s="13" t="s">
        <v>74</v>
      </c>
      <c r="BX20" s="13" t="s">
        <v>74</v>
      </c>
      <c r="BY20" s="13" t="s">
        <v>105</v>
      </c>
      <c r="BZ20" s="13" t="s">
        <v>516</v>
      </c>
      <c r="CA20" s="13" t="str">
        <f>HYPERLINK("https%3A%2F%2Fwww.webofscience.com%2Fwos%2Fwoscc%2Ffull-record%2FWOS:000959701800001","View Full Record in Web of Science")</f>
        <v>View Full Record in Web of Science</v>
      </c>
    </row>
    <row r="21" spans="1:79" s="13" customFormat="1" x14ac:dyDescent="0.2">
      <c r="A21" s="11" t="s">
        <v>2770</v>
      </c>
      <c r="B21" s="12" t="s">
        <v>2970</v>
      </c>
      <c r="C21" s="11" t="s">
        <v>2770</v>
      </c>
      <c r="D21" s="24">
        <f t="shared" si="0"/>
        <v>0</v>
      </c>
      <c r="E21" s="25">
        <f t="shared" si="1"/>
        <v>0</v>
      </c>
      <c r="F21" s="25">
        <f t="shared" si="2"/>
        <v>0</v>
      </c>
      <c r="G21" s="13" t="str">
        <f>HYPERLINK("http://dx.doi.org/10.1002/adsc.202201395","http://dx.doi.org/10.1002/adsc.202201395")</f>
        <v>http://dx.doi.org/10.1002/adsc.202201395</v>
      </c>
      <c r="H21" s="13" t="s">
        <v>72</v>
      </c>
      <c r="I21" s="13" t="s">
        <v>517</v>
      </c>
      <c r="J21" s="13" t="s">
        <v>74</v>
      </c>
      <c r="K21" s="13" t="s">
        <v>74</v>
      </c>
      <c r="L21" s="13" t="s">
        <v>74</v>
      </c>
      <c r="M21" s="13" t="s">
        <v>518</v>
      </c>
      <c r="N21" s="13" t="s">
        <v>74</v>
      </c>
      <c r="O21" s="13" t="s">
        <v>74</v>
      </c>
      <c r="P21" s="13" t="s">
        <v>519</v>
      </c>
      <c r="Q21" s="13" t="s">
        <v>315</v>
      </c>
      <c r="R21" s="13" t="s">
        <v>74</v>
      </c>
      <c r="S21" s="13" t="s">
        <v>74</v>
      </c>
      <c r="T21" s="13" t="s">
        <v>78</v>
      </c>
      <c r="U21" s="13" t="s">
        <v>138</v>
      </c>
      <c r="V21" s="13" t="s">
        <v>74</v>
      </c>
      <c r="W21" s="13" t="s">
        <v>74</v>
      </c>
      <c r="X21" s="13" t="s">
        <v>74</v>
      </c>
      <c r="Y21" s="13" t="s">
        <v>74</v>
      </c>
      <c r="Z21" s="13" t="s">
        <v>74</v>
      </c>
      <c r="AA21" s="13" t="s">
        <v>520</v>
      </c>
      <c r="AB21" s="13" t="s">
        <v>521</v>
      </c>
      <c r="AC21" s="13" t="s">
        <v>522</v>
      </c>
      <c r="AD21" s="13" t="s">
        <v>523</v>
      </c>
      <c r="AE21" s="13" t="s">
        <v>169</v>
      </c>
      <c r="AF21" s="13" t="s">
        <v>320</v>
      </c>
      <c r="AG21" s="13" t="s">
        <v>171</v>
      </c>
      <c r="AH21" s="13" t="s">
        <v>74</v>
      </c>
      <c r="AI21" s="13" t="s">
        <v>74</v>
      </c>
      <c r="AJ21" s="13" t="s">
        <v>172</v>
      </c>
      <c r="AK21" s="13" t="s">
        <v>173</v>
      </c>
      <c r="AL21" s="13" t="s">
        <v>321</v>
      </c>
      <c r="AM21" s="13" t="s">
        <v>74</v>
      </c>
      <c r="AN21" s="13">
        <v>71</v>
      </c>
      <c r="AO21" s="13">
        <v>2</v>
      </c>
      <c r="AP21" s="13">
        <v>2</v>
      </c>
      <c r="AQ21" s="13">
        <v>9</v>
      </c>
      <c r="AR21" s="13">
        <v>23</v>
      </c>
      <c r="AS21" s="13" t="s">
        <v>90</v>
      </c>
      <c r="AT21" s="13" t="s">
        <v>91</v>
      </c>
      <c r="AU21" s="13" t="s">
        <v>92</v>
      </c>
      <c r="AV21" s="13" t="s">
        <v>322</v>
      </c>
      <c r="AW21" s="13" t="s">
        <v>323</v>
      </c>
      <c r="AX21" s="13" t="s">
        <v>74</v>
      </c>
      <c r="AY21" s="13" t="s">
        <v>324</v>
      </c>
      <c r="AZ21" s="13" t="s">
        <v>325</v>
      </c>
      <c r="BA21" s="13" t="s">
        <v>524</v>
      </c>
      <c r="BB21" s="13">
        <v>2023</v>
      </c>
      <c r="BC21" s="13">
        <v>365</v>
      </c>
      <c r="BD21" s="13">
        <v>5</v>
      </c>
      <c r="BE21" s="13" t="s">
        <v>74</v>
      </c>
      <c r="BF21" s="13" t="s">
        <v>74</v>
      </c>
      <c r="BG21" s="13" t="s">
        <v>74</v>
      </c>
      <c r="BH21" s="13" t="s">
        <v>74</v>
      </c>
      <c r="BI21" s="13">
        <v>747</v>
      </c>
      <c r="BJ21" s="13">
        <v>752</v>
      </c>
      <c r="BK21" s="13">
        <v>365</v>
      </c>
      <c r="BL21" s="13" t="s">
        <v>525</v>
      </c>
      <c r="BM21" s="13" t="str">
        <f>HYPERLINK("http://dx.doi.org/10.1002/adsc.202201395","http://dx.doi.org/10.1002/adsc.202201395")</f>
        <v>http://dx.doi.org/10.1002/adsc.202201395</v>
      </c>
      <c r="BN21" s="13" t="s">
        <v>74</v>
      </c>
      <c r="BO21" s="13" t="s">
        <v>526</v>
      </c>
      <c r="BP21" s="13">
        <v>6</v>
      </c>
      <c r="BQ21" s="13" t="s">
        <v>328</v>
      </c>
      <c r="BR21" s="13" t="s">
        <v>181</v>
      </c>
      <c r="BS21" s="13" t="s">
        <v>102</v>
      </c>
      <c r="BT21" s="13" t="s">
        <v>527</v>
      </c>
      <c r="BU21" s="13" t="s">
        <v>74</v>
      </c>
      <c r="BV21" s="13" t="s">
        <v>74</v>
      </c>
      <c r="BW21" s="13" t="s">
        <v>74</v>
      </c>
      <c r="BX21" s="13" t="s">
        <v>74</v>
      </c>
      <c r="BY21" s="13" t="s">
        <v>105</v>
      </c>
      <c r="BZ21" s="13" t="s">
        <v>528</v>
      </c>
      <c r="CA21" s="13" t="str">
        <f>HYPERLINK("https%3A%2F%2Fwww.webofscience.com%2Fwos%2Fwoscc%2Ffull-record%2FWOS:000940387600001","View Full Record in Web of Science")</f>
        <v>View Full Record in Web of Science</v>
      </c>
    </row>
    <row r="22" spans="1:79" s="13" customFormat="1" x14ac:dyDescent="0.2">
      <c r="A22" s="11" t="s">
        <v>2770</v>
      </c>
      <c r="B22" s="12" t="s">
        <v>2971</v>
      </c>
      <c r="C22" s="11" t="s">
        <v>2770</v>
      </c>
      <c r="D22" s="24">
        <f t="shared" si="0"/>
        <v>0</v>
      </c>
      <c r="E22" s="25">
        <f t="shared" si="1"/>
        <v>0</v>
      </c>
      <c r="F22" s="25">
        <f t="shared" si="2"/>
        <v>0</v>
      </c>
      <c r="G22" s="13" t="str">
        <f>HYPERLINK("http://dx.doi.org/10.1007/s40242-023-2323-y","http://dx.doi.org/10.1007/s40242-023-2323-y")</f>
        <v>http://dx.doi.org/10.1007/s40242-023-2323-y</v>
      </c>
      <c r="H22" s="13" t="s">
        <v>72</v>
      </c>
      <c r="I22" s="13" t="s">
        <v>529</v>
      </c>
      <c r="J22" s="13" t="s">
        <v>74</v>
      </c>
      <c r="K22" s="13" t="s">
        <v>74</v>
      </c>
      <c r="L22" s="13" t="s">
        <v>74</v>
      </c>
      <c r="M22" s="13" t="s">
        <v>530</v>
      </c>
      <c r="N22" s="13" t="s">
        <v>74</v>
      </c>
      <c r="O22" s="13" t="s">
        <v>74</v>
      </c>
      <c r="P22" s="13" t="s">
        <v>531</v>
      </c>
      <c r="Q22" s="13" t="s">
        <v>532</v>
      </c>
      <c r="R22" s="13" t="s">
        <v>74</v>
      </c>
      <c r="S22" s="13" t="s">
        <v>74</v>
      </c>
      <c r="T22" s="13" t="s">
        <v>78</v>
      </c>
      <c r="U22" s="13" t="s">
        <v>138</v>
      </c>
      <c r="V22" s="13" t="s">
        <v>74</v>
      </c>
      <c r="W22" s="13" t="s">
        <v>74</v>
      </c>
      <c r="X22" s="13" t="s">
        <v>74</v>
      </c>
      <c r="Y22" s="13" t="s">
        <v>74</v>
      </c>
      <c r="Z22" s="13" t="s">
        <v>74</v>
      </c>
      <c r="AA22" s="13" t="s">
        <v>533</v>
      </c>
      <c r="AB22" s="13" t="s">
        <v>534</v>
      </c>
      <c r="AC22" s="13" t="s">
        <v>535</v>
      </c>
      <c r="AD22" s="13" t="s">
        <v>536</v>
      </c>
      <c r="AE22" s="13" t="s">
        <v>537</v>
      </c>
      <c r="AF22" s="13" t="s">
        <v>538</v>
      </c>
      <c r="AG22" s="13" t="s">
        <v>539</v>
      </c>
      <c r="AH22" s="13" t="s">
        <v>540</v>
      </c>
      <c r="AI22" s="13" t="s">
        <v>74</v>
      </c>
      <c r="AJ22" s="13" t="s">
        <v>541</v>
      </c>
      <c r="AK22" s="13" t="s">
        <v>542</v>
      </c>
      <c r="AL22" s="13" t="s">
        <v>543</v>
      </c>
      <c r="AM22" s="13" t="s">
        <v>74</v>
      </c>
      <c r="AN22" s="13">
        <v>39</v>
      </c>
      <c r="AO22" s="13">
        <v>1</v>
      </c>
      <c r="AP22" s="13">
        <v>1</v>
      </c>
      <c r="AQ22" s="13">
        <v>3</v>
      </c>
      <c r="AR22" s="13">
        <v>12</v>
      </c>
      <c r="AS22" s="13" t="s">
        <v>544</v>
      </c>
      <c r="AT22" s="13" t="s">
        <v>545</v>
      </c>
      <c r="AU22" s="13" t="s">
        <v>546</v>
      </c>
      <c r="AV22" s="13" t="s">
        <v>547</v>
      </c>
      <c r="AW22" s="13" t="s">
        <v>548</v>
      </c>
      <c r="AX22" s="13" t="s">
        <v>74</v>
      </c>
      <c r="AY22" s="13" t="s">
        <v>549</v>
      </c>
      <c r="AZ22" s="13" t="s">
        <v>550</v>
      </c>
      <c r="BA22" s="13" t="s">
        <v>551</v>
      </c>
      <c r="BB22" s="13">
        <v>2023</v>
      </c>
      <c r="BC22" s="13">
        <v>39</v>
      </c>
      <c r="BD22" s="13">
        <v>2</v>
      </c>
      <c r="BE22" s="13" t="s">
        <v>74</v>
      </c>
      <c r="BF22" s="13" t="s">
        <v>74</v>
      </c>
      <c r="BG22" s="13" t="s">
        <v>344</v>
      </c>
      <c r="BH22" s="13" t="s">
        <v>74</v>
      </c>
      <c r="BI22" s="13">
        <v>318</v>
      </c>
      <c r="BJ22" s="13">
        <v>324</v>
      </c>
      <c r="BK22" s="13" t="s">
        <v>74</v>
      </c>
      <c r="BL22" s="13" t="s">
        <v>552</v>
      </c>
      <c r="BM22" s="13" t="str">
        <f>HYPERLINK("http://dx.doi.org/10.1007/s40242-023-2323-y","http://dx.doi.org/10.1007/s40242-023-2323-y")</f>
        <v>http://dx.doi.org/10.1007/s40242-023-2323-y</v>
      </c>
      <c r="BN22" s="13" t="s">
        <v>74</v>
      </c>
      <c r="BO22" s="13" t="s">
        <v>526</v>
      </c>
      <c r="BP22" s="13">
        <v>7</v>
      </c>
      <c r="BQ22" s="13" t="s">
        <v>100</v>
      </c>
      <c r="BR22" s="13" t="s">
        <v>101</v>
      </c>
      <c r="BS22" s="13" t="s">
        <v>102</v>
      </c>
      <c r="BT22" s="13" t="s">
        <v>553</v>
      </c>
      <c r="BU22" s="13" t="s">
        <v>74</v>
      </c>
      <c r="BV22" s="13" t="s">
        <v>74</v>
      </c>
      <c r="BW22" s="13" t="s">
        <v>74</v>
      </c>
      <c r="BX22" s="13" t="s">
        <v>74</v>
      </c>
      <c r="BY22" s="13" t="s">
        <v>105</v>
      </c>
      <c r="BZ22" s="13" t="s">
        <v>554</v>
      </c>
      <c r="CA22" s="13" t="str">
        <f>HYPERLINK("https%3A%2F%2Fwww.webofscience.com%2Fwos%2Fwoscc%2Ffull-record%2FWOS:000935410800001","View Full Record in Web of Science")</f>
        <v>View Full Record in Web of Science</v>
      </c>
    </row>
    <row r="23" spans="1:79" s="13" customFormat="1" x14ac:dyDescent="0.2">
      <c r="A23" s="11" t="s">
        <v>2770</v>
      </c>
      <c r="B23" s="12" t="s">
        <v>2972</v>
      </c>
      <c r="C23" s="11" t="s">
        <v>2770</v>
      </c>
      <c r="D23" s="24">
        <f t="shared" si="0"/>
        <v>0</v>
      </c>
      <c r="E23" s="25">
        <f t="shared" si="1"/>
        <v>0</v>
      </c>
      <c r="F23" s="25">
        <f t="shared" si="2"/>
        <v>0</v>
      </c>
      <c r="G23" s="13" t="str">
        <f>HYPERLINK("http://dx.doi.org/10.1016/j.checat.2022.100491","http://dx.doi.org/10.1016/j.checat.2022.100491")</f>
        <v>http://dx.doi.org/10.1016/j.checat.2022.100491</v>
      </c>
      <c r="H23" s="13" t="s">
        <v>72</v>
      </c>
      <c r="I23" s="13" t="s">
        <v>555</v>
      </c>
      <c r="J23" s="13" t="s">
        <v>74</v>
      </c>
      <c r="K23" s="13" t="s">
        <v>74</v>
      </c>
      <c r="L23" s="13" t="s">
        <v>74</v>
      </c>
      <c r="M23" s="13" t="s">
        <v>556</v>
      </c>
      <c r="N23" s="13" t="s">
        <v>74</v>
      </c>
      <c r="O23" s="13" t="s">
        <v>74</v>
      </c>
      <c r="P23" s="13" t="s">
        <v>557</v>
      </c>
      <c r="Q23" s="13" t="s">
        <v>449</v>
      </c>
      <c r="R23" s="13" t="s">
        <v>74</v>
      </c>
      <c r="S23" s="13" t="s">
        <v>74</v>
      </c>
      <c r="T23" s="13" t="s">
        <v>78</v>
      </c>
      <c r="U23" s="13" t="s">
        <v>138</v>
      </c>
      <c r="V23" s="13" t="s">
        <v>74</v>
      </c>
      <c r="W23" s="13" t="s">
        <v>74</v>
      </c>
      <c r="X23" s="13" t="s">
        <v>74</v>
      </c>
      <c r="Y23" s="13" t="s">
        <v>74</v>
      </c>
      <c r="Z23" s="13" t="s">
        <v>74</v>
      </c>
      <c r="AA23" s="13" t="s">
        <v>74</v>
      </c>
      <c r="AB23" s="13" t="s">
        <v>558</v>
      </c>
      <c r="AC23" s="13" t="s">
        <v>559</v>
      </c>
      <c r="AD23" s="13" t="s">
        <v>560</v>
      </c>
      <c r="AE23" s="13" t="s">
        <v>561</v>
      </c>
      <c r="AF23" s="13" t="s">
        <v>562</v>
      </c>
      <c r="AG23" s="13" t="s">
        <v>563</v>
      </c>
      <c r="AH23" s="13" t="s">
        <v>74</v>
      </c>
      <c r="AI23" s="13" t="s">
        <v>74</v>
      </c>
      <c r="AJ23" s="13" t="s">
        <v>564</v>
      </c>
      <c r="AK23" s="13" t="s">
        <v>565</v>
      </c>
      <c r="AL23" s="13" t="s">
        <v>566</v>
      </c>
      <c r="AM23" s="13" t="s">
        <v>74</v>
      </c>
      <c r="AN23" s="13">
        <v>54</v>
      </c>
      <c r="AO23" s="13">
        <v>5</v>
      </c>
      <c r="AP23" s="13">
        <v>5</v>
      </c>
      <c r="AQ23" s="13">
        <v>14</v>
      </c>
      <c r="AR23" s="13">
        <v>26</v>
      </c>
      <c r="AS23" s="13" t="s">
        <v>461</v>
      </c>
      <c r="AT23" s="13" t="s">
        <v>276</v>
      </c>
      <c r="AU23" s="13" t="s">
        <v>462</v>
      </c>
      <c r="AV23" s="13" t="s">
        <v>463</v>
      </c>
      <c r="AW23" s="13" t="s">
        <v>74</v>
      </c>
      <c r="AX23" s="13" t="s">
        <v>74</v>
      </c>
      <c r="AY23" s="13" t="s">
        <v>449</v>
      </c>
      <c r="AZ23" s="13" t="s">
        <v>464</v>
      </c>
      <c r="BA23" s="13" t="s">
        <v>567</v>
      </c>
      <c r="BB23" s="13">
        <v>2023</v>
      </c>
      <c r="BC23" s="13">
        <v>3</v>
      </c>
      <c r="BD23" s="13">
        <v>1</v>
      </c>
      <c r="BE23" s="13" t="s">
        <v>74</v>
      </c>
      <c r="BF23" s="13" t="s">
        <v>74</v>
      </c>
      <c r="BG23" s="13" t="s">
        <v>74</v>
      </c>
      <c r="BH23" s="13" t="s">
        <v>74</v>
      </c>
      <c r="BI23" s="13" t="s">
        <v>74</v>
      </c>
      <c r="BJ23" s="13" t="s">
        <v>74</v>
      </c>
      <c r="BK23" s="13">
        <v>100491</v>
      </c>
      <c r="BL23" s="13" t="s">
        <v>568</v>
      </c>
      <c r="BM23" s="13" t="str">
        <f>HYPERLINK("http://dx.doi.org/10.1016/j.checat.2022.100491","http://dx.doi.org/10.1016/j.checat.2022.100491")</f>
        <v>http://dx.doi.org/10.1016/j.checat.2022.100491</v>
      </c>
      <c r="BN23" s="13" t="s">
        <v>74</v>
      </c>
      <c r="BO23" s="13" t="s">
        <v>569</v>
      </c>
      <c r="BP23" s="13">
        <v>12</v>
      </c>
      <c r="BQ23" s="13" t="s">
        <v>372</v>
      </c>
      <c r="BR23" s="13" t="s">
        <v>468</v>
      </c>
      <c r="BS23" s="13" t="s">
        <v>102</v>
      </c>
      <c r="BT23" s="13" t="s">
        <v>570</v>
      </c>
      <c r="BU23" s="13">
        <v>36743279</v>
      </c>
      <c r="BV23" s="13" t="s">
        <v>132</v>
      </c>
      <c r="BW23" s="13" t="s">
        <v>74</v>
      </c>
      <c r="BX23" s="13" t="s">
        <v>74</v>
      </c>
      <c r="BY23" s="13" t="s">
        <v>105</v>
      </c>
      <c r="BZ23" s="13" t="s">
        <v>571</v>
      </c>
      <c r="CA23" s="13" t="str">
        <f>HYPERLINK("https%3A%2F%2Fwww.webofscience.com%2Fwos%2Fwoscc%2Ffull-record%2FWOS:000924648500001","View Full Record in Web of Science")</f>
        <v>View Full Record in Web of Science</v>
      </c>
    </row>
    <row r="24" spans="1:79" s="13" customFormat="1" x14ac:dyDescent="0.2">
      <c r="A24" s="11" t="s">
        <v>2790</v>
      </c>
      <c r="B24" s="12" t="s">
        <v>2973</v>
      </c>
      <c r="C24" s="11" t="s">
        <v>2770</v>
      </c>
      <c r="D24" s="24">
        <f t="shared" si="0"/>
        <v>0</v>
      </c>
      <c r="E24" s="25">
        <f t="shared" si="1"/>
        <v>1</v>
      </c>
      <c r="F24" s="25">
        <f t="shared" si="2"/>
        <v>0</v>
      </c>
      <c r="G24" s="13" t="str">
        <f>HYPERLINK("http://dx.doi.org/10.1038/s41586-022-05667-0","http://dx.doi.org/10.1038/s41586-022-05667-0")</f>
        <v>http://dx.doi.org/10.1038/s41586-022-05667-0</v>
      </c>
      <c r="H24" s="13" t="s">
        <v>72</v>
      </c>
      <c r="I24" s="13" t="s">
        <v>572</v>
      </c>
      <c r="J24" s="13" t="s">
        <v>74</v>
      </c>
      <c r="K24" s="13" t="s">
        <v>74</v>
      </c>
      <c r="L24" s="13" t="s">
        <v>74</v>
      </c>
      <c r="M24" s="13" t="s">
        <v>573</v>
      </c>
      <c r="N24" s="13" t="s">
        <v>74</v>
      </c>
      <c r="O24" s="13" t="s">
        <v>74</v>
      </c>
      <c r="P24" s="13" t="s">
        <v>574</v>
      </c>
      <c r="Q24" s="13" t="s">
        <v>575</v>
      </c>
      <c r="R24" s="13" t="s">
        <v>74</v>
      </c>
      <c r="S24" s="13" t="s">
        <v>74</v>
      </c>
      <c r="T24" s="13" t="s">
        <v>78</v>
      </c>
      <c r="U24" s="13" t="s">
        <v>138</v>
      </c>
      <c r="V24" s="13" t="s">
        <v>74</v>
      </c>
      <c r="W24" s="13" t="s">
        <v>74</v>
      </c>
      <c r="X24" s="13" t="s">
        <v>74</v>
      </c>
      <c r="Y24" s="13" t="s">
        <v>74</v>
      </c>
      <c r="Z24" s="13" t="s">
        <v>74</v>
      </c>
      <c r="AA24" s="13" t="s">
        <v>74</v>
      </c>
      <c r="AB24" s="13" t="s">
        <v>576</v>
      </c>
      <c r="AC24" s="13" t="s">
        <v>577</v>
      </c>
      <c r="AD24" s="13" t="s">
        <v>578</v>
      </c>
      <c r="AE24" s="13" t="s">
        <v>579</v>
      </c>
      <c r="AF24" s="13" t="s">
        <v>580</v>
      </c>
      <c r="AG24" s="13" t="s">
        <v>581</v>
      </c>
      <c r="AH24" s="13" t="s">
        <v>582</v>
      </c>
      <c r="AI24" s="13" t="s">
        <v>583</v>
      </c>
      <c r="AJ24" s="13" t="s">
        <v>584</v>
      </c>
      <c r="AK24" s="13" t="s">
        <v>585</v>
      </c>
      <c r="AL24" s="13" t="s">
        <v>586</v>
      </c>
      <c r="AM24" s="13" t="s">
        <v>74</v>
      </c>
      <c r="AN24" s="13">
        <v>50</v>
      </c>
      <c r="AO24" s="13">
        <v>41</v>
      </c>
      <c r="AP24" s="13">
        <v>42</v>
      </c>
      <c r="AQ24" s="13">
        <v>90</v>
      </c>
      <c r="AR24" s="13">
        <v>161</v>
      </c>
      <c r="AS24" s="13" t="s">
        <v>587</v>
      </c>
      <c r="AT24" s="13" t="s">
        <v>588</v>
      </c>
      <c r="AU24" s="13" t="s">
        <v>589</v>
      </c>
      <c r="AV24" s="13" t="s">
        <v>590</v>
      </c>
      <c r="AW24" s="13" t="s">
        <v>591</v>
      </c>
      <c r="AX24" s="13" t="s">
        <v>74</v>
      </c>
      <c r="AY24" s="13" t="s">
        <v>575</v>
      </c>
      <c r="AZ24" s="13" t="s">
        <v>592</v>
      </c>
      <c r="BA24" s="13" t="s">
        <v>593</v>
      </c>
      <c r="BB24" s="13">
        <v>2023</v>
      </c>
      <c r="BC24" s="13">
        <v>615</v>
      </c>
      <c r="BD24" s="13">
        <v>7950</v>
      </c>
      <c r="BE24" s="13" t="s">
        <v>74</v>
      </c>
      <c r="BF24" s="13" t="s">
        <v>74</v>
      </c>
      <c r="BG24" s="13" t="s">
        <v>74</v>
      </c>
      <c r="BH24" s="13" t="s">
        <v>74</v>
      </c>
      <c r="BI24" s="13">
        <v>67</v>
      </c>
      <c r="BJ24" s="13" t="s">
        <v>594</v>
      </c>
      <c r="BK24" s="13" t="s">
        <v>74</v>
      </c>
      <c r="BL24" s="13" t="s">
        <v>595</v>
      </c>
      <c r="BM24" s="13" t="str">
        <f>HYPERLINK("http://dx.doi.org/10.1038/s41586-022-05667-0","http://dx.doi.org/10.1038/s41586-022-05667-0")</f>
        <v>http://dx.doi.org/10.1038/s41586-022-05667-0</v>
      </c>
      <c r="BN24" s="13" t="s">
        <v>74</v>
      </c>
      <c r="BO24" s="13" t="s">
        <v>569</v>
      </c>
      <c r="BP24" s="13">
        <v>7</v>
      </c>
      <c r="BQ24" s="13" t="s">
        <v>596</v>
      </c>
      <c r="BR24" s="13" t="s">
        <v>101</v>
      </c>
      <c r="BS24" s="13" t="s">
        <v>597</v>
      </c>
      <c r="BT24" s="13" t="s">
        <v>598</v>
      </c>
      <c r="BU24" s="13">
        <v>36603811</v>
      </c>
      <c r="BV24" s="13" t="s">
        <v>599</v>
      </c>
      <c r="BW24" s="13" t="s">
        <v>74</v>
      </c>
      <c r="BX24" s="13" t="s">
        <v>74</v>
      </c>
      <c r="BY24" s="13" t="s">
        <v>105</v>
      </c>
      <c r="BZ24" s="13" t="s">
        <v>600</v>
      </c>
      <c r="CA24" s="13" t="str">
        <f>HYPERLINK("https%3A%2F%2Fwww.webofscience.com%2Fwos%2Fwoscc%2Ffull-record%2FWOS:000937120600001","View Full Record in Web of Science")</f>
        <v>View Full Record in Web of Science</v>
      </c>
    </row>
    <row r="25" spans="1:79" s="13" customFormat="1" x14ac:dyDescent="0.2">
      <c r="A25" s="14" t="s">
        <v>2771</v>
      </c>
      <c r="B25" s="12" t="s">
        <v>2974</v>
      </c>
      <c r="C25" s="14" t="s">
        <v>2770</v>
      </c>
      <c r="D25" s="24">
        <f t="shared" si="0"/>
        <v>0</v>
      </c>
      <c r="E25" s="25">
        <f t="shared" si="1"/>
        <v>0</v>
      </c>
      <c r="F25" s="25">
        <f t="shared" si="2"/>
        <v>1</v>
      </c>
      <c r="G25" s="13" t="str">
        <f>HYPERLINK("http://dx.doi.org/10.1055/a-1992-7066","http://dx.doi.org/10.1055/a-1992-7066")</f>
        <v>http://dx.doi.org/10.1055/a-1992-7066</v>
      </c>
      <c r="H25" s="13" t="s">
        <v>72</v>
      </c>
      <c r="I25" s="13" t="s">
        <v>601</v>
      </c>
      <c r="J25" s="13" t="s">
        <v>74</v>
      </c>
      <c r="K25" s="13" t="s">
        <v>74</v>
      </c>
      <c r="L25" s="13" t="s">
        <v>74</v>
      </c>
      <c r="M25" s="13" t="s">
        <v>602</v>
      </c>
      <c r="N25" s="13" t="s">
        <v>74</v>
      </c>
      <c r="O25" s="13" t="s">
        <v>74</v>
      </c>
      <c r="P25" s="13" t="s">
        <v>603</v>
      </c>
      <c r="Q25" s="13" t="s">
        <v>604</v>
      </c>
      <c r="R25" s="13" t="s">
        <v>74</v>
      </c>
      <c r="S25" s="13" t="s">
        <v>74</v>
      </c>
      <c r="T25" s="13" t="s">
        <v>78</v>
      </c>
      <c r="U25" s="13" t="s">
        <v>245</v>
      </c>
      <c r="V25" s="13" t="s">
        <v>74</v>
      </c>
      <c r="W25" s="13" t="s">
        <v>74</v>
      </c>
      <c r="X25" s="13" t="s">
        <v>74</v>
      </c>
      <c r="Y25" s="13" t="s">
        <v>74</v>
      </c>
      <c r="Z25" s="13" t="s">
        <v>74</v>
      </c>
      <c r="AA25" s="13" t="s">
        <v>605</v>
      </c>
      <c r="AB25" s="13" t="s">
        <v>606</v>
      </c>
      <c r="AC25" s="13" t="s">
        <v>607</v>
      </c>
      <c r="AD25" s="13" t="s">
        <v>608</v>
      </c>
      <c r="AE25" s="13" t="s">
        <v>169</v>
      </c>
      <c r="AF25" s="13" t="s">
        <v>609</v>
      </c>
      <c r="AG25" s="13" t="s">
        <v>171</v>
      </c>
      <c r="AH25" s="13" t="s">
        <v>74</v>
      </c>
      <c r="AI25" s="13" t="s">
        <v>74</v>
      </c>
      <c r="AJ25" s="13" t="s">
        <v>610</v>
      </c>
      <c r="AK25" s="13" t="s">
        <v>173</v>
      </c>
      <c r="AL25" s="13" t="s">
        <v>611</v>
      </c>
      <c r="AM25" s="13" t="s">
        <v>74</v>
      </c>
      <c r="AN25" s="13">
        <v>47</v>
      </c>
      <c r="AO25" s="13">
        <v>1</v>
      </c>
      <c r="AP25" s="13">
        <v>1</v>
      </c>
      <c r="AQ25" s="13">
        <v>13</v>
      </c>
      <c r="AR25" s="13">
        <v>30</v>
      </c>
      <c r="AS25" s="13" t="s">
        <v>612</v>
      </c>
      <c r="AT25" s="13" t="s">
        <v>613</v>
      </c>
      <c r="AU25" s="13" t="s">
        <v>614</v>
      </c>
      <c r="AV25" s="13" t="s">
        <v>615</v>
      </c>
      <c r="AW25" s="13" t="s">
        <v>616</v>
      </c>
      <c r="AX25" s="13" t="s">
        <v>74</v>
      </c>
      <c r="AY25" s="13" t="s">
        <v>604</v>
      </c>
      <c r="AZ25" s="13" t="s">
        <v>617</v>
      </c>
      <c r="BA25" s="13" t="s">
        <v>618</v>
      </c>
      <c r="BB25" s="13">
        <v>2023</v>
      </c>
      <c r="BC25" s="13" t="s">
        <v>74</v>
      </c>
      <c r="BD25" s="13" t="s">
        <v>74</v>
      </c>
      <c r="BE25" s="13" t="s">
        <v>74</v>
      </c>
      <c r="BF25" s="13" t="s">
        <v>74</v>
      </c>
      <c r="BG25" s="13" t="s">
        <v>74</v>
      </c>
      <c r="BH25" s="13" t="s">
        <v>74</v>
      </c>
      <c r="BI25" s="13" t="s">
        <v>74</v>
      </c>
      <c r="BJ25" s="13" t="s">
        <v>74</v>
      </c>
      <c r="BK25" s="13" t="s">
        <v>74</v>
      </c>
      <c r="BL25" s="13" t="s">
        <v>619</v>
      </c>
      <c r="BM25" s="13" t="str">
        <f>HYPERLINK("http://dx.doi.org/10.1055/a-1992-7066","http://dx.doi.org/10.1055/a-1992-7066")</f>
        <v>http://dx.doi.org/10.1055/a-1992-7066</v>
      </c>
      <c r="BN25" s="13" t="s">
        <v>74</v>
      </c>
      <c r="BO25" s="13" t="s">
        <v>569</v>
      </c>
      <c r="BP25" s="13">
        <v>10</v>
      </c>
      <c r="BQ25" s="13" t="s">
        <v>130</v>
      </c>
      <c r="BR25" s="13" t="s">
        <v>101</v>
      </c>
      <c r="BS25" s="13" t="s">
        <v>102</v>
      </c>
      <c r="BT25" s="13" t="s">
        <v>620</v>
      </c>
      <c r="BU25" s="13" t="s">
        <v>74</v>
      </c>
      <c r="BV25" s="13" t="s">
        <v>74</v>
      </c>
      <c r="BW25" s="13" t="s">
        <v>74</v>
      </c>
      <c r="BX25" s="13" t="s">
        <v>74</v>
      </c>
      <c r="BY25" s="13" t="s">
        <v>105</v>
      </c>
      <c r="BZ25" s="13" t="s">
        <v>621</v>
      </c>
      <c r="CA25" s="13" t="str">
        <f>HYPERLINK("https%3A%2F%2Fwww.webofscience.com%2Fwos%2Fwoscc%2Ffull-record%2FWOS:000906995500004","View Full Record in Web of Science")</f>
        <v>View Full Record in Web of Science</v>
      </c>
    </row>
    <row r="26" spans="1:79" s="13" customFormat="1" x14ac:dyDescent="0.2">
      <c r="A26" s="14" t="s">
        <v>2802</v>
      </c>
      <c r="B26" s="12" t="s">
        <v>2975</v>
      </c>
      <c r="C26" s="11" t="s">
        <v>2802</v>
      </c>
      <c r="D26" s="24">
        <f t="shared" si="0"/>
        <v>0</v>
      </c>
      <c r="E26" s="25">
        <f t="shared" si="1"/>
        <v>0</v>
      </c>
      <c r="F26" s="25">
        <f t="shared" si="2"/>
        <v>0</v>
      </c>
      <c r="G26" s="13" t="str">
        <f>HYPERLINK("http://dx.doi.org/10.1021/acs.jpcc.2c07736","http://dx.doi.org/10.1021/acs.jpcc.2c07736")</f>
        <v>http://dx.doi.org/10.1021/acs.jpcc.2c07736</v>
      </c>
      <c r="H26" s="13" t="s">
        <v>72</v>
      </c>
      <c r="I26" s="13" t="s">
        <v>622</v>
      </c>
      <c r="J26" s="13" t="s">
        <v>74</v>
      </c>
      <c r="K26" s="13" t="s">
        <v>74</v>
      </c>
      <c r="L26" s="13" t="s">
        <v>74</v>
      </c>
      <c r="M26" s="13" t="s">
        <v>623</v>
      </c>
      <c r="N26" s="13" t="s">
        <v>74</v>
      </c>
      <c r="O26" s="13" t="s">
        <v>74</v>
      </c>
      <c r="P26" s="13" t="s">
        <v>624</v>
      </c>
      <c r="Q26" s="13" t="s">
        <v>625</v>
      </c>
      <c r="R26" s="13" t="s">
        <v>74</v>
      </c>
      <c r="S26" s="13" t="s">
        <v>74</v>
      </c>
      <c r="T26" s="13" t="s">
        <v>78</v>
      </c>
      <c r="U26" s="13" t="s">
        <v>138</v>
      </c>
      <c r="V26" s="13" t="s">
        <v>74</v>
      </c>
      <c r="W26" s="13" t="s">
        <v>74</v>
      </c>
      <c r="X26" s="13" t="s">
        <v>74</v>
      </c>
      <c r="Y26" s="13" t="s">
        <v>74</v>
      </c>
      <c r="Z26" s="13" t="s">
        <v>74</v>
      </c>
      <c r="AA26" s="13" t="s">
        <v>74</v>
      </c>
      <c r="AB26" s="13" t="s">
        <v>626</v>
      </c>
      <c r="AC26" s="13" t="s">
        <v>627</v>
      </c>
      <c r="AD26" s="13" t="s">
        <v>628</v>
      </c>
      <c r="AE26" s="13" t="s">
        <v>629</v>
      </c>
      <c r="AF26" s="13" t="s">
        <v>630</v>
      </c>
      <c r="AG26" s="13" t="s">
        <v>631</v>
      </c>
      <c r="AH26" s="13" t="s">
        <v>632</v>
      </c>
      <c r="AI26" s="13" t="s">
        <v>633</v>
      </c>
      <c r="AJ26" s="13" t="s">
        <v>634</v>
      </c>
      <c r="AK26" s="13" t="s">
        <v>635</v>
      </c>
      <c r="AL26" s="13" t="s">
        <v>636</v>
      </c>
      <c r="AM26" s="13" t="s">
        <v>74</v>
      </c>
      <c r="AN26" s="13">
        <v>77</v>
      </c>
      <c r="AO26" s="13">
        <v>2</v>
      </c>
      <c r="AP26" s="13">
        <v>2</v>
      </c>
      <c r="AQ26" s="13">
        <v>6</v>
      </c>
      <c r="AR26" s="13">
        <v>11</v>
      </c>
      <c r="AS26" s="13" t="s">
        <v>150</v>
      </c>
      <c r="AT26" s="13" t="s">
        <v>151</v>
      </c>
      <c r="AU26" s="13" t="s">
        <v>152</v>
      </c>
      <c r="AV26" s="13" t="s">
        <v>637</v>
      </c>
      <c r="AW26" s="13" t="s">
        <v>638</v>
      </c>
      <c r="AX26" s="13" t="s">
        <v>74</v>
      </c>
      <c r="AY26" s="13" t="s">
        <v>639</v>
      </c>
      <c r="AZ26" s="13" t="s">
        <v>640</v>
      </c>
      <c r="BA26" s="13" t="s">
        <v>641</v>
      </c>
      <c r="BB26" s="13">
        <v>2023</v>
      </c>
      <c r="BC26" s="13">
        <v>127</v>
      </c>
      <c r="BD26" s="13">
        <v>1</v>
      </c>
      <c r="BE26" s="13" t="s">
        <v>74</v>
      </c>
      <c r="BF26" s="13" t="s">
        <v>74</v>
      </c>
      <c r="BG26" s="13" t="s">
        <v>74</v>
      </c>
      <c r="BH26" s="13" t="s">
        <v>74</v>
      </c>
      <c r="BI26" s="13">
        <v>308</v>
      </c>
      <c r="BJ26" s="13">
        <v>318</v>
      </c>
      <c r="BK26" s="13" t="s">
        <v>74</v>
      </c>
      <c r="BL26" s="13" t="s">
        <v>642</v>
      </c>
      <c r="BM26" s="13" t="str">
        <f>HYPERLINK("http://dx.doi.org/10.1021/acs.jpcc.2c07736","http://dx.doi.org/10.1021/acs.jpcc.2c07736")</f>
        <v>http://dx.doi.org/10.1021/acs.jpcc.2c07736</v>
      </c>
      <c r="BN26" s="13" t="s">
        <v>74</v>
      </c>
      <c r="BO26" s="13" t="s">
        <v>643</v>
      </c>
      <c r="BP26" s="13">
        <v>11</v>
      </c>
      <c r="BQ26" s="13" t="s">
        <v>644</v>
      </c>
      <c r="BR26" s="13" t="s">
        <v>101</v>
      </c>
      <c r="BS26" s="13" t="s">
        <v>645</v>
      </c>
      <c r="BT26" s="13" t="s">
        <v>646</v>
      </c>
      <c r="BU26" s="13" t="s">
        <v>74</v>
      </c>
      <c r="BV26" s="13" t="s">
        <v>74</v>
      </c>
      <c r="BW26" s="13" t="s">
        <v>74</v>
      </c>
      <c r="BX26" s="13" t="s">
        <v>74</v>
      </c>
      <c r="BY26" s="13" t="s">
        <v>105</v>
      </c>
      <c r="BZ26" s="13" t="s">
        <v>647</v>
      </c>
      <c r="CA26" s="13" t="str">
        <f>HYPERLINK("https%3A%2F%2Fwww.webofscience.com%2Fwos%2Fwoscc%2Ffull-record%2FWOS:000906138200001","View Full Record in Web of Science")</f>
        <v>View Full Record in Web of Science</v>
      </c>
    </row>
    <row r="27" spans="1:79" s="23" customFormat="1" x14ac:dyDescent="0.2">
      <c r="A27" s="22" t="s">
        <v>2768</v>
      </c>
      <c r="B27" s="27" t="s">
        <v>2946</v>
      </c>
      <c r="C27" s="24" t="s">
        <v>2790</v>
      </c>
      <c r="D27" s="24">
        <f t="shared" si="0"/>
        <v>0</v>
      </c>
      <c r="E27" s="25">
        <f t="shared" si="1"/>
        <v>0</v>
      </c>
      <c r="F27" s="25">
        <f t="shared" si="2"/>
        <v>1</v>
      </c>
      <c r="G27" s="23" t="str">
        <f>HYPERLINK("http://dx.doi.org/10.1021/acs.joc.2c02363","http://dx.doi.org/10.1021/acs.joc.2c02363")</f>
        <v>http://dx.doi.org/10.1021/acs.joc.2c02363</v>
      </c>
      <c r="H27" s="23" t="s">
        <v>72</v>
      </c>
      <c r="I27" s="23" t="s">
        <v>648</v>
      </c>
      <c r="J27" s="23" t="s">
        <v>74</v>
      </c>
      <c r="K27" s="23" t="s">
        <v>74</v>
      </c>
      <c r="L27" s="23" t="s">
        <v>74</v>
      </c>
      <c r="M27" s="23" t="s">
        <v>649</v>
      </c>
      <c r="N27" s="23" t="s">
        <v>74</v>
      </c>
      <c r="O27" s="23" t="s">
        <v>74</v>
      </c>
      <c r="P27" s="23" t="s">
        <v>650</v>
      </c>
      <c r="Q27" s="23" t="s">
        <v>651</v>
      </c>
      <c r="R27" s="23" t="s">
        <v>74</v>
      </c>
      <c r="S27" s="23" t="s">
        <v>74</v>
      </c>
      <c r="T27" s="23" t="s">
        <v>78</v>
      </c>
      <c r="U27" s="23" t="s">
        <v>138</v>
      </c>
      <c r="V27" s="23" t="s">
        <v>74</v>
      </c>
      <c r="W27" s="23" t="s">
        <v>74</v>
      </c>
      <c r="X27" s="23" t="s">
        <v>74</v>
      </c>
      <c r="Y27" s="23" t="s">
        <v>74</v>
      </c>
      <c r="Z27" s="23" t="s">
        <v>74</v>
      </c>
      <c r="AA27" s="23" t="s">
        <v>74</v>
      </c>
      <c r="AB27" s="23" t="s">
        <v>652</v>
      </c>
      <c r="AC27" s="23" t="s">
        <v>653</v>
      </c>
      <c r="AD27" s="23" t="s">
        <v>654</v>
      </c>
      <c r="AE27" s="23" t="s">
        <v>655</v>
      </c>
      <c r="AF27" s="23" t="s">
        <v>656</v>
      </c>
      <c r="AG27" s="23" t="s">
        <v>657</v>
      </c>
      <c r="AH27" s="23" t="s">
        <v>74</v>
      </c>
      <c r="AI27" s="23" t="s">
        <v>658</v>
      </c>
      <c r="AJ27" s="23" t="s">
        <v>659</v>
      </c>
      <c r="AK27" s="23" t="s">
        <v>660</v>
      </c>
      <c r="AL27" s="23" t="s">
        <v>661</v>
      </c>
      <c r="AM27" s="23" t="s">
        <v>74</v>
      </c>
      <c r="AN27" s="23">
        <v>52</v>
      </c>
      <c r="AO27" s="23">
        <v>6</v>
      </c>
      <c r="AP27" s="23">
        <v>6</v>
      </c>
      <c r="AQ27" s="23">
        <v>10</v>
      </c>
      <c r="AR27" s="23">
        <v>32</v>
      </c>
      <c r="AS27" s="23" t="s">
        <v>150</v>
      </c>
      <c r="AT27" s="23" t="s">
        <v>151</v>
      </c>
      <c r="AU27" s="23" t="s">
        <v>152</v>
      </c>
      <c r="AV27" s="23" t="s">
        <v>662</v>
      </c>
      <c r="AW27" s="23" t="s">
        <v>663</v>
      </c>
      <c r="AX27" s="23" t="s">
        <v>74</v>
      </c>
      <c r="AY27" s="23" t="s">
        <v>664</v>
      </c>
      <c r="AZ27" s="23" t="s">
        <v>665</v>
      </c>
      <c r="BA27" s="23" t="s">
        <v>666</v>
      </c>
      <c r="BB27" s="23">
        <v>2023</v>
      </c>
      <c r="BC27" s="23">
        <v>88</v>
      </c>
      <c r="BD27" s="23">
        <v>1</v>
      </c>
      <c r="BE27" s="23" t="s">
        <v>74</v>
      </c>
      <c r="BF27" s="23" t="s">
        <v>74</v>
      </c>
      <c r="BG27" s="23" t="s">
        <v>74</v>
      </c>
      <c r="BH27" s="23" t="s">
        <v>74</v>
      </c>
      <c r="BI27" s="23">
        <v>329</v>
      </c>
      <c r="BJ27" s="23">
        <v>340</v>
      </c>
      <c r="BK27" s="23" t="s">
        <v>74</v>
      </c>
      <c r="BL27" s="23" t="s">
        <v>667</v>
      </c>
      <c r="BM27" s="23" t="str">
        <f>HYPERLINK("http://dx.doi.org/10.1021/acs.joc.2c02363","http://dx.doi.org/10.1021/acs.joc.2c02363")</f>
        <v>http://dx.doi.org/10.1021/acs.joc.2c02363</v>
      </c>
      <c r="BN27" s="23" t="s">
        <v>74</v>
      </c>
      <c r="BO27" s="23" t="s">
        <v>643</v>
      </c>
      <c r="BP27" s="23">
        <v>12</v>
      </c>
      <c r="BQ27" s="23" t="s">
        <v>130</v>
      </c>
      <c r="BR27" s="23" t="s">
        <v>181</v>
      </c>
      <c r="BS27" s="23" t="s">
        <v>102</v>
      </c>
      <c r="BT27" s="23" t="s">
        <v>668</v>
      </c>
      <c r="BU27" s="23">
        <v>36563045</v>
      </c>
      <c r="BV27" s="23" t="s">
        <v>74</v>
      </c>
      <c r="BW27" s="23" t="s">
        <v>74</v>
      </c>
      <c r="BX27" s="23" t="s">
        <v>74</v>
      </c>
      <c r="BY27" s="23" t="s">
        <v>105</v>
      </c>
      <c r="BZ27" s="23" t="s">
        <v>669</v>
      </c>
      <c r="CA27" s="23" t="str">
        <f>HYPERLINK("https%3A%2F%2Fwww.webofscience.com%2Fwos%2Fwoscc%2Ffull-record%2FWOS:000905337700001","View Full Record in Web of Science")</f>
        <v>View Full Record in Web of Science</v>
      </c>
    </row>
    <row r="28" spans="1:79" s="13" customFormat="1" x14ac:dyDescent="0.2">
      <c r="A28" s="14" t="s">
        <v>2770</v>
      </c>
      <c r="B28" s="12" t="s">
        <v>2976</v>
      </c>
      <c r="C28" s="14" t="s">
        <v>2770</v>
      </c>
      <c r="D28" s="24">
        <f t="shared" si="0"/>
        <v>0</v>
      </c>
      <c r="E28" s="25">
        <f t="shared" si="1"/>
        <v>0</v>
      </c>
      <c r="F28" s="25">
        <f t="shared" si="2"/>
        <v>0</v>
      </c>
      <c r="G28" s="13" t="str">
        <f>HYPERLINK("http://dx.doi.org/10.1039/d2qo01498j","http://dx.doi.org/10.1039/d2qo01498j")</f>
        <v>http://dx.doi.org/10.1039/d2qo01498j</v>
      </c>
      <c r="H28" s="13" t="s">
        <v>72</v>
      </c>
      <c r="I28" s="13" t="s">
        <v>670</v>
      </c>
      <c r="J28" s="13" t="s">
        <v>74</v>
      </c>
      <c r="K28" s="13" t="s">
        <v>74</v>
      </c>
      <c r="L28" s="13" t="s">
        <v>74</v>
      </c>
      <c r="M28" s="13" t="s">
        <v>671</v>
      </c>
      <c r="N28" s="13" t="s">
        <v>74</v>
      </c>
      <c r="O28" s="13" t="s">
        <v>74</v>
      </c>
      <c r="P28" s="13" t="s">
        <v>672</v>
      </c>
      <c r="Q28" s="13" t="s">
        <v>673</v>
      </c>
      <c r="R28" s="13" t="s">
        <v>74</v>
      </c>
      <c r="S28" s="13" t="s">
        <v>74</v>
      </c>
      <c r="T28" s="13" t="s">
        <v>78</v>
      </c>
      <c r="U28" s="13" t="s">
        <v>138</v>
      </c>
      <c r="V28" s="13" t="s">
        <v>74</v>
      </c>
      <c r="W28" s="13" t="s">
        <v>74</v>
      </c>
      <c r="X28" s="13" t="s">
        <v>74</v>
      </c>
      <c r="Y28" s="13" t="s">
        <v>74</v>
      </c>
      <c r="Z28" s="13" t="s">
        <v>74</v>
      </c>
      <c r="AA28" s="13" t="s">
        <v>74</v>
      </c>
      <c r="AB28" s="13" t="s">
        <v>674</v>
      </c>
      <c r="AC28" s="13" t="s">
        <v>675</v>
      </c>
      <c r="AD28" s="13" t="s">
        <v>676</v>
      </c>
      <c r="AE28" s="13" t="s">
        <v>677</v>
      </c>
      <c r="AF28" s="13" t="s">
        <v>678</v>
      </c>
      <c r="AG28" s="13" t="s">
        <v>679</v>
      </c>
      <c r="AH28" s="13" t="s">
        <v>680</v>
      </c>
      <c r="AI28" s="13" t="s">
        <v>681</v>
      </c>
      <c r="AJ28" s="13" t="s">
        <v>682</v>
      </c>
      <c r="AK28" s="13" t="s">
        <v>683</v>
      </c>
      <c r="AL28" s="13" t="s">
        <v>684</v>
      </c>
      <c r="AM28" s="13" t="s">
        <v>74</v>
      </c>
      <c r="AN28" s="13">
        <v>64</v>
      </c>
      <c r="AO28" s="13">
        <v>3</v>
      </c>
      <c r="AP28" s="13">
        <v>3</v>
      </c>
      <c r="AQ28" s="13">
        <v>8</v>
      </c>
      <c r="AR28" s="13">
        <v>25</v>
      </c>
      <c r="AS28" s="13" t="s">
        <v>275</v>
      </c>
      <c r="AT28" s="13" t="s">
        <v>276</v>
      </c>
      <c r="AU28" s="13" t="s">
        <v>277</v>
      </c>
      <c r="AV28" s="13" t="s">
        <v>685</v>
      </c>
      <c r="AW28" s="13" t="s">
        <v>74</v>
      </c>
      <c r="AX28" s="13" t="s">
        <v>74</v>
      </c>
      <c r="AY28" s="13" t="s">
        <v>686</v>
      </c>
      <c r="AZ28" s="13" t="s">
        <v>687</v>
      </c>
      <c r="BA28" s="13" t="s">
        <v>688</v>
      </c>
      <c r="BB28" s="13">
        <v>2022</v>
      </c>
      <c r="BC28" s="13">
        <v>9</v>
      </c>
      <c r="BD28" s="13">
        <v>24</v>
      </c>
      <c r="BE28" s="13" t="s">
        <v>74</v>
      </c>
      <c r="BF28" s="13" t="s">
        <v>74</v>
      </c>
      <c r="BG28" s="13" t="s">
        <v>74</v>
      </c>
      <c r="BH28" s="13" t="s">
        <v>74</v>
      </c>
      <c r="BI28" s="13">
        <v>6861</v>
      </c>
      <c r="BJ28" s="13">
        <v>6868</v>
      </c>
      <c r="BK28" s="13" t="s">
        <v>74</v>
      </c>
      <c r="BL28" s="13" t="s">
        <v>689</v>
      </c>
      <c r="BM28" s="13" t="str">
        <f>HYPERLINK("http://dx.doi.org/10.1039/d2qo01498j","http://dx.doi.org/10.1039/d2qo01498j")</f>
        <v>http://dx.doi.org/10.1039/d2qo01498j</v>
      </c>
      <c r="BN28" s="13" t="s">
        <v>74</v>
      </c>
      <c r="BO28" s="13" t="s">
        <v>690</v>
      </c>
      <c r="BP28" s="13">
        <v>8</v>
      </c>
      <c r="BQ28" s="13" t="s">
        <v>130</v>
      </c>
      <c r="BR28" s="13" t="s">
        <v>181</v>
      </c>
      <c r="BS28" s="13" t="s">
        <v>102</v>
      </c>
      <c r="BT28" s="13" t="s">
        <v>691</v>
      </c>
      <c r="BU28" s="13" t="s">
        <v>74</v>
      </c>
      <c r="BV28" s="13" t="s">
        <v>74</v>
      </c>
      <c r="BW28" s="13" t="s">
        <v>74</v>
      </c>
      <c r="BX28" s="13" t="s">
        <v>74</v>
      </c>
      <c r="BY28" s="13" t="s">
        <v>105</v>
      </c>
      <c r="BZ28" s="13" t="s">
        <v>692</v>
      </c>
      <c r="CA28" s="13" t="str">
        <f>HYPERLINK("https%3A%2F%2Fwww.webofscience.com%2Fwos%2Fwoscc%2Ffull-record%2FWOS:000877621700001","View Full Record in Web of Science")</f>
        <v>View Full Record in Web of Science</v>
      </c>
    </row>
    <row r="29" spans="1:79" s="13" customFormat="1" x14ac:dyDescent="0.2">
      <c r="A29" s="14" t="s">
        <v>2799</v>
      </c>
      <c r="B29" s="12" t="s">
        <v>2977</v>
      </c>
      <c r="C29" s="11" t="s">
        <v>2790</v>
      </c>
      <c r="D29" s="24">
        <f t="shared" si="0"/>
        <v>-1</v>
      </c>
      <c r="E29" s="25">
        <f t="shared" si="1"/>
        <v>0</v>
      </c>
      <c r="F29" s="25">
        <f t="shared" si="2"/>
        <v>0</v>
      </c>
      <c r="G29" s="13" t="str">
        <f>HYPERLINK("http://dx.doi.org/10.1016/j.apsadv.2022.100319","http://dx.doi.org/10.1016/j.apsadv.2022.100319")</f>
        <v>http://dx.doi.org/10.1016/j.apsadv.2022.100319</v>
      </c>
      <c r="H29" s="13" t="s">
        <v>72</v>
      </c>
      <c r="I29" s="13" t="s">
        <v>693</v>
      </c>
      <c r="J29" s="13" t="s">
        <v>74</v>
      </c>
      <c r="K29" s="13" t="s">
        <v>74</v>
      </c>
      <c r="L29" s="13" t="s">
        <v>74</v>
      </c>
      <c r="M29" s="13" t="s">
        <v>694</v>
      </c>
      <c r="N29" s="13" t="s">
        <v>74</v>
      </c>
      <c r="O29" s="13" t="s">
        <v>74</v>
      </c>
      <c r="P29" s="13" t="s">
        <v>695</v>
      </c>
      <c r="Q29" s="13" t="s">
        <v>696</v>
      </c>
      <c r="R29" s="13" t="s">
        <v>74</v>
      </c>
      <c r="S29" s="13" t="s">
        <v>74</v>
      </c>
      <c r="T29" s="13" t="s">
        <v>78</v>
      </c>
      <c r="U29" s="13" t="s">
        <v>138</v>
      </c>
      <c r="V29" s="13" t="s">
        <v>74</v>
      </c>
      <c r="W29" s="13" t="s">
        <v>74</v>
      </c>
      <c r="X29" s="13" t="s">
        <v>74</v>
      </c>
      <c r="Y29" s="13" t="s">
        <v>74</v>
      </c>
      <c r="Z29" s="13" t="s">
        <v>74</v>
      </c>
      <c r="AA29" s="13" t="s">
        <v>697</v>
      </c>
      <c r="AB29" s="13" t="s">
        <v>698</v>
      </c>
      <c r="AC29" s="13" t="s">
        <v>699</v>
      </c>
      <c r="AD29" s="13" t="s">
        <v>700</v>
      </c>
      <c r="AE29" s="13" t="s">
        <v>701</v>
      </c>
      <c r="AF29" s="13" t="s">
        <v>702</v>
      </c>
      <c r="AG29" s="13" t="s">
        <v>703</v>
      </c>
      <c r="AH29" s="13" t="s">
        <v>74</v>
      </c>
      <c r="AI29" s="13" t="s">
        <v>74</v>
      </c>
      <c r="AJ29" s="13" t="s">
        <v>704</v>
      </c>
      <c r="AK29" s="13" t="s">
        <v>705</v>
      </c>
      <c r="AL29" s="13" t="s">
        <v>706</v>
      </c>
      <c r="AM29" s="13" t="s">
        <v>74</v>
      </c>
      <c r="AN29" s="13">
        <v>29</v>
      </c>
      <c r="AO29" s="13">
        <v>4</v>
      </c>
      <c r="AP29" s="13">
        <v>4</v>
      </c>
      <c r="AQ29" s="13">
        <v>0</v>
      </c>
      <c r="AR29" s="13">
        <v>3</v>
      </c>
      <c r="AS29" s="13" t="s">
        <v>707</v>
      </c>
      <c r="AT29" s="13" t="s">
        <v>708</v>
      </c>
      <c r="AU29" s="13" t="s">
        <v>709</v>
      </c>
      <c r="AV29" s="13" t="s">
        <v>710</v>
      </c>
      <c r="AW29" s="13" t="s">
        <v>74</v>
      </c>
      <c r="AX29" s="13" t="s">
        <v>74</v>
      </c>
      <c r="AY29" s="13" t="s">
        <v>711</v>
      </c>
      <c r="AZ29" s="13" t="s">
        <v>712</v>
      </c>
      <c r="BA29" s="13" t="s">
        <v>713</v>
      </c>
      <c r="BB29" s="13">
        <v>2022</v>
      </c>
      <c r="BC29" s="13">
        <v>12</v>
      </c>
      <c r="BD29" s="13" t="s">
        <v>74</v>
      </c>
      <c r="BE29" s="13" t="s">
        <v>74</v>
      </c>
      <c r="BF29" s="13" t="s">
        <v>74</v>
      </c>
      <c r="BG29" s="13" t="s">
        <v>74</v>
      </c>
      <c r="BH29" s="13" t="s">
        <v>74</v>
      </c>
      <c r="BI29" s="13" t="s">
        <v>74</v>
      </c>
      <c r="BJ29" s="13" t="s">
        <v>74</v>
      </c>
      <c r="BK29" s="13">
        <v>100319</v>
      </c>
      <c r="BL29" s="13" t="s">
        <v>714</v>
      </c>
      <c r="BM29" s="13" t="str">
        <f>HYPERLINK("http://dx.doi.org/10.1016/j.apsadv.2022.100319","http://dx.doi.org/10.1016/j.apsadv.2022.100319")</f>
        <v>http://dx.doi.org/10.1016/j.apsadv.2022.100319</v>
      </c>
      <c r="BN29" s="13" t="s">
        <v>74</v>
      </c>
      <c r="BO29" s="13" t="s">
        <v>690</v>
      </c>
      <c r="BP29" s="13">
        <v>9</v>
      </c>
      <c r="BQ29" s="13" t="s">
        <v>715</v>
      </c>
      <c r="BR29" s="13" t="s">
        <v>468</v>
      </c>
      <c r="BS29" s="13" t="s">
        <v>716</v>
      </c>
      <c r="BT29" s="13" t="s">
        <v>717</v>
      </c>
      <c r="BU29" s="13" t="s">
        <v>74</v>
      </c>
      <c r="BV29" s="13" t="s">
        <v>718</v>
      </c>
      <c r="BW29" s="13" t="s">
        <v>74</v>
      </c>
      <c r="BX29" s="13" t="s">
        <v>74</v>
      </c>
      <c r="BY29" s="13" t="s">
        <v>105</v>
      </c>
      <c r="BZ29" s="13" t="s">
        <v>719</v>
      </c>
      <c r="CA29" s="13" t="str">
        <f>HYPERLINK("https%3A%2F%2Fwww.webofscience.com%2Fwos%2Fwoscc%2Ffull-record%2FWOS:000877749400002","View Full Record in Web of Science")</f>
        <v>View Full Record in Web of Science</v>
      </c>
    </row>
    <row r="30" spans="1:79" s="23" customFormat="1" x14ac:dyDescent="0.2">
      <c r="A30" s="22" t="s">
        <v>2768</v>
      </c>
      <c r="B30" s="27" t="s">
        <v>2978</v>
      </c>
      <c r="C30" s="24" t="s">
        <v>2790</v>
      </c>
      <c r="D30" s="24">
        <f t="shared" si="0"/>
        <v>0</v>
      </c>
      <c r="E30" s="25">
        <f t="shared" si="1"/>
        <v>0</v>
      </c>
      <c r="F30" s="25">
        <f t="shared" si="2"/>
        <v>1</v>
      </c>
      <c r="G30" s="23" t="str">
        <f>HYPERLINK("http://dx.doi.org/10.1016/j.jelechem.2022.116835","http://dx.doi.org/10.1016/j.jelechem.2022.116835")</f>
        <v>http://dx.doi.org/10.1016/j.jelechem.2022.116835</v>
      </c>
      <c r="H30" s="23" t="s">
        <v>72</v>
      </c>
      <c r="I30" s="23" t="s">
        <v>720</v>
      </c>
      <c r="J30" s="23" t="s">
        <v>74</v>
      </c>
      <c r="K30" s="23" t="s">
        <v>74</v>
      </c>
      <c r="L30" s="23" t="s">
        <v>74</v>
      </c>
      <c r="M30" s="23" t="s">
        <v>721</v>
      </c>
      <c r="N30" s="23" t="s">
        <v>74</v>
      </c>
      <c r="O30" s="23" t="s">
        <v>74</v>
      </c>
      <c r="P30" s="23" t="s">
        <v>722</v>
      </c>
      <c r="Q30" s="23" t="s">
        <v>723</v>
      </c>
      <c r="R30" s="23" t="s">
        <v>74</v>
      </c>
      <c r="S30" s="23" t="s">
        <v>74</v>
      </c>
      <c r="T30" s="23" t="s">
        <v>78</v>
      </c>
      <c r="U30" s="23" t="s">
        <v>138</v>
      </c>
      <c r="V30" s="23" t="s">
        <v>74</v>
      </c>
      <c r="W30" s="23" t="s">
        <v>74</v>
      </c>
      <c r="X30" s="23" t="s">
        <v>74</v>
      </c>
      <c r="Y30" s="23" t="s">
        <v>74</v>
      </c>
      <c r="Z30" s="23" t="s">
        <v>74</v>
      </c>
      <c r="AA30" s="23" t="s">
        <v>724</v>
      </c>
      <c r="AB30" s="23" t="s">
        <v>725</v>
      </c>
      <c r="AC30" s="23" t="s">
        <v>726</v>
      </c>
      <c r="AD30" s="23" t="s">
        <v>727</v>
      </c>
      <c r="AE30" s="23" t="s">
        <v>728</v>
      </c>
      <c r="AF30" s="23" t="s">
        <v>729</v>
      </c>
      <c r="AG30" s="23" t="s">
        <v>730</v>
      </c>
      <c r="AH30" s="23" t="s">
        <v>731</v>
      </c>
      <c r="AI30" s="23" t="s">
        <v>732</v>
      </c>
      <c r="AJ30" s="23" t="s">
        <v>733</v>
      </c>
      <c r="AK30" s="23" t="s">
        <v>734</v>
      </c>
      <c r="AL30" s="23" t="s">
        <v>735</v>
      </c>
      <c r="AM30" s="23" t="s">
        <v>74</v>
      </c>
      <c r="AN30" s="23">
        <v>51</v>
      </c>
      <c r="AO30" s="23">
        <v>1</v>
      </c>
      <c r="AP30" s="23">
        <v>1</v>
      </c>
      <c r="AQ30" s="23">
        <v>6</v>
      </c>
      <c r="AR30" s="23">
        <v>17</v>
      </c>
      <c r="AS30" s="23" t="s">
        <v>736</v>
      </c>
      <c r="AT30" s="23" t="s">
        <v>737</v>
      </c>
      <c r="AU30" s="23" t="s">
        <v>738</v>
      </c>
      <c r="AV30" s="23" t="s">
        <v>739</v>
      </c>
      <c r="AW30" s="23" t="s">
        <v>740</v>
      </c>
      <c r="AX30" s="23" t="s">
        <v>74</v>
      </c>
      <c r="AY30" s="23" t="s">
        <v>741</v>
      </c>
      <c r="AZ30" s="23" t="s">
        <v>742</v>
      </c>
      <c r="BA30" s="23" t="s">
        <v>743</v>
      </c>
      <c r="BB30" s="23">
        <v>2022</v>
      </c>
      <c r="BC30" s="23">
        <v>924</v>
      </c>
      <c r="BD30" s="23" t="s">
        <v>74</v>
      </c>
      <c r="BE30" s="23" t="s">
        <v>74</v>
      </c>
      <c r="BF30" s="23" t="s">
        <v>74</v>
      </c>
      <c r="BG30" s="23" t="s">
        <v>74</v>
      </c>
      <c r="BH30" s="23" t="s">
        <v>74</v>
      </c>
      <c r="BI30" s="23" t="s">
        <v>74</v>
      </c>
      <c r="BJ30" s="23" t="s">
        <v>74</v>
      </c>
      <c r="BK30" s="23">
        <v>116835</v>
      </c>
      <c r="BL30" s="23" t="s">
        <v>744</v>
      </c>
      <c r="BM30" s="23" t="str">
        <f>HYPERLINK("http://dx.doi.org/10.1016/j.jelechem.2022.116835","http://dx.doi.org/10.1016/j.jelechem.2022.116835")</f>
        <v>http://dx.doi.org/10.1016/j.jelechem.2022.116835</v>
      </c>
      <c r="BN30" s="23" t="s">
        <v>74</v>
      </c>
      <c r="BO30" s="23" t="s">
        <v>690</v>
      </c>
      <c r="BP30" s="23">
        <v>10</v>
      </c>
      <c r="BQ30" s="23" t="s">
        <v>745</v>
      </c>
      <c r="BR30" s="23" t="s">
        <v>101</v>
      </c>
      <c r="BS30" s="23" t="s">
        <v>746</v>
      </c>
      <c r="BT30" s="23" t="s">
        <v>747</v>
      </c>
      <c r="BU30" s="23" t="s">
        <v>74</v>
      </c>
      <c r="BV30" s="23" t="s">
        <v>718</v>
      </c>
      <c r="BW30" s="23" t="s">
        <v>74</v>
      </c>
      <c r="BX30" s="23" t="s">
        <v>74</v>
      </c>
      <c r="BY30" s="23" t="s">
        <v>105</v>
      </c>
      <c r="BZ30" s="23" t="s">
        <v>748</v>
      </c>
      <c r="CA30" s="23" t="str">
        <f>HYPERLINK("https%3A%2F%2Fwww.webofscience.com%2Fwos%2Fwoscc%2Ffull-record%2FWOS:000870828400007","View Full Record in Web of Science")</f>
        <v>View Full Record in Web of Science</v>
      </c>
    </row>
    <row r="31" spans="1:79" s="13" customFormat="1" x14ac:dyDescent="0.2">
      <c r="A31" s="14" t="s">
        <v>2802</v>
      </c>
      <c r="B31" s="12" t="s">
        <v>2979</v>
      </c>
      <c r="C31" s="11" t="s">
        <v>2790</v>
      </c>
      <c r="D31" s="24">
        <f t="shared" si="0"/>
        <v>-1</v>
      </c>
      <c r="E31" s="25">
        <f t="shared" si="1"/>
        <v>0</v>
      </c>
      <c r="F31" s="25">
        <f t="shared" si="2"/>
        <v>1</v>
      </c>
      <c r="G31" s="13" t="str">
        <f>HYPERLINK("http://dx.doi.org/10.1021/acscatal.2c03424","http://dx.doi.org/10.1021/acscatal.2c03424")</f>
        <v>http://dx.doi.org/10.1021/acscatal.2c03424</v>
      </c>
      <c r="H31" s="13" t="s">
        <v>72</v>
      </c>
      <c r="I31" s="13" t="s">
        <v>749</v>
      </c>
      <c r="J31" s="13" t="s">
        <v>74</v>
      </c>
      <c r="K31" s="13" t="s">
        <v>74</v>
      </c>
      <c r="L31" s="13" t="s">
        <v>74</v>
      </c>
      <c r="M31" s="13" t="s">
        <v>750</v>
      </c>
      <c r="N31" s="13" t="s">
        <v>74</v>
      </c>
      <c r="O31" s="13" t="s">
        <v>74</v>
      </c>
      <c r="P31" s="13" t="s">
        <v>751</v>
      </c>
      <c r="Q31" s="13" t="s">
        <v>353</v>
      </c>
      <c r="R31" s="13" t="s">
        <v>74</v>
      </c>
      <c r="S31" s="13" t="s">
        <v>74</v>
      </c>
      <c r="T31" s="13" t="s">
        <v>78</v>
      </c>
      <c r="U31" s="13" t="s">
        <v>138</v>
      </c>
      <c r="V31" s="13" t="s">
        <v>74</v>
      </c>
      <c r="W31" s="13" t="s">
        <v>74</v>
      </c>
      <c r="X31" s="13" t="s">
        <v>74</v>
      </c>
      <c r="Y31" s="13" t="s">
        <v>74</v>
      </c>
      <c r="Z31" s="13" t="s">
        <v>74</v>
      </c>
      <c r="AA31" s="13" t="s">
        <v>752</v>
      </c>
      <c r="AB31" s="13" t="s">
        <v>753</v>
      </c>
      <c r="AC31" s="13" t="s">
        <v>754</v>
      </c>
      <c r="AD31" s="13" t="s">
        <v>755</v>
      </c>
      <c r="AE31" s="13" t="s">
        <v>756</v>
      </c>
      <c r="AF31" s="13" t="s">
        <v>757</v>
      </c>
      <c r="AG31" s="13" t="s">
        <v>758</v>
      </c>
      <c r="AH31" s="13" t="s">
        <v>74</v>
      </c>
      <c r="AI31" s="13" t="s">
        <v>759</v>
      </c>
      <c r="AJ31" s="13" t="s">
        <v>760</v>
      </c>
      <c r="AK31" s="13" t="s">
        <v>761</v>
      </c>
      <c r="AL31" s="13" t="s">
        <v>762</v>
      </c>
      <c r="AM31" s="13" t="s">
        <v>74</v>
      </c>
      <c r="AN31" s="13">
        <v>66</v>
      </c>
      <c r="AO31" s="13">
        <v>9</v>
      </c>
      <c r="AP31" s="13">
        <v>9</v>
      </c>
      <c r="AQ31" s="13">
        <v>15</v>
      </c>
      <c r="AR31" s="13">
        <v>44</v>
      </c>
      <c r="AS31" s="13" t="s">
        <v>150</v>
      </c>
      <c r="AT31" s="13" t="s">
        <v>151</v>
      </c>
      <c r="AU31" s="13" t="s">
        <v>152</v>
      </c>
      <c r="AV31" s="13" t="s">
        <v>366</v>
      </c>
      <c r="AW31" s="13" t="s">
        <v>74</v>
      </c>
      <c r="AX31" s="13" t="s">
        <v>74</v>
      </c>
      <c r="AY31" s="13" t="s">
        <v>367</v>
      </c>
      <c r="AZ31" s="13" t="s">
        <v>368</v>
      </c>
      <c r="BA31" s="13" t="s">
        <v>763</v>
      </c>
      <c r="BB31" s="13">
        <v>2022</v>
      </c>
      <c r="BC31" s="13">
        <v>12</v>
      </c>
      <c r="BD31" s="13">
        <v>19</v>
      </c>
      <c r="BE31" s="13" t="s">
        <v>74</v>
      </c>
      <c r="BF31" s="13" t="s">
        <v>74</v>
      </c>
      <c r="BG31" s="13" t="s">
        <v>74</v>
      </c>
      <c r="BH31" s="13" t="s">
        <v>74</v>
      </c>
      <c r="BI31" s="13">
        <v>12246</v>
      </c>
      <c r="BJ31" s="13">
        <v>12252</v>
      </c>
      <c r="BK31" s="13" t="s">
        <v>74</v>
      </c>
      <c r="BL31" s="13" t="s">
        <v>764</v>
      </c>
      <c r="BM31" s="13" t="str">
        <f>HYPERLINK("http://dx.doi.org/10.1021/acscatal.2c03424","http://dx.doi.org/10.1021/acscatal.2c03424")</f>
        <v>http://dx.doi.org/10.1021/acscatal.2c03424</v>
      </c>
      <c r="BN31" s="13" t="s">
        <v>74</v>
      </c>
      <c r="BO31" s="13" t="s">
        <v>765</v>
      </c>
      <c r="BP31" s="13">
        <v>7</v>
      </c>
      <c r="BQ31" s="13" t="s">
        <v>372</v>
      </c>
      <c r="BR31" s="13" t="s">
        <v>101</v>
      </c>
      <c r="BS31" s="13" t="s">
        <v>102</v>
      </c>
      <c r="BT31" s="13" t="s">
        <v>766</v>
      </c>
      <c r="BU31" s="13">
        <v>37153120</v>
      </c>
      <c r="BV31" s="13" t="s">
        <v>599</v>
      </c>
      <c r="BW31" s="13" t="s">
        <v>74</v>
      </c>
      <c r="BX31" s="13" t="s">
        <v>74</v>
      </c>
      <c r="BY31" s="13" t="s">
        <v>105</v>
      </c>
      <c r="BZ31" s="13" t="s">
        <v>767</v>
      </c>
      <c r="CA31" s="13" t="str">
        <f>HYPERLINK("https%3A%2F%2Fwww.webofscience.com%2Fwos%2Fwoscc%2Ffull-record%2FWOS:000862216800001","View Full Record in Web of Science")</f>
        <v>View Full Record in Web of Science</v>
      </c>
    </row>
    <row r="32" spans="1:79" s="13" customFormat="1" x14ac:dyDescent="0.2">
      <c r="A32" s="14" t="s">
        <v>2770</v>
      </c>
      <c r="B32" s="12" t="s">
        <v>2980</v>
      </c>
      <c r="C32" s="14" t="s">
        <v>2770</v>
      </c>
      <c r="D32" s="24">
        <f t="shared" si="0"/>
        <v>0</v>
      </c>
      <c r="E32" s="25">
        <f t="shared" si="1"/>
        <v>0</v>
      </c>
      <c r="F32" s="25">
        <f t="shared" si="2"/>
        <v>0</v>
      </c>
      <c r="G32" s="13" t="str">
        <f>HYPERLINK("http://dx.doi.org/10.1002/anie.202210201","http://dx.doi.org/10.1002/anie.202210201")</f>
        <v>http://dx.doi.org/10.1002/anie.202210201</v>
      </c>
      <c r="H32" s="13" t="s">
        <v>72</v>
      </c>
      <c r="I32" s="13" t="s">
        <v>768</v>
      </c>
      <c r="J32" s="13" t="s">
        <v>74</v>
      </c>
      <c r="K32" s="13" t="s">
        <v>74</v>
      </c>
      <c r="L32" s="13" t="s">
        <v>74</v>
      </c>
      <c r="M32" s="13" t="s">
        <v>769</v>
      </c>
      <c r="N32" s="13" t="s">
        <v>74</v>
      </c>
      <c r="O32" s="13" t="s">
        <v>74</v>
      </c>
      <c r="P32" s="13" t="s">
        <v>770</v>
      </c>
      <c r="Q32" s="13" t="s">
        <v>205</v>
      </c>
      <c r="R32" s="13" t="s">
        <v>74</v>
      </c>
      <c r="S32" s="13" t="s">
        <v>74</v>
      </c>
      <c r="T32" s="13" t="s">
        <v>78</v>
      </c>
      <c r="U32" s="13" t="s">
        <v>138</v>
      </c>
      <c r="V32" s="13" t="s">
        <v>74</v>
      </c>
      <c r="W32" s="13" t="s">
        <v>74</v>
      </c>
      <c r="X32" s="13" t="s">
        <v>74</v>
      </c>
      <c r="Y32" s="13" t="s">
        <v>74</v>
      </c>
      <c r="Z32" s="13" t="s">
        <v>74</v>
      </c>
      <c r="AA32" s="13" t="s">
        <v>771</v>
      </c>
      <c r="AB32" s="13" t="s">
        <v>772</v>
      </c>
      <c r="AC32" s="13" t="s">
        <v>773</v>
      </c>
      <c r="AD32" s="13" t="s">
        <v>774</v>
      </c>
      <c r="AE32" s="13" t="s">
        <v>775</v>
      </c>
      <c r="AF32" s="13" t="s">
        <v>776</v>
      </c>
      <c r="AG32" s="13" t="s">
        <v>777</v>
      </c>
      <c r="AH32" s="13" t="s">
        <v>778</v>
      </c>
      <c r="AI32" s="13" t="s">
        <v>779</v>
      </c>
      <c r="AJ32" s="13" t="s">
        <v>780</v>
      </c>
      <c r="AK32" s="13" t="s">
        <v>781</v>
      </c>
      <c r="AL32" s="13" t="s">
        <v>782</v>
      </c>
      <c r="AM32" s="13" t="s">
        <v>74</v>
      </c>
      <c r="AN32" s="13">
        <v>115</v>
      </c>
      <c r="AO32" s="13">
        <v>26</v>
      </c>
      <c r="AP32" s="13">
        <v>26</v>
      </c>
      <c r="AQ32" s="13">
        <v>24</v>
      </c>
      <c r="AR32" s="13">
        <v>99</v>
      </c>
      <c r="AS32" s="13" t="s">
        <v>90</v>
      </c>
      <c r="AT32" s="13" t="s">
        <v>91</v>
      </c>
      <c r="AU32" s="13" t="s">
        <v>92</v>
      </c>
      <c r="AV32" s="13" t="s">
        <v>216</v>
      </c>
      <c r="AW32" s="13" t="s">
        <v>217</v>
      </c>
      <c r="AX32" s="13" t="s">
        <v>74</v>
      </c>
      <c r="AY32" s="13" t="s">
        <v>218</v>
      </c>
      <c r="AZ32" s="13" t="s">
        <v>219</v>
      </c>
      <c r="BA32" s="13" t="s">
        <v>783</v>
      </c>
      <c r="BB32" s="13">
        <v>2022</v>
      </c>
      <c r="BC32" s="13">
        <v>61</v>
      </c>
      <c r="BD32" s="13">
        <v>41</v>
      </c>
      <c r="BE32" s="13" t="s">
        <v>74</v>
      </c>
      <c r="BF32" s="13" t="s">
        <v>74</v>
      </c>
      <c r="BG32" s="13" t="s">
        <v>74</v>
      </c>
      <c r="BH32" s="13" t="s">
        <v>74</v>
      </c>
      <c r="BI32" s="13" t="s">
        <v>74</v>
      </c>
      <c r="BJ32" s="13" t="s">
        <v>74</v>
      </c>
      <c r="BK32" s="13" t="s">
        <v>784</v>
      </c>
      <c r="BL32" s="13" t="s">
        <v>785</v>
      </c>
      <c r="BM32" s="13" t="str">
        <f>HYPERLINK("http://dx.doi.org/10.1002/anie.202210201","http://dx.doi.org/10.1002/anie.202210201")</f>
        <v>http://dx.doi.org/10.1002/anie.202210201</v>
      </c>
      <c r="BN32" s="13" t="s">
        <v>74</v>
      </c>
      <c r="BO32" s="13" t="s">
        <v>765</v>
      </c>
      <c r="BP32" s="13">
        <v>7</v>
      </c>
      <c r="BQ32" s="13" t="s">
        <v>100</v>
      </c>
      <c r="BR32" s="13" t="s">
        <v>181</v>
      </c>
      <c r="BS32" s="13" t="s">
        <v>102</v>
      </c>
      <c r="BT32" s="13" t="s">
        <v>786</v>
      </c>
      <c r="BU32" s="13">
        <v>36018273</v>
      </c>
      <c r="BV32" s="13" t="s">
        <v>74</v>
      </c>
      <c r="BW32" s="13" t="s">
        <v>74</v>
      </c>
      <c r="BX32" s="13" t="s">
        <v>74</v>
      </c>
      <c r="BY32" s="13" t="s">
        <v>105</v>
      </c>
      <c r="BZ32" s="13" t="s">
        <v>787</v>
      </c>
      <c r="CA32" s="13" t="str">
        <f>HYPERLINK("https%3A%2F%2Fwww.webofscience.com%2Fwos%2Fwoscc%2Ffull-record%2FWOS:000860976000001","View Full Record in Web of Science")</f>
        <v>View Full Record in Web of Science</v>
      </c>
    </row>
    <row r="33" spans="1:79" s="13" customFormat="1" x14ac:dyDescent="0.2">
      <c r="A33" s="14" t="s">
        <v>2770</v>
      </c>
      <c r="B33" s="12" t="s">
        <v>2981</v>
      </c>
      <c r="C33" s="11" t="s">
        <v>2783</v>
      </c>
      <c r="D33" s="24">
        <f t="shared" si="0"/>
        <v>1</v>
      </c>
      <c r="E33" s="25">
        <f t="shared" si="1"/>
        <v>0</v>
      </c>
      <c r="F33" s="25">
        <f t="shared" si="2"/>
        <v>0</v>
      </c>
      <c r="G33" s="13" t="str">
        <f>HYPERLINK("http://dx.doi.org/10.1002/cctc.202200830","http://dx.doi.org/10.1002/cctc.202200830")</f>
        <v>http://dx.doi.org/10.1002/cctc.202200830</v>
      </c>
      <c r="H33" s="13" t="s">
        <v>72</v>
      </c>
      <c r="I33" s="13" t="s">
        <v>788</v>
      </c>
      <c r="J33" s="13" t="s">
        <v>74</v>
      </c>
      <c r="K33" s="13" t="s">
        <v>74</v>
      </c>
      <c r="L33" s="13" t="s">
        <v>74</v>
      </c>
      <c r="M33" s="13" t="s">
        <v>789</v>
      </c>
      <c r="N33" s="13" t="s">
        <v>74</v>
      </c>
      <c r="O33" s="13" t="s">
        <v>74</v>
      </c>
      <c r="P33" s="13" t="s">
        <v>790</v>
      </c>
      <c r="Q33" s="13" t="s">
        <v>474</v>
      </c>
      <c r="R33" s="13" t="s">
        <v>74</v>
      </c>
      <c r="S33" s="13" t="s">
        <v>74</v>
      </c>
      <c r="T33" s="13" t="s">
        <v>78</v>
      </c>
      <c r="U33" s="13" t="s">
        <v>138</v>
      </c>
      <c r="V33" s="13" t="s">
        <v>74</v>
      </c>
      <c r="W33" s="13" t="s">
        <v>74</v>
      </c>
      <c r="X33" s="13" t="s">
        <v>74</v>
      </c>
      <c r="Y33" s="13" t="s">
        <v>74</v>
      </c>
      <c r="Z33" s="13" t="s">
        <v>74</v>
      </c>
      <c r="AA33" s="13" t="s">
        <v>791</v>
      </c>
      <c r="AB33" s="13" t="s">
        <v>792</v>
      </c>
      <c r="AC33" s="13" t="s">
        <v>793</v>
      </c>
      <c r="AD33" s="13" t="s">
        <v>794</v>
      </c>
      <c r="AE33" s="13" t="s">
        <v>795</v>
      </c>
      <c r="AF33" s="13" t="s">
        <v>796</v>
      </c>
      <c r="AG33" s="13" t="s">
        <v>797</v>
      </c>
      <c r="AH33" s="13" t="s">
        <v>798</v>
      </c>
      <c r="AI33" s="13" t="s">
        <v>799</v>
      </c>
      <c r="AJ33" s="13" t="s">
        <v>800</v>
      </c>
      <c r="AK33" s="13" t="s">
        <v>801</v>
      </c>
      <c r="AL33" s="13" t="s">
        <v>802</v>
      </c>
      <c r="AM33" s="13" t="s">
        <v>74</v>
      </c>
      <c r="AN33" s="13">
        <v>102</v>
      </c>
      <c r="AO33" s="13">
        <v>1</v>
      </c>
      <c r="AP33" s="13">
        <v>1</v>
      </c>
      <c r="AQ33" s="13">
        <v>5</v>
      </c>
      <c r="AR33" s="13">
        <v>17</v>
      </c>
      <c r="AS33" s="13" t="s">
        <v>90</v>
      </c>
      <c r="AT33" s="13" t="s">
        <v>91</v>
      </c>
      <c r="AU33" s="13" t="s">
        <v>92</v>
      </c>
      <c r="AV33" s="13" t="s">
        <v>485</v>
      </c>
      <c r="AW33" s="13" t="s">
        <v>486</v>
      </c>
      <c r="AX33" s="13" t="s">
        <v>74</v>
      </c>
      <c r="AY33" s="13" t="s">
        <v>474</v>
      </c>
      <c r="AZ33" s="13" t="s">
        <v>487</v>
      </c>
      <c r="BA33" s="13" t="s">
        <v>803</v>
      </c>
      <c r="BB33" s="13">
        <v>2023</v>
      </c>
      <c r="BC33" s="13">
        <v>15</v>
      </c>
      <c r="BD33" s="13">
        <v>1</v>
      </c>
      <c r="BE33" s="13" t="s">
        <v>74</v>
      </c>
      <c r="BF33" s="13" t="s">
        <v>74</v>
      </c>
      <c r="BG33" s="13" t="s">
        <v>74</v>
      </c>
      <c r="BH33" s="13" t="s">
        <v>74</v>
      </c>
      <c r="BI33" s="13" t="s">
        <v>74</v>
      </c>
      <c r="BJ33" s="13" t="s">
        <v>74</v>
      </c>
      <c r="BK33" s="13" t="s">
        <v>804</v>
      </c>
      <c r="BL33" s="13" t="s">
        <v>805</v>
      </c>
      <c r="BM33" s="13" t="str">
        <f>HYPERLINK("http://dx.doi.org/10.1002/cctc.202200830","http://dx.doi.org/10.1002/cctc.202200830")</f>
        <v>http://dx.doi.org/10.1002/cctc.202200830</v>
      </c>
      <c r="BN33" s="13" t="s">
        <v>74</v>
      </c>
      <c r="BO33" s="13" t="s">
        <v>765</v>
      </c>
      <c r="BP33" s="13">
        <v>10</v>
      </c>
      <c r="BQ33" s="13" t="s">
        <v>372</v>
      </c>
      <c r="BR33" s="13" t="s">
        <v>101</v>
      </c>
      <c r="BS33" s="13" t="s">
        <v>102</v>
      </c>
      <c r="BT33" s="13" t="s">
        <v>806</v>
      </c>
      <c r="BU33" s="13" t="s">
        <v>74</v>
      </c>
      <c r="BV33" s="13" t="s">
        <v>104</v>
      </c>
      <c r="BW33" s="13" t="s">
        <v>74</v>
      </c>
      <c r="BX33" s="13" t="s">
        <v>74</v>
      </c>
      <c r="BY33" s="13" t="s">
        <v>105</v>
      </c>
      <c r="BZ33" s="13" t="s">
        <v>807</v>
      </c>
      <c r="CA33" s="13" t="str">
        <f>HYPERLINK("https%3A%2F%2Fwww.webofscience.com%2Fwos%2Fwoscc%2Ffull-record%2FWOS:000849810000001","View Full Record in Web of Science")</f>
        <v>View Full Record in Web of Science</v>
      </c>
    </row>
    <row r="34" spans="1:79" s="13" customFormat="1" x14ac:dyDescent="0.2">
      <c r="A34" s="14" t="s">
        <v>2770</v>
      </c>
      <c r="B34" s="12" t="s">
        <v>2982</v>
      </c>
      <c r="C34" s="11" t="s">
        <v>2790</v>
      </c>
      <c r="D34" s="24">
        <f t="shared" si="0"/>
        <v>0</v>
      </c>
      <c r="E34" s="25">
        <f t="shared" si="1"/>
        <v>-1</v>
      </c>
      <c r="F34" s="25">
        <f t="shared" si="2"/>
        <v>0</v>
      </c>
      <c r="G34" s="13" t="str">
        <f>HYPERLINK("http://dx.doi.org/10.1002/anie.202211345","http://dx.doi.org/10.1002/anie.202211345")</f>
        <v>http://dx.doi.org/10.1002/anie.202211345</v>
      </c>
      <c r="H34" s="13" t="s">
        <v>72</v>
      </c>
      <c r="I34" s="13" t="s">
        <v>808</v>
      </c>
      <c r="J34" s="13" t="s">
        <v>74</v>
      </c>
      <c r="K34" s="13" t="s">
        <v>74</v>
      </c>
      <c r="L34" s="13" t="s">
        <v>74</v>
      </c>
      <c r="M34" s="13" t="s">
        <v>809</v>
      </c>
      <c r="N34" s="13" t="s">
        <v>74</v>
      </c>
      <c r="O34" s="13" t="s">
        <v>74</v>
      </c>
      <c r="P34" s="13" t="s">
        <v>810</v>
      </c>
      <c r="Q34" s="13" t="s">
        <v>205</v>
      </c>
      <c r="R34" s="13" t="s">
        <v>74</v>
      </c>
      <c r="S34" s="13" t="s">
        <v>74</v>
      </c>
      <c r="T34" s="13" t="s">
        <v>78</v>
      </c>
      <c r="U34" s="13" t="s">
        <v>138</v>
      </c>
      <c r="V34" s="13" t="s">
        <v>74</v>
      </c>
      <c r="W34" s="13" t="s">
        <v>74</v>
      </c>
      <c r="X34" s="13" t="s">
        <v>74</v>
      </c>
      <c r="Y34" s="13" t="s">
        <v>74</v>
      </c>
      <c r="Z34" s="13" t="s">
        <v>74</v>
      </c>
      <c r="AA34" s="13" t="s">
        <v>811</v>
      </c>
      <c r="AB34" s="13" t="s">
        <v>812</v>
      </c>
      <c r="AC34" s="13" t="s">
        <v>813</v>
      </c>
      <c r="AD34" s="13" t="s">
        <v>814</v>
      </c>
      <c r="AE34" s="13" t="s">
        <v>815</v>
      </c>
      <c r="AF34" s="13" t="s">
        <v>816</v>
      </c>
      <c r="AG34" s="13" t="s">
        <v>817</v>
      </c>
      <c r="AH34" s="13" t="s">
        <v>74</v>
      </c>
      <c r="AI34" s="13" t="s">
        <v>818</v>
      </c>
      <c r="AJ34" s="13" t="s">
        <v>819</v>
      </c>
      <c r="AK34" s="13" t="s">
        <v>820</v>
      </c>
      <c r="AL34" s="13" t="s">
        <v>821</v>
      </c>
      <c r="AM34" s="13" t="s">
        <v>74</v>
      </c>
      <c r="AN34" s="13">
        <v>56</v>
      </c>
      <c r="AO34" s="13">
        <v>7</v>
      </c>
      <c r="AP34" s="13">
        <v>7</v>
      </c>
      <c r="AQ34" s="13">
        <v>5</v>
      </c>
      <c r="AR34" s="13">
        <v>22</v>
      </c>
      <c r="AS34" s="13" t="s">
        <v>90</v>
      </c>
      <c r="AT34" s="13" t="s">
        <v>91</v>
      </c>
      <c r="AU34" s="13" t="s">
        <v>92</v>
      </c>
      <c r="AV34" s="13" t="s">
        <v>216</v>
      </c>
      <c r="AW34" s="13" t="s">
        <v>217</v>
      </c>
      <c r="AX34" s="13" t="s">
        <v>74</v>
      </c>
      <c r="AY34" s="13" t="s">
        <v>218</v>
      </c>
      <c r="AZ34" s="13" t="s">
        <v>219</v>
      </c>
      <c r="BA34" s="13" t="s">
        <v>783</v>
      </c>
      <c r="BB34" s="13">
        <v>2022</v>
      </c>
      <c r="BC34" s="13">
        <v>61</v>
      </c>
      <c r="BD34" s="13">
        <v>41</v>
      </c>
      <c r="BE34" s="13" t="s">
        <v>74</v>
      </c>
      <c r="BF34" s="13" t="s">
        <v>74</v>
      </c>
      <c r="BG34" s="13" t="s">
        <v>74</v>
      </c>
      <c r="BH34" s="13" t="s">
        <v>74</v>
      </c>
      <c r="BI34" s="13" t="s">
        <v>74</v>
      </c>
      <c r="BJ34" s="13" t="s">
        <v>74</v>
      </c>
      <c r="BK34" s="13" t="s">
        <v>822</v>
      </c>
      <c r="BL34" s="13" t="s">
        <v>823</v>
      </c>
      <c r="BM34" s="13" t="str">
        <f>HYPERLINK("http://dx.doi.org/10.1002/anie.202211345","http://dx.doi.org/10.1002/anie.202211345")</f>
        <v>http://dx.doi.org/10.1002/anie.202211345</v>
      </c>
      <c r="BN34" s="13" t="s">
        <v>74</v>
      </c>
      <c r="BO34" s="13" t="s">
        <v>765</v>
      </c>
      <c r="BP34" s="13">
        <v>6</v>
      </c>
      <c r="BQ34" s="13" t="s">
        <v>100</v>
      </c>
      <c r="BR34" s="13" t="s">
        <v>101</v>
      </c>
      <c r="BS34" s="13" t="s">
        <v>102</v>
      </c>
      <c r="BT34" s="13" t="s">
        <v>786</v>
      </c>
      <c r="BU34" s="13">
        <v>35978531</v>
      </c>
      <c r="BV34" s="13" t="s">
        <v>374</v>
      </c>
      <c r="BW34" s="13" t="s">
        <v>74</v>
      </c>
      <c r="BX34" s="13" t="s">
        <v>74</v>
      </c>
      <c r="BY34" s="13" t="s">
        <v>105</v>
      </c>
      <c r="BZ34" s="13" t="s">
        <v>824</v>
      </c>
      <c r="CA34" s="13" t="str">
        <f>HYPERLINK("https%3A%2F%2Fwww.webofscience.com%2Fwos%2Fwoscc%2Ffull-record%2FWOS:000848801300001","View Full Record in Web of Science")</f>
        <v>View Full Record in Web of Science</v>
      </c>
    </row>
    <row r="35" spans="1:79" s="23" customFormat="1" x14ac:dyDescent="0.2">
      <c r="A35" s="22" t="s">
        <v>2768</v>
      </c>
      <c r="B35" s="23" t="s">
        <v>2806</v>
      </c>
      <c r="C35" s="24" t="s">
        <v>2790</v>
      </c>
      <c r="D35" s="24">
        <f t="shared" si="0"/>
        <v>0</v>
      </c>
      <c r="E35" s="25">
        <f t="shared" si="1"/>
        <v>0</v>
      </c>
      <c r="F35" s="25">
        <f t="shared" si="2"/>
        <v>1</v>
      </c>
      <c r="G35" s="23" t="str">
        <f>HYPERLINK("http://dx.doi.org/10.1016/j.mcat.2022.112633","http://dx.doi.org/10.1016/j.mcat.2022.112633")</f>
        <v>http://dx.doi.org/10.1016/j.mcat.2022.112633</v>
      </c>
      <c r="H35" s="23" t="s">
        <v>72</v>
      </c>
      <c r="I35" s="23" t="s">
        <v>825</v>
      </c>
      <c r="J35" s="23" t="s">
        <v>74</v>
      </c>
      <c r="K35" s="23" t="s">
        <v>74</v>
      </c>
      <c r="L35" s="23" t="s">
        <v>74</v>
      </c>
      <c r="M35" s="23" t="s">
        <v>826</v>
      </c>
      <c r="N35" s="23" t="s">
        <v>74</v>
      </c>
      <c r="O35" s="23" t="s">
        <v>74</v>
      </c>
      <c r="P35" s="23" t="s">
        <v>827</v>
      </c>
      <c r="Q35" s="23" t="s">
        <v>828</v>
      </c>
      <c r="R35" s="23" t="s">
        <v>74</v>
      </c>
      <c r="S35" s="23" t="s">
        <v>74</v>
      </c>
      <c r="T35" s="23" t="s">
        <v>78</v>
      </c>
      <c r="U35" s="23" t="s">
        <v>138</v>
      </c>
      <c r="V35" s="23" t="s">
        <v>74</v>
      </c>
      <c r="W35" s="23" t="s">
        <v>74</v>
      </c>
      <c r="X35" s="23" t="s">
        <v>74</v>
      </c>
      <c r="Y35" s="23" t="s">
        <v>74</v>
      </c>
      <c r="Z35" s="23" t="s">
        <v>74</v>
      </c>
      <c r="AA35" s="23" t="s">
        <v>829</v>
      </c>
      <c r="AB35" s="23" t="s">
        <v>830</v>
      </c>
      <c r="AC35" s="23" t="s">
        <v>831</v>
      </c>
      <c r="AD35" s="23" t="s">
        <v>832</v>
      </c>
      <c r="AE35" s="23" t="s">
        <v>833</v>
      </c>
      <c r="AF35" s="23" t="s">
        <v>834</v>
      </c>
      <c r="AG35" s="23" t="s">
        <v>835</v>
      </c>
      <c r="AH35" s="23" t="s">
        <v>836</v>
      </c>
      <c r="AI35" s="23" t="s">
        <v>74</v>
      </c>
      <c r="AJ35" s="23" t="s">
        <v>837</v>
      </c>
      <c r="AK35" s="23" t="s">
        <v>838</v>
      </c>
      <c r="AL35" s="23" t="s">
        <v>839</v>
      </c>
      <c r="AM35" s="23" t="s">
        <v>74</v>
      </c>
      <c r="AN35" s="23">
        <v>40</v>
      </c>
      <c r="AO35" s="23">
        <v>5</v>
      </c>
      <c r="AP35" s="23">
        <v>5</v>
      </c>
      <c r="AQ35" s="23">
        <v>4</v>
      </c>
      <c r="AR35" s="23">
        <v>8</v>
      </c>
      <c r="AS35" s="23" t="s">
        <v>707</v>
      </c>
      <c r="AT35" s="23" t="s">
        <v>708</v>
      </c>
      <c r="AU35" s="23" t="s">
        <v>709</v>
      </c>
      <c r="AV35" s="23" t="s">
        <v>840</v>
      </c>
      <c r="AW35" s="23" t="s">
        <v>74</v>
      </c>
      <c r="AX35" s="23" t="s">
        <v>74</v>
      </c>
      <c r="AY35" s="23" t="s">
        <v>841</v>
      </c>
      <c r="AZ35" s="23" t="s">
        <v>842</v>
      </c>
      <c r="BA35" s="23" t="s">
        <v>843</v>
      </c>
      <c r="BB35" s="23">
        <v>2022</v>
      </c>
      <c r="BC35" s="23">
        <v>530</v>
      </c>
      <c r="BD35" s="23" t="s">
        <v>74</v>
      </c>
      <c r="BE35" s="23" t="s">
        <v>74</v>
      </c>
      <c r="BF35" s="23" t="s">
        <v>74</v>
      </c>
      <c r="BG35" s="23" t="s">
        <v>74</v>
      </c>
      <c r="BH35" s="23" t="s">
        <v>74</v>
      </c>
      <c r="BI35" s="23" t="s">
        <v>74</v>
      </c>
      <c r="BJ35" s="23" t="s">
        <v>74</v>
      </c>
      <c r="BK35" s="23">
        <v>112633</v>
      </c>
      <c r="BL35" s="23" t="s">
        <v>844</v>
      </c>
      <c r="BM35" s="23" t="str">
        <f>HYPERLINK("http://dx.doi.org/10.1016/j.mcat.2022.112633","http://dx.doi.org/10.1016/j.mcat.2022.112633")</f>
        <v>http://dx.doi.org/10.1016/j.mcat.2022.112633</v>
      </c>
      <c r="BN35" s="23" t="s">
        <v>74</v>
      </c>
      <c r="BO35" s="23" t="s">
        <v>74</v>
      </c>
      <c r="BP35" s="23">
        <v>8</v>
      </c>
      <c r="BQ35" s="23" t="s">
        <v>372</v>
      </c>
      <c r="BR35" s="23" t="s">
        <v>101</v>
      </c>
      <c r="BS35" s="23" t="s">
        <v>102</v>
      </c>
      <c r="BT35" s="23" t="s">
        <v>845</v>
      </c>
      <c r="BU35" s="23" t="s">
        <v>74</v>
      </c>
      <c r="BV35" s="23" t="s">
        <v>74</v>
      </c>
      <c r="BW35" s="23" t="s">
        <v>74</v>
      </c>
      <c r="BX35" s="23" t="s">
        <v>74</v>
      </c>
      <c r="BY35" s="23" t="s">
        <v>105</v>
      </c>
      <c r="BZ35" s="23" t="s">
        <v>846</v>
      </c>
      <c r="CA35" s="23" t="str">
        <f>HYPERLINK("https%3A%2F%2Fwww.webofscience.com%2Fwos%2Fwoscc%2Ffull-record%2FWOS:000890377800003","View Full Record in Web of Science")</f>
        <v>View Full Record in Web of Science</v>
      </c>
    </row>
    <row r="36" spans="1:79" s="13" customFormat="1" x14ac:dyDescent="0.2">
      <c r="A36" s="14" t="s">
        <v>2770</v>
      </c>
      <c r="B36" s="12" t="s">
        <v>2983</v>
      </c>
      <c r="C36" s="11" t="s">
        <v>2783</v>
      </c>
      <c r="D36" s="24">
        <f t="shared" si="0"/>
        <v>1</v>
      </c>
      <c r="E36" s="25">
        <f t="shared" si="1"/>
        <v>0</v>
      </c>
      <c r="F36" s="25">
        <f t="shared" si="2"/>
        <v>0</v>
      </c>
      <c r="G36" s="13" t="str">
        <f>HYPERLINK("http://dx.doi.org/10.1021/acs.accounts.2c00444","http://dx.doi.org/10.1021/acs.accounts.2c00444")</f>
        <v>http://dx.doi.org/10.1021/acs.accounts.2c00444</v>
      </c>
      <c r="H36" s="13" t="s">
        <v>72</v>
      </c>
      <c r="I36" s="13" t="s">
        <v>847</v>
      </c>
      <c r="J36" s="13" t="s">
        <v>74</v>
      </c>
      <c r="K36" s="13" t="s">
        <v>74</v>
      </c>
      <c r="L36" s="13" t="s">
        <v>74</v>
      </c>
      <c r="M36" s="13" t="s">
        <v>848</v>
      </c>
      <c r="N36" s="13" t="s">
        <v>74</v>
      </c>
      <c r="O36" s="13" t="s">
        <v>74</v>
      </c>
      <c r="P36" s="13" t="s">
        <v>849</v>
      </c>
      <c r="Q36" s="13" t="s">
        <v>850</v>
      </c>
      <c r="R36" s="13" t="s">
        <v>74</v>
      </c>
      <c r="S36" s="13" t="s">
        <v>74</v>
      </c>
      <c r="T36" s="13" t="s">
        <v>78</v>
      </c>
      <c r="U36" s="13" t="s">
        <v>334</v>
      </c>
      <c r="V36" s="13" t="s">
        <v>74</v>
      </c>
      <c r="W36" s="13" t="s">
        <v>74</v>
      </c>
      <c r="X36" s="13" t="s">
        <v>74</v>
      </c>
      <c r="Y36" s="13" t="s">
        <v>74</v>
      </c>
      <c r="Z36" s="13" t="s">
        <v>74</v>
      </c>
      <c r="AA36" s="13" t="s">
        <v>74</v>
      </c>
      <c r="AB36" s="13" t="s">
        <v>851</v>
      </c>
      <c r="AC36" s="13" t="s">
        <v>852</v>
      </c>
      <c r="AD36" s="13" t="s">
        <v>853</v>
      </c>
      <c r="AE36" s="13" t="s">
        <v>854</v>
      </c>
      <c r="AF36" s="13" t="s">
        <v>855</v>
      </c>
      <c r="AG36" s="13" t="s">
        <v>856</v>
      </c>
      <c r="AH36" s="13" t="s">
        <v>74</v>
      </c>
      <c r="AI36" s="13" t="s">
        <v>857</v>
      </c>
      <c r="AJ36" s="13" t="s">
        <v>858</v>
      </c>
      <c r="AK36" s="13" t="s">
        <v>859</v>
      </c>
      <c r="AL36" s="13" t="s">
        <v>860</v>
      </c>
      <c r="AM36" s="13" t="s">
        <v>74</v>
      </c>
      <c r="AN36" s="13">
        <v>69</v>
      </c>
      <c r="AO36" s="13">
        <v>28</v>
      </c>
      <c r="AP36" s="13">
        <v>28</v>
      </c>
      <c r="AQ36" s="13">
        <v>40</v>
      </c>
      <c r="AR36" s="13">
        <v>108</v>
      </c>
      <c r="AS36" s="13" t="s">
        <v>150</v>
      </c>
      <c r="AT36" s="13" t="s">
        <v>151</v>
      </c>
      <c r="AU36" s="13" t="s">
        <v>152</v>
      </c>
      <c r="AV36" s="13" t="s">
        <v>861</v>
      </c>
      <c r="AW36" s="13" t="s">
        <v>862</v>
      </c>
      <c r="AX36" s="13" t="s">
        <v>74</v>
      </c>
      <c r="AY36" s="13" t="s">
        <v>863</v>
      </c>
      <c r="AZ36" s="13" t="s">
        <v>864</v>
      </c>
      <c r="BA36" s="13" t="s">
        <v>865</v>
      </c>
      <c r="BB36" s="13">
        <v>2022</v>
      </c>
      <c r="BC36" s="13">
        <v>55</v>
      </c>
      <c r="BD36" s="13">
        <v>17</v>
      </c>
      <c r="BE36" s="13" t="s">
        <v>74</v>
      </c>
      <c r="BF36" s="13" t="s">
        <v>74</v>
      </c>
      <c r="BG36" s="13" t="s">
        <v>74</v>
      </c>
      <c r="BH36" s="13" t="s">
        <v>74</v>
      </c>
      <c r="BI36" s="13">
        <v>2526</v>
      </c>
      <c r="BJ36" s="13">
        <v>2541</v>
      </c>
      <c r="BK36" s="13" t="s">
        <v>74</v>
      </c>
      <c r="BL36" s="13" t="s">
        <v>866</v>
      </c>
      <c r="BM36" s="13" t="str">
        <f>HYPERLINK("http://dx.doi.org/10.1021/acs.accounts.2c00444","http://dx.doi.org/10.1021/acs.accounts.2c00444")</f>
        <v>http://dx.doi.org/10.1021/acs.accounts.2c00444</v>
      </c>
      <c r="BN36" s="13" t="s">
        <v>74</v>
      </c>
      <c r="BO36" s="13" t="s">
        <v>867</v>
      </c>
      <c r="BP36" s="13">
        <v>16</v>
      </c>
      <c r="BQ36" s="13" t="s">
        <v>100</v>
      </c>
      <c r="BR36" s="13" t="s">
        <v>101</v>
      </c>
      <c r="BS36" s="13" t="s">
        <v>102</v>
      </c>
      <c r="BT36" s="13" t="s">
        <v>868</v>
      </c>
      <c r="BU36" s="13">
        <v>35986693</v>
      </c>
      <c r="BV36" s="13" t="s">
        <v>74</v>
      </c>
      <c r="BW36" s="13" t="s">
        <v>74</v>
      </c>
      <c r="BX36" s="13" t="s">
        <v>74</v>
      </c>
      <c r="BY36" s="13" t="s">
        <v>105</v>
      </c>
      <c r="BZ36" s="13" t="s">
        <v>869</v>
      </c>
      <c r="CA36" s="13" t="str">
        <f>HYPERLINK("https%3A%2F%2Fwww.webofscience.com%2Fwos%2Fwoscc%2Ffull-record%2FWOS:000848545900001","View Full Record in Web of Science")</f>
        <v>View Full Record in Web of Science</v>
      </c>
    </row>
    <row r="37" spans="1:79" s="13" customFormat="1" x14ac:dyDescent="0.2">
      <c r="A37" s="11" t="s">
        <v>2771</v>
      </c>
      <c r="B37" s="12" t="s">
        <v>2984</v>
      </c>
      <c r="C37" s="11" t="s">
        <v>2770</v>
      </c>
      <c r="D37" s="24">
        <f t="shared" si="0"/>
        <v>0</v>
      </c>
      <c r="E37" s="25">
        <f t="shared" si="1"/>
        <v>0</v>
      </c>
      <c r="F37" s="25">
        <f t="shared" si="2"/>
        <v>1</v>
      </c>
      <c r="G37" s="13" t="str">
        <f>HYPERLINK("http://dx.doi.org/10.1002/ejoc.202200596","http://dx.doi.org/10.1002/ejoc.202200596")</f>
        <v>http://dx.doi.org/10.1002/ejoc.202200596</v>
      </c>
      <c r="H37" s="13" t="s">
        <v>72</v>
      </c>
      <c r="I37" s="13" t="s">
        <v>870</v>
      </c>
      <c r="J37" s="13" t="s">
        <v>74</v>
      </c>
      <c r="K37" s="13" t="s">
        <v>74</v>
      </c>
      <c r="L37" s="13" t="s">
        <v>74</v>
      </c>
      <c r="M37" s="13" t="s">
        <v>871</v>
      </c>
      <c r="N37" s="13" t="s">
        <v>74</v>
      </c>
      <c r="O37" s="13" t="s">
        <v>74</v>
      </c>
      <c r="P37" s="13" t="s">
        <v>872</v>
      </c>
      <c r="Q37" s="13" t="s">
        <v>110</v>
      </c>
      <c r="R37" s="13" t="s">
        <v>74</v>
      </c>
      <c r="S37" s="13" t="s">
        <v>74</v>
      </c>
      <c r="T37" s="13" t="s">
        <v>78</v>
      </c>
      <c r="U37" s="13" t="s">
        <v>334</v>
      </c>
      <c r="V37" s="13" t="s">
        <v>74</v>
      </c>
      <c r="W37" s="13" t="s">
        <v>74</v>
      </c>
      <c r="X37" s="13" t="s">
        <v>74</v>
      </c>
      <c r="Y37" s="13" t="s">
        <v>74</v>
      </c>
      <c r="Z37" s="13" t="s">
        <v>74</v>
      </c>
      <c r="AA37" s="13" t="s">
        <v>873</v>
      </c>
      <c r="AB37" s="13" t="s">
        <v>874</v>
      </c>
      <c r="AC37" s="13" t="s">
        <v>875</v>
      </c>
      <c r="AD37" s="13" t="s">
        <v>876</v>
      </c>
      <c r="AE37" s="13" t="s">
        <v>877</v>
      </c>
      <c r="AF37" s="13" t="s">
        <v>878</v>
      </c>
      <c r="AG37" s="13" t="s">
        <v>879</v>
      </c>
      <c r="AH37" s="13" t="s">
        <v>880</v>
      </c>
      <c r="AI37" s="13" t="s">
        <v>881</v>
      </c>
      <c r="AJ37" s="13" t="s">
        <v>882</v>
      </c>
      <c r="AK37" s="13" t="s">
        <v>883</v>
      </c>
      <c r="AL37" s="13" t="s">
        <v>884</v>
      </c>
      <c r="AM37" s="13" t="s">
        <v>74</v>
      </c>
      <c r="AN37" s="13">
        <v>908</v>
      </c>
      <c r="AO37" s="13">
        <v>6</v>
      </c>
      <c r="AP37" s="13">
        <v>6</v>
      </c>
      <c r="AQ37" s="13">
        <v>50</v>
      </c>
      <c r="AR37" s="13">
        <v>176</v>
      </c>
      <c r="AS37" s="13" t="s">
        <v>90</v>
      </c>
      <c r="AT37" s="13" t="s">
        <v>91</v>
      </c>
      <c r="AU37" s="13" t="s">
        <v>92</v>
      </c>
      <c r="AV37" s="13" t="s">
        <v>123</v>
      </c>
      <c r="AW37" s="13" t="s">
        <v>124</v>
      </c>
      <c r="AX37" s="13" t="s">
        <v>74</v>
      </c>
      <c r="AY37" s="13" t="s">
        <v>125</v>
      </c>
      <c r="AZ37" s="13" t="s">
        <v>126</v>
      </c>
      <c r="BA37" s="13" t="s">
        <v>885</v>
      </c>
      <c r="BB37" s="13">
        <v>2022</v>
      </c>
      <c r="BC37" s="13">
        <v>2022</v>
      </c>
      <c r="BD37" s="13">
        <v>31</v>
      </c>
      <c r="BE37" s="13" t="s">
        <v>74</v>
      </c>
      <c r="BF37" s="13" t="s">
        <v>74</v>
      </c>
      <c r="BG37" s="13" t="s">
        <v>74</v>
      </c>
      <c r="BH37" s="13" t="s">
        <v>74</v>
      </c>
      <c r="BI37" s="13" t="s">
        <v>74</v>
      </c>
      <c r="BJ37" s="13" t="s">
        <v>74</v>
      </c>
      <c r="BK37" s="13" t="s">
        <v>886</v>
      </c>
      <c r="BL37" s="13" t="s">
        <v>887</v>
      </c>
      <c r="BM37" s="13" t="str">
        <f>HYPERLINK("http://dx.doi.org/10.1002/ejoc.202200596","http://dx.doi.org/10.1002/ejoc.202200596")</f>
        <v>http://dx.doi.org/10.1002/ejoc.202200596</v>
      </c>
      <c r="BN37" s="13" t="s">
        <v>74</v>
      </c>
      <c r="BO37" s="13" t="s">
        <v>74</v>
      </c>
      <c r="BP37" s="13">
        <v>79</v>
      </c>
      <c r="BQ37" s="13" t="s">
        <v>130</v>
      </c>
      <c r="BR37" s="13" t="s">
        <v>101</v>
      </c>
      <c r="BS37" s="13" t="s">
        <v>102</v>
      </c>
      <c r="BT37" s="13" t="s">
        <v>888</v>
      </c>
      <c r="BU37" s="13" t="s">
        <v>74</v>
      </c>
      <c r="BV37" s="13" t="s">
        <v>74</v>
      </c>
      <c r="BW37" s="13" t="s">
        <v>74</v>
      </c>
      <c r="BX37" s="13" t="s">
        <v>74</v>
      </c>
      <c r="BY37" s="13" t="s">
        <v>105</v>
      </c>
      <c r="BZ37" s="13" t="s">
        <v>889</v>
      </c>
      <c r="CA37" s="13" t="str">
        <f>HYPERLINK("https%3A%2F%2Fwww.webofscience.com%2Fwos%2Fwoscc%2Ffull-record%2FWOS:000841562700001","View Full Record in Web of Science")</f>
        <v>View Full Record in Web of Science</v>
      </c>
    </row>
    <row r="38" spans="1:79" s="9" customFormat="1" x14ac:dyDescent="0.2">
      <c r="A38" s="7" t="s">
        <v>2771</v>
      </c>
      <c r="B38" s="8" t="s">
        <v>2985</v>
      </c>
      <c r="C38" s="7" t="s">
        <v>2768</v>
      </c>
      <c r="D38" s="24">
        <f t="shared" si="0"/>
        <v>0</v>
      </c>
      <c r="E38" s="25">
        <f t="shared" si="1"/>
        <v>-1</v>
      </c>
      <c r="F38" s="25">
        <f t="shared" si="2"/>
        <v>0</v>
      </c>
      <c r="G38" s="9" t="str">
        <f>HYPERLINK("http://dx.doi.org/10.1021/acs.orglett.2c01528","http://dx.doi.org/10.1021/acs.orglett.2c01528")</f>
        <v>http://dx.doi.org/10.1021/acs.orglett.2c01528</v>
      </c>
      <c r="H38" s="9" t="s">
        <v>72</v>
      </c>
      <c r="I38" s="9" t="s">
        <v>890</v>
      </c>
      <c r="J38" s="9" t="s">
        <v>74</v>
      </c>
      <c r="K38" s="9" t="s">
        <v>74</v>
      </c>
      <c r="L38" s="9" t="s">
        <v>74</v>
      </c>
      <c r="M38" s="9" t="s">
        <v>891</v>
      </c>
      <c r="N38" s="9" t="s">
        <v>74</v>
      </c>
      <c r="O38" s="9" t="s">
        <v>74</v>
      </c>
      <c r="P38" s="9" t="s">
        <v>892</v>
      </c>
      <c r="Q38" s="9" t="s">
        <v>165</v>
      </c>
      <c r="R38" s="9" t="s">
        <v>74</v>
      </c>
      <c r="S38" s="9" t="s">
        <v>74</v>
      </c>
      <c r="T38" s="9" t="s">
        <v>78</v>
      </c>
      <c r="U38" s="9" t="s">
        <v>138</v>
      </c>
      <c r="V38" s="9" t="s">
        <v>74</v>
      </c>
      <c r="W38" s="9" t="s">
        <v>74</v>
      </c>
      <c r="X38" s="9" t="s">
        <v>74</v>
      </c>
      <c r="Y38" s="9" t="s">
        <v>74</v>
      </c>
      <c r="Z38" s="9" t="s">
        <v>74</v>
      </c>
      <c r="AA38" s="9" t="s">
        <v>74</v>
      </c>
      <c r="AB38" s="9" t="s">
        <v>893</v>
      </c>
      <c r="AC38" s="9" t="s">
        <v>894</v>
      </c>
      <c r="AD38" s="9" t="s">
        <v>895</v>
      </c>
      <c r="AE38" s="9" t="s">
        <v>896</v>
      </c>
      <c r="AF38" s="9" t="s">
        <v>897</v>
      </c>
      <c r="AG38" s="9" t="s">
        <v>898</v>
      </c>
      <c r="AH38" s="9" t="s">
        <v>899</v>
      </c>
      <c r="AI38" s="9" t="s">
        <v>900</v>
      </c>
      <c r="AJ38" s="9" t="s">
        <v>901</v>
      </c>
      <c r="AK38" s="9" t="s">
        <v>902</v>
      </c>
      <c r="AL38" s="9" t="s">
        <v>903</v>
      </c>
      <c r="AM38" s="9" t="s">
        <v>74</v>
      </c>
      <c r="AN38" s="9">
        <v>45</v>
      </c>
      <c r="AO38" s="9">
        <v>6</v>
      </c>
      <c r="AP38" s="9">
        <v>6</v>
      </c>
      <c r="AQ38" s="9">
        <v>10</v>
      </c>
      <c r="AR38" s="9">
        <v>27</v>
      </c>
      <c r="AS38" s="9" t="s">
        <v>150</v>
      </c>
      <c r="AT38" s="9" t="s">
        <v>151</v>
      </c>
      <c r="AU38" s="9" t="s">
        <v>152</v>
      </c>
      <c r="AV38" s="9" t="s">
        <v>175</v>
      </c>
      <c r="AW38" s="9" t="s">
        <v>176</v>
      </c>
      <c r="AX38" s="9" t="s">
        <v>74</v>
      </c>
      <c r="AY38" s="9" t="s">
        <v>177</v>
      </c>
      <c r="AZ38" s="9" t="s">
        <v>178</v>
      </c>
      <c r="BA38" s="9" t="s">
        <v>904</v>
      </c>
      <c r="BB38" s="9">
        <v>2022</v>
      </c>
      <c r="BC38" s="9">
        <v>24</v>
      </c>
      <c r="BD38" s="9">
        <v>23</v>
      </c>
      <c r="BE38" s="9" t="s">
        <v>74</v>
      </c>
      <c r="BF38" s="9" t="s">
        <v>74</v>
      </c>
      <c r="BG38" s="9" t="s">
        <v>74</v>
      </c>
      <c r="BH38" s="9" t="s">
        <v>74</v>
      </c>
      <c r="BI38" s="9">
        <v>4264</v>
      </c>
      <c r="BJ38" s="9">
        <v>4269</v>
      </c>
      <c r="BK38" s="9" t="s">
        <v>74</v>
      </c>
      <c r="BL38" s="9" t="s">
        <v>905</v>
      </c>
      <c r="BM38" s="9" t="str">
        <f>HYPERLINK("http://dx.doi.org/10.1021/acs.orglett.2c01528","http://dx.doi.org/10.1021/acs.orglett.2c01528")</f>
        <v>http://dx.doi.org/10.1021/acs.orglett.2c01528</v>
      </c>
      <c r="BN38" s="9" t="s">
        <v>74</v>
      </c>
      <c r="BO38" s="9" t="s">
        <v>74</v>
      </c>
      <c r="BP38" s="9">
        <v>6</v>
      </c>
      <c r="BQ38" s="9" t="s">
        <v>130</v>
      </c>
      <c r="BR38" s="9" t="s">
        <v>181</v>
      </c>
      <c r="BS38" s="9" t="s">
        <v>102</v>
      </c>
      <c r="BT38" s="9" t="s">
        <v>906</v>
      </c>
      <c r="BU38" s="9">
        <v>35675591</v>
      </c>
      <c r="BV38" s="9" t="s">
        <v>74</v>
      </c>
      <c r="BW38" s="9" t="s">
        <v>74</v>
      </c>
      <c r="BX38" s="9" t="s">
        <v>74</v>
      </c>
      <c r="BY38" s="9" t="s">
        <v>105</v>
      </c>
      <c r="BZ38" s="9" t="s">
        <v>907</v>
      </c>
      <c r="CA38" s="9" t="str">
        <f>HYPERLINK("https%3A%2F%2Fwww.webofscience.com%2Fwos%2Fwoscc%2Ffull-record%2FWOS:000813515700001","View Full Record in Web of Science")</f>
        <v>View Full Record in Web of Science</v>
      </c>
    </row>
    <row r="39" spans="1:79" s="13" customFormat="1" x14ac:dyDescent="0.2">
      <c r="A39" s="11" t="s">
        <v>2770</v>
      </c>
      <c r="B39" s="12" t="s">
        <v>2986</v>
      </c>
      <c r="C39" s="11" t="s">
        <v>2770</v>
      </c>
      <c r="D39" s="24">
        <f t="shared" si="0"/>
        <v>0</v>
      </c>
      <c r="E39" s="25">
        <f t="shared" si="1"/>
        <v>0</v>
      </c>
      <c r="F39" s="25">
        <f t="shared" si="2"/>
        <v>0</v>
      </c>
      <c r="G39" s="13" t="str">
        <f>HYPERLINK("http://dx.doi.org/10.1016/j.jechem.2022.03.036","http://dx.doi.org/10.1016/j.jechem.2022.03.036")</f>
        <v>http://dx.doi.org/10.1016/j.jechem.2022.03.036</v>
      </c>
      <c r="H39" s="13" t="s">
        <v>72</v>
      </c>
      <c r="I39" s="13" t="s">
        <v>908</v>
      </c>
      <c r="J39" s="13" t="s">
        <v>74</v>
      </c>
      <c r="K39" s="13" t="s">
        <v>74</v>
      </c>
      <c r="L39" s="13" t="s">
        <v>74</v>
      </c>
      <c r="M39" s="13" t="s">
        <v>909</v>
      </c>
      <c r="N39" s="13" t="s">
        <v>74</v>
      </c>
      <c r="O39" s="13" t="s">
        <v>74</v>
      </c>
      <c r="P39" s="13" t="s">
        <v>910</v>
      </c>
      <c r="Q39" s="13" t="s">
        <v>911</v>
      </c>
      <c r="R39" s="13" t="s">
        <v>74</v>
      </c>
      <c r="S39" s="13" t="s">
        <v>74</v>
      </c>
      <c r="T39" s="13" t="s">
        <v>78</v>
      </c>
      <c r="U39" s="13" t="s">
        <v>138</v>
      </c>
      <c r="V39" s="13" t="s">
        <v>74</v>
      </c>
      <c r="W39" s="13" t="s">
        <v>74</v>
      </c>
      <c r="X39" s="13" t="s">
        <v>74</v>
      </c>
      <c r="Y39" s="13" t="s">
        <v>74</v>
      </c>
      <c r="Z39" s="13" t="s">
        <v>74</v>
      </c>
      <c r="AA39" s="13" t="s">
        <v>912</v>
      </c>
      <c r="AB39" s="13" t="s">
        <v>913</v>
      </c>
      <c r="AC39" s="13" t="s">
        <v>914</v>
      </c>
      <c r="AD39" s="13" t="s">
        <v>915</v>
      </c>
      <c r="AE39" s="13" t="s">
        <v>916</v>
      </c>
      <c r="AF39" s="13" t="s">
        <v>917</v>
      </c>
      <c r="AG39" s="13" t="s">
        <v>918</v>
      </c>
      <c r="AH39" s="13" t="s">
        <v>919</v>
      </c>
      <c r="AI39" s="13" t="s">
        <v>74</v>
      </c>
      <c r="AJ39" s="13" t="s">
        <v>920</v>
      </c>
      <c r="AK39" s="13" t="s">
        <v>921</v>
      </c>
      <c r="AL39" s="13" t="s">
        <v>922</v>
      </c>
      <c r="AM39" s="13" t="s">
        <v>74</v>
      </c>
      <c r="AN39" s="13">
        <v>23</v>
      </c>
      <c r="AO39" s="13">
        <v>12</v>
      </c>
      <c r="AP39" s="13">
        <v>12</v>
      </c>
      <c r="AQ39" s="13">
        <v>13</v>
      </c>
      <c r="AR39" s="13">
        <v>56</v>
      </c>
      <c r="AS39" s="13" t="s">
        <v>707</v>
      </c>
      <c r="AT39" s="13" t="s">
        <v>708</v>
      </c>
      <c r="AU39" s="13" t="s">
        <v>709</v>
      </c>
      <c r="AV39" s="13" t="s">
        <v>923</v>
      </c>
      <c r="AW39" s="13" t="s">
        <v>74</v>
      </c>
      <c r="AX39" s="13" t="s">
        <v>74</v>
      </c>
      <c r="AY39" s="13" t="s">
        <v>924</v>
      </c>
      <c r="AZ39" s="13" t="s">
        <v>925</v>
      </c>
      <c r="BA39" s="13" t="s">
        <v>926</v>
      </c>
      <c r="BB39" s="13">
        <v>2022</v>
      </c>
      <c r="BC39" s="13">
        <v>71</v>
      </c>
      <c r="BD39" s="13" t="s">
        <v>74</v>
      </c>
      <c r="BE39" s="13" t="s">
        <v>74</v>
      </c>
      <c r="BF39" s="13" t="s">
        <v>74</v>
      </c>
      <c r="BG39" s="13" t="s">
        <v>74</v>
      </c>
      <c r="BH39" s="13" t="s">
        <v>74</v>
      </c>
      <c r="BI39" s="13">
        <v>188</v>
      </c>
      <c r="BJ39" s="13">
        <v>191</v>
      </c>
      <c r="BK39" s="13" t="s">
        <v>74</v>
      </c>
      <c r="BL39" s="13" t="s">
        <v>927</v>
      </c>
      <c r="BM39" s="13" t="str">
        <f>HYPERLINK("http://dx.doi.org/10.1016/j.jechem.2022.03.036","http://dx.doi.org/10.1016/j.jechem.2022.03.036")</f>
        <v>http://dx.doi.org/10.1016/j.jechem.2022.03.036</v>
      </c>
      <c r="BN39" s="13" t="s">
        <v>74</v>
      </c>
      <c r="BO39" s="13" t="s">
        <v>928</v>
      </c>
      <c r="BP39" s="13">
        <v>4</v>
      </c>
      <c r="BQ39" s="13" t="s">
        <v>929</v>
      </c>
      <c r="BR39" s="13" t="s">
        <v>101</v>
      </c>
      <c r="BS39" s="13" t="s">
        <v>930</v>
      </c>
      <c r="BT39" s="13" t="s">
        <v>931</v>
      </c>
      <c r="BU39" s="13" t="s">
        <v>74</v>
      </c>
      <c r="BV39" s="13" t="s">
        <v>74</v>
      </c>
      <c r="BW39" s="13" t="s">
        <v>74</v>
      </c>
      <c r="BX39" s="13" t="s">
        <v>74</v>
      </c>
      <c r="BY39" s="13" t="s">
        <v>105</v>
      </c>
      <c r="BZ39" s="13" t="s">
        <v>932</v>
      </c>
      <c r="CA39" s="13" t="str">
        <f>HYPERLINK("https%3A%2F%2Fwww.webofscience.com%2Fwos%2Fwoscc%2Ffull-record%2FWOS:000821521000007","View Full Record in Web of Science")</f>
        <v>View Full Record in Web of Science</v>
      </c>
    </row>
    <row r="40" spans="1:79" s="13" customFormat="1" x14ac:dyDescent="0.2">
      <c r="A40" s="11" t="s">
        <v>2811</v>
      </c>
      <c r="B40" s="12" t="s">
        <v>2987</v>
      </c>
      <c r="C40" s="11" t="s">
        <v>2771</v>
      </c>
      <c r="D40" s="24">
        <f t="shared" si="0"/>
        <v>-1</v>
      </c>
      <c r="E40" s="25">
        <f t="shared" si="1"/>
        <v>0</v>
      </c>
      <c r="F40" s="25">
        <f t="shared" si="2"/>
        <v>0</v>
      </c>
      <c r="G40" s="13" t="str">
        <f>HYPERLINK("http://dx.doi.org/10.1002/chem.202104493","http://dx.doi.org/10.1002/chem.202104493")</f>
        <v>http://dx.doi.org/10.1002/chem.202104493</v>
      </c>
      <c r="H40" s="13" t="s">
        <v>72</v>
      </c>
      <c r="I40" s="13" t="s">
        <v>933</v>
      </c>
      <c r="J40" s="13" t="s">
        <v>74</v>
      </c>
      <c r="K40" s="13" t="s">
        <v>74</v>
      </c>
      <c r="L40" s="13" t="s">
        <v>74</v>
      </c>
      <c r="M40" s="13" t="s">
        <v>934</v>
      </c>
      <c r="N40" s="13" t="s">
        <v>74</v>
      </c>
      <c r="O40" s="13" t="s">
        <v>74</v>
      </c>
      <c r="P40" s="13" t="s">
        <v>935</v>
      </c>
      <c r="Q40" s="13" t="s">
        <v>936</v>
      </c>
      <c r="R40" s="13" t="s">
        <v>74</v>
      </c>
      <c r="S40" s="13" t="s">
        <v>74</v>
      </c>
      <c r="T40" s="13" t="s">
        <v>78</v>
      </c>
      <c r="U40" s="13" t="s">
        <v>138</v>
      </c>
      <c r="V40" s="13" t="s">
        <v>74</v>
      </c>
      <c r="W40" s="13" t="s">
        <v>74</v>
      </c>
      <c r="X40" s="13" t="s">
        <v>74</v>
      </c>
      <c r="Y40" s="13" t="s">
        <v>74</v>
      </c>
      <c r="Z40" s="13" t="s">
        <v>74</v>
      </c>
      <c r="AA40" s="13" t="s">
        <v>937</v>
      </c>
      <c r="AB40" s="13" t="s">
        <v>938</v>
      </c>
      <c r="AC40" s="13" t="s">
        <v>939</v>
      </c>
      <c r="AD40" s="13" t="s">
        <v>940</v>
      </c>
      <c r="AE40" s="13" t="s">
        <v>941</v>
      </c>
      <c r="AF40" s="13" t="s">
        <v>942</v>
      </c>
      <c r="AG40" s="13" t="s">
        <v>943</v>
      </c>
      <c r="AH40" s="13" t="s">
        <v>944</v>
      </c>
      <c r="AI40" s="13" t="s">
        <v>945</v>
      </c>
      <c r="AJ40" s="13" t="s">
        <v>946</v>
      </c>
      <c r="AK40" s="13" t="s">
        <v>947</v>
      </c>
      <c r="AL40" s="13" t="s">
        <v>948</v>
      </c>
      <c r="AM40" s="13" t="s">
        <v>74</v>
      </c>
      <c r="AN40" s="13">
        <v>90</v>
      </c>
      <c r="AO40" s="13">
        <v>3</v>
      </c>
      <c r="AP40" s="13">
        <v>3</v>
      </c>
      <c r="AQ40" s="13">
        <v>13</v>
      </c>
      <c r="AR40" s="13">
        <v>56</v>
      </c>
      <c r="AS40" s="13" t="s">
        <v>90</v>
      </c>
      <c r="AT40" s="13" t="s">
        <v>91</v>
      </c>
      <c r="AU40" s="13" t="s">
        <v>92</v>
      </c>
      <c r="AV40" s="13" t="s">
        <v>949</v>
      </c>
      <c r="AW40" s="13" t="s">
        <v>950</v>
      </c>
      <c r="AX40" s="13" t="s">
        <v>74</v>
      </c>
      <c r="AY40" s="13" t="s">
        <v>951</v>
      </c>
      <c r="AZ40" s="13" t="s">
        <v>952</v>
      </c>
      <c r="BA40" s="13" t="s">
        <v>953</v>
      </c>
      <c r="BB40" s="13">
        <v>2022</v>
      </c>
      <c r="BC40" s="13">
        <v>28</v>
      </c>
      <c r="BD40" s="13">
        <v>28</v>
      </c>
      <c r="BE40" s="13" t="s">
        <v>74</v>
      </c>
      <c r="BF40" s="13" t="s">
        <v>74</v>
      </c>
      <c r="BG40" s="13" t="s">
        <v>74</v>
      </c>
      <c r="BH40" s="13" t="s">
        <v>74</v>
      </c>
      <c r="BI40" s="13" t="s">
        <v>74</v>
      </c>
      <c r="BJ40" s="13" t="s">
        <v>74</v>
      </c>
      <c r="BK40" s="13" t="s">
        <v>954</v>
      </c>
      <c r="BL40" s="13" t="s">
        <v>955</v>
      </c>
      <c r="BM40" s="13" t="str">
        <f>HYPERLINK("http://dx.doi.org/10.1002/chem.202104493","http://dx.doi.org/10.1002/chem.202104493")</f>
        <v>http://dx.doi.org/10.1002/chem.202104493</v>
      </c>
      <c r="BN40" s="13" t="s">
        <v>74</v>
      </c>
      <c r="BO40" s="13" t="s">
        <v>928</v>
      </c>
      <c r="BP40" s="13">
        <v>7</v>
      </c>
      <c r="BQ40" s="13" t="s">
        <v>100</v>
      </c>
      <c r="BR40" s="13" t="s">
        <v>101</v>
      </c>
      <c r="BS40" s="13" t="s">
        <v>102</v>
      </c>
      <c r="BT40" s="13" t="s">
        <v>956</v>
      </c>
      <c r="BU40" s="13">
        <v>35266598</v>
      </c>
      <c r="BV40" s="13" t="s">
        <v>374</v>
      </c>
      <c r="BW40" s="13" t="s">
        <v>74</v>
      </c>
      <c r="BX40" s="13" t="s">
        <v>74</v>
      </c>
      <c r="BY40" s="13" t="s">
        <v>105</v>
      </c>
      <c r="BZ40" s="13" t="s">
        <v>957</v>
      </c>
      <c r="CA40" s="13" t="str">
        <f>HYPERLINK("https%3A%2F%2Fwww.webofscience.com%2Fwos%2Fwoscc%2Ffull-record%2FWOS:000778293500001","View Full Record in Web of Science")</f>
        <v>View Full Record in Web of Science</v>
      </c>
    </row>
    <row r="41" spans="1:79" s="1" customFormat="1" x14ac:dyDescent="0.2">
      <c r="A41" s="5" t="s">
        <v>2768</v>
      </c>
      <c r="B41" s="6" t="s">
        <v>2947</v>
      </c>
      <c r="C41" s="5" t="s">
        <v>2768</v>
      </c>
      <c r="D41" s="24">
        <f t="shared" si="0"/>
        <v>0</v>
      </c>
      <c r="E41" s="25">
        <f t="shared" si="1"/>
        <v>0</v>
      </c>
      <c r="F41" s="25">
        <f t="shared" si="2"/>
        <v>0</v>
      </c>
      <c r="G41" s="1" t="str">
        <f>HYPERLINK("http://dx.doi.org/10.1021/jacs.1c13063","http://dx.doi.org/10.1021/jacs.1c13063")</f>
        <v>http://dx.doi.org/10.1021/jacs.1c13063</v>
      </c>
      <c r="H41" s="1" t="s">
        <v>72</v>
      </c>
      <c r="I41" s="1" t="s">
        <v>958</v>
      </c>
      <c r="J41" s="1" t="s">
        <v>74</v>
      </c>
      <c r="K41" s="1" t="s">
        <v>74</v>
      </c>
      <c r="L41" s="1" t="s">
        <v>74</v>
      </c>
      <c r="M41" s="1" t="s">
        <v>959</v>
      </c>
      <c r="N41" s="1" t="s">
        <v>74</v>
      </c>
      <c r="O41" s="1" t="s">
        <v>74</v>
      </c>
      <c r="P41" s="1" t="s">
        <v>960</v>
      </c>
      <c r="Q41" s="1" t="s">
        <v>137</v>
      </c>
      <c r="R41" s="1" t="s">
        <v>74</v>
      </c>
      <c r="S41" s="1" t="s">
        <v>74</v>
      </c>
      <c r="T41" s="1" t="s">
        <v>78</v>
      </c>
      <c r="U41" s="1" t="s">
        <v>138</v>
      </c>
      <c r="V41" s="1" t="s">
        <v>74</v>
      </c>
      <c r="W41" s="1" t="s">
        <v>74</v>
      </c>
      <c r="X41" s="1" t="s">
        <v>74</v>
      </c>
      <c r="Y41" s="1" t="s">
        <v>74</v>
      </c>
      <c r="Z41" s="1" t="s">
        <v>74</v>
      </c>
      <c r="AA41" s="1" t="s">
        <v>74</v>
      </c>
      <c r="AB41" s="1" t="s">
        <v>961</v>
      </c>
      <c r="AC41" s="1" t="s">
        <v>962</v>
      </c>
      <c r="AD41" s="1" t="s">
        <v>963</v>
      </c>
      <c r="AE41" s="1" t="s">
        <v>964</v>
      </c>
      <c r="AF41" s="1" t="s">
        <v>965</v>
      </c>
      <c r="AG41" s="1" t="s">
        <v>966</v>
      </c>
      <c r="AH41" s="1" t="s">
        <v>967</v>
      </c>
      <c r="AI41" s="1" t="s">
        <v>968</v>
      </c>
      <c r="AJ41" s="1" t="s">
        <v>969</v>
      </c>
      <c r="AK41" s="1" t="s">
        <v>970</v>
      </c>
      <c r="AL41" s="1" t="s">
        <v>971</v>
      </c>
      <c r="AM41" s="1" t="s">
        <v>74</v>
      </c>
      <c r="AN41" s="1">
        <v>62</v>
      </c>
      <c r="AO41" s="1">
        <v>11</v>
      </c>
      <c r="AP41" s="1">
        <v>13</v>
      </c>
      <c r="AQ41" s="1">
        <v>11</v>
      </c>
      <c r="AR41" s="1">
        <v>50</v>
      </c>
      <c r="AS41" s="1" t="s">
        <v>150</v>
      </c>
      <c r="AT41" s="1" t="s">
        <v>151</v>
      </c>
      <c r="AU41" s="1" t="s">
        <v>152</v>
      </c>
      <c r="AV41" s="1" t="s">
        <v>153</v>
      </c>
      <c r="AW41" s="1" t="s">
        <v>154</v>
      </c>
      <c r="AX41" s="1" t="s">
        <v>74</v>
      </c>
      <c r="AY41" s="1" t="s">
        <v>155</v>
      </c>
      <c r="AZ41" s="1" t="s">
        <v>156</v>
      </c>
      <c r="BA41" s="1" t="s">
        <v>972</v>
      </c>
      <c r="BB41" s="1">
        <v>2022</v>
      </c>
      <c r="BC41" s="1">
        <v>144</v>
      </c>
      <c r="BD41" s="1">
        <v>9</v>
      </c>
      <c r="BE41" s="1" t="s">
        <v>74</v>
      </c>
      <c r="BF41" s="1" t="s">
        <v>74</v>
      </c>
      <c r="BG41" s="1" t="s">
        <v>74</v>
      </c>
      <c r="BH41" s="1" t="s">
        <v>74</v>
      </c>
      <c r="BI41" s="1">
        <v>4047</v>
      </c>
      <c r="BJ41" s="1">
        <v>4056</v>
      </c>
      <c r="BK41" s="1" t="s">
        <v>74</v>
      </c>
      <c r="BL41" s="6" t="s">
        <v>973</v>
      </c>
      <c r="BM41" s="1" t="str">
        <f>HYPERLINK("http://dx.doi.org/10.1021/jacs.1c13063","http://dx.doi.org/10.1021/jacs.1c13063")</f>
        <v>http://dx.doi.org/10.1021/jacs.1c13063</v>
      </c>
      <c r="BN41" s="1" t="s">
        <v>74</v>
      </c>
      <c r="BO41" s="1" t="s">
        <v>74</v>
      </c>
      <c r="BP41" s="1">
        <v>10</v>
      </c>
      <c r="BQ41" s="1" t="s">
        <v>100</v>
      </c>
      <c r="BR41" s="1" t="s">
        <v>101</v>
      </c>
      <c r="BS41" s="1" t="s">
        <v>102</v>
      </c>
      <c r="BT41" s="1" t="s">
        <v>974</v>
      </c>
      <c r="BU41" s="1">
        <v>35073694</v>
      </c>
      <c r="BV41" s="1" t="s">
        <v>74</v>
      </c>
      <c r="BW41" s="1" t="s">
        <v>74</v>
      </c>
      <c r="BX41" s="1" t="s">
        <v>74</v>
      </c>
      <c r="BY41" s="1" t="s">
        <v>105</v>
      </c>
      <c r="BZ41" s="1" t="s">
        <v>975</v>
      </c>
      <c r="CA41" s="1" t="str">
        <f>HYPERLINK("https%3A%2F%2Fwww.webofscience.com%2Fwos%2Fwoscc%2Ffull-record%2FWOS:000772185500030","View Full Record in Web of Science")</f>
        <v>View Full Record in Web of Science</v>
      </c>
    </row>
    <row r="42" spans="1:79" s="13" customFormat="1" x14ac:dyDescent="0.2">
      <c r="A42" s="11" t="s">
        <v>2771</v>
      </c>
      <c r="B42" s="12" t="s">
        <v>2988</v>
      </c>
      <c r="C42" s="11" t="s">
        <v>2770</v>
      </c>
      <c r="D42" s="24">
        <f t="shared" si="0"/>
        <v>0</v>
      </c>
      <c r="E42" s="25">
        <f t="shared" si="1"/>
        <v>0</v>
      </c>
      <c r="F42" s="25">
        <f t="shared" si="2"/>
        <v>1</v>
      </c>
      <c r="G42" s="13" t="str">
        <f>HYPERLINK("http://dx.doi.org/10.1039/d1cs00494h","http://dx.doi.org/10.1039/d1cs00494h")</f>
        <v>http://dx.doi.org/10.1039/d1cs00494h</v>
      </c>
      <c r="H42" s="13" t="s">
        <v>72</v>
      </c>
      <c r="I42" s="13" t="s">
        <v>976</v>
      </c>
      <c r="J42" s="13" t="s">
        <v>74</v>
      </c>
      <c r="K42" s="13" t="s">
        <v>74</v>
      </c>
      <c r="L42" s="13" t="s">
        <v>74</v>
      </c>
      <c r="M42" s="13" t="s">
        <v>977</v>
      </c>
      <c r="N42" s="13" t="s">
        <v>74</v>
      </c>
      <c r="O42" s="13" t="s">
        <v>74</v>
      </c>
      <c r="P42" s="13" t="s">
        <v>978</v>
      </c>
      <c r="Q42" s="13" t="s">
        <v>979</v>
      </c>
      <c r="R42" s="13" t="s">
        <v>74</v>
      </c>
      <c r="S42" s="13" t="s">
        <v>74</v>
      </c>
      <c r="T42" s="13" t="s">
        <v>78</v>
      </c>
      <c r="U42" s="13" t="s">
        <v>334</v>
      </c>
      <c r="V42" s="13" t="s">
        <v>74</v>
      </c>
      <c r="W42" s="13" t="s">
        <v>74</v>
      </c>
      <c r="X42" s="13" t="s">
        <v>74</v>
      </c>
      <c r="Y42" s="13" t="s">
        <v>74</v>
      </c>
      <c r="Z42" s="13" t="s">
        <v>74</v>
      </c>
      <c r="AA42" s="13" t="s">
        <v>74</v>
      </c>
      <c r="AB42" s="13" t="s">
        <v>980</v>
      </c>
      <c r="AC42" s="13" t="s">
        <v>981</v>
      </c>
      <c r="AD42" s="13" t="s">
        <v>982</v>
      </c>
      <c r="AE42" s="13" t="s">
        <v>983</v>
      </c>
      <c r="AF42" s="13" t="s">
        <v>984</v>
      </c>
      <c r="AG42" s="13" t="s">
        <v>985</v>
      </c>
      <c r="AH42" s="13" t="s">
        <v>74</v>
      </c>
      <c r="AI42" s="13" t="s">
        <v>986</v>
      </c>
      <c r="AJ42" s="13" t="s">
        <v>987</v>
      </c>
      <c r="AK42" s="13" t="s">
        <v>988</v>
      </c>
      <c r="AL42" s="13" t="s">
        <v>989</v>
      </c>
      <c r="AM42" s="13" t="s">
        <v>74</v>
      </c>
      <c r="AN42" s="13">
        <v>328</v>
      </c>
      <c r="AO42" s="13">
        <v>23</v>
      </c>
      <c r="AP42" s="13">
        <v>22</v>
      </c>
      <c r="AQ42" s="13">
        <v>20</v>
      </c>
      <c r="AR42" s="13">
        <v>111</v>
      </c>
      <c r="AS42" s="13" t="s">
        <v>275</v>
      </c>
      <c r="AT42" s="13" t="s">
        <v>276</v>
      </c>
      <c r="AU42" s="13" t="s">
        <v>277</v>
      </c>
      <c r="AV42" s="13" t="s">
        <v>990</v>
      </c>
      <c r="AW42" s="13" t="s">
        <v>991</v>
      </c>
      <c r="AX42" s="13" t="s">
        <v>74</v>
      </c>
      <c r="AY42" s="13" t="s">
        <v>992</v>
      </c>
      <c r="AZ42" s="13" t="s">
        <v>993</v>
      </c>
      <c r="BA42" s="13" t="s">
        <v>994</v>
      </c>
      <c r="BB42" s="13">
        <v>2022</v>
      </c>
      <c r="BC42" s="13">
        <v>51</v>
      </c>
      <c r="BD42" s="13">
        <v>6</v>
      </c>
      <c r="BE42" s="13" t="s">
        <v>74</v>
      </c>
      <c r="BF42" s="13" t="s">
        <v>74</v>
      </c>
      <c r="BG42" s="13" t="s">
        <v>74</v>
      </c>
      <c r="BH42" s="13" t="s">
        <v>74</v>
      </c>
      <c r="BI42" s="13">
        <v>2255</v>
      </c>
      <c r="BJ42" s="13">
        <v>2312</v>
      </c>
      <c r="BK42" s="13" t="s">
        <v>74</v>
      </c>
      <c r="BL42" s="13" t="s">
        <v>995</v>
      </c>
      <c r="BM42" s="13" t="str">
        <f>HYPERLINK("http://dx.doi.org/10.1039/d1cs00494h","http://dx.doi.org/10.1039/d1cs00494h")</f>
        <v>http://dx.doi.org/10.1039/d1cs00494h</v>
      </c>
      <c r="BN42" s="13" t="s">
        <v>74</v>
      </c>
      <c r="BO42" s="13" t="s">
        <v>996</v>
      </c>
      <c r="BP42" s="13">
        <v>58</v>
      </c>
      <c r="BQ42" s="13" t="s">
        <v>100</v>
      </c>
      <c r="BR42" s="13" t="s">
        <v>101</v>
      </c>
      <c r="BS42" s="13" t="s">
        <v>102</v>
      </c>
      <c r="BT42" s="13" t="s">
        <v>997</v>
      </c>
      <c r="BU42" s="13">
        <v>35229836</v>
      </c>
      <c r="BV42" s="13" t="s">
        <v>74</v>
      </c>
      <c r="BW42" s="13" t="s">
        <v>74</v>
      </c>
      <c r="BX42" s="13" t="s">
        <v>74</v>
      </c>
      <c r="BY42" s="13" t="s">
        <v>105</v>
      </c>
      <c r="BZ42" s="13" t="s">
        <v>998</v>
      </c>
      <c r="CA42" s="13" t="str">
        <f>HYPERLINK("https%3A%2F%2Fwww.webofscience.com%2Fwos%2Fwoscc%2Ffull-record%2FWOS:000762426200001","View Full Record in Web of Science")</f>
        <v>View Full Record in Web of Science</v>
      </c>
    </row>
    <row r="43" spans="1:79" s="23" customFormat="1" x14ac:dyDescent="0.2">
      <c r="A43" s="24" t="s">
        <v>2768</v>
      </c>
      <c r="B43" s="27" t="s">
        <v>2948</v>
      </c>
      <c r="C43" s="24" t="s">
        <v>2790</v>
      </c>
      <c r="D43" s="24">
        <f t="shared" si="0"/>
        <v>0</v>
      </c>
      <c r="E43" s="25">
        <f t="shared" si="1"/>
        <v>0</v>
      </c>
      <c r="F43" s="25">
        <f t="shared" si="2"/>
        <v>1</v>
      </c>
      <c r="G43" s="23" t="str">
        <f>HYPERLINK("http://dx.doi.org/10.1002/cssc.202102317","http://dx.doi.org/10.1002/cssc.202102317")</f>
        <v>http://dx.doi.org/10.1002/cssc.202102317</v>
      </c>
      <c r="H43" s="23" t="s">
        <v>72</v>
      </c>
      <c r="I43" s="23" t="s">
        <v>999</v>
      </c>
      <c r="J43" s="23" t="s">
        <v>74</v>
      </c>
      <c r="K43" s="23" t="s">
        <v>74</v>
      </c>
      <c r="L43" s="23" t="s">
        <v>74</v>
      </c>
      <c r="M43" s="23" t="s">
        <v>1000</v>
      </c>
      <c r="N43" s="23" t="s">
        <v>74</v>
      </c>
      <c r="O43" s="23" t="s">
        <v>74</v>
      </c>
      <c r="P43" s="23" t="s">
        <v>1001</v>
      </c>
      <c r="Q43" s="23" t="s">
        <v>1002</v>
      </c>
      <c r="R43" s="23" t="s">
        <v>74</v>
      </c>
      <c r="S43" s="23" t="s">
        <v>74</v>
      </c>
      <c r="T43" s="23" t="s">
        <v>78</v>
      </c>
      <c r="U43" s="23" t="s">
        <v>138</v>
      </c>
      <c r="V43" s="23" t="s">
        <v>74</v>
      </c>
      <c r="W43" s="23" t="s">
        <v>74</v>
      </c>
      <c r="X43" s="23" t="s">
        <v>74</v>
      </c>
      <c r="Y43" s="23" t="s">
        <v>74</v>
      </c>
      <c r="Z43" s="23" t="s">
        <v>74</v>
      </c>
      <c r="AA43" s="23" t="s">
        <v>1003</v>
      </c>
      <c r="AB43" s="23" t="s">
        <v>1004</v>
      </c>
      <c r="AC43" s="23" t="s">
        <v>1005</v>
      </c>
      <c r="AD43" s="23" t="s">
        <v>1006</v>
      </c>
      <c r="AE43" s="23" t="s">
        <v>1007</v>
      </c>
      <c r="AF43" s="23" t="s">
        <v>1008</v>
      </c>
      <c r="AG43" s="23" t="s">
        <v>1009</v>
      </c>
      <c r="AH43" s="23" t="s">
        <v>1010</v>
      </c>
      <c r="AI43" s="23" t="s">
        <v>1011</v>
      </c>
      <c r="AJ43" s="23" t="s">
        <v>1012</v>
      </c>
      <c r="AK43" s="23" t="s">
        <v>1013</v>
      </c>
      <c r="AL43" s="23" t="s">
        <v>1014</v>
      </c>
      <c r="AM43" s="23" t="s">
        <v>74</v>
      </c>
      <c r="AN43" s="23">
        <v>62</v>
      </c>
      <c r="AO43" s="23">
        <v>10</v>
      </c>
      <c r="AP43" s="23">
        <v>11</v>
      </c>
      <c r="AQ43" s="23">
        <v>27</v>
      </c>
      <c r="AR43" s="23">
        <v>89</v>
      </c>
      <c r="AS43" s="23" t="s">
        <v>90</v>
      </c>
      <c r="AT43" s="23" t="s">
        <v>91</v>
      </c>
      <c r="AU43" s="23" t="s">
        <v>92</v>
      </c>
      <c r="AV43" s="23" t="s">
        <v>1015</v>
      </c>
      <c r="AW43" s="23" t="s">
        <v>1016</v>
      </c>
      <c r="AX43" s="23" t="s">
        <v>74</v>
      </c>
      <c r="AY43" s="23" t="s">
        <v>1002</v>
      </c>
      <c r="AZ43" s="23" t="s">
        <v>1017</v>
      </c>
      <c r="BA43" s="23" t="s">
        <v>1018</v>
      </c>
      <c r="BB43" s="23">
        <v>2022</v>
      </c>
      <c r="BC43" s="23">
        <v>15</v>
      </c>
      <c r="BD43" s="23">
        <v>6</v>
      </c>
      <c r="BE43" s="23" t="s">
        <v>74</v>
      </c>
      <c r="BF43" s="23" t="s">
        <v>74</v>
      </c>
      <c r="BG43" s="23" t="s">
        <v>74</v>
      </c>
      <c r="BH43" s="23" t="s">
        <v>74</v>
      </c>
      <c r="BI43" s="23" t="s">
        <v>74</v>
      </c>
      <c r="BJ43" s="23" t="s">
        <v>74</v>
      </c>
      <c r="BK43" s="23" t="s">
        <v>1019</v>
      </c>
      <c r="BL43" s="23" t="s">
        <v>1020</v>
      </c>
      <c r="BM43" s="23" t="str">
        <f>HYPERLINK("http://dx.doi.org/10.1002/cssc.202102317","http://dx.doi.org/10.1002/cssc.202102317")</f>
        <v>http://dx.doi.org/10.1002/cssc.202102317</v>
      </c>
      <c r="BN43" s="23" t="s">
        <v>74</v>
      </c>
      <c r="BO43" s="23" t="s">
        <v>1021</v>
      </c>
      <c r="BP43" s="23">
        <v>10</v>
      </c>
      <c r="BQ43" s="23" t="s">
        <v>284</v>
      </c>
      <c r="BR43" s="23" t="s">
        <v>101</v>
      </c>
      <c r="BS43" s="23" t="s">
        <v>286</v>
      </c>
      <c r="BT43" s="23" t="s">
        <v>1022</v>
      </c>
      <c r="BU43" s="23">
        <v>34927368</v>
      </c>
      <c r="BV43" s="23" t="s">
        <v>1023</v>
      </c>
      <c r="BW43" s="23" t="s">
        <v>74</v>
      </c>
      <c r="BX43" s="23" t="s">
        <v>74</v>
      </c>
      <c r="BY43" s="23" t="s">
        <v>105</v>
      </c>
      <c r="BZ43" s="23" t="s">
        <v>1024</v>
      </c>
      <c r="CA43" s="23" t="str">
        <f>HYPERLINK("https%3A%2F%2Fwww.webofscience.com%2Fwos%2Fwoscc%2Ffull-record%2FWOS:000760087900001","View Full Record in Web of Science")</f>
        <v>View Full Record in Web of Science</v>
      </c>
    </row>
    <row r="44" spans="1:79" s="13" customFormat="1" x14ac:dyDescent="0.2">
      <c r="A44" s="11" t="s">
        <v>2790</v>
      </c>
      <c r="B44" s="12" t="s">
        <v>2989</v>
      </c>
      <c r="C44" s="11" t="s">
        <v>2790</v>
      </c>
      <c r="D44" s="24">
        <f t="shared" si="0"/>
        <v>0</v>
      </c>
      <c r="E44" s="25">
        <f t="shared" si="1"/>
        <v>0</v>
      </c>
      <c r="F44" s="25">
        <f t="shared" si="2"/>
        <v>0</v>
      </c>
      <c r="G44" s="13" t="str">
        <f>HYPERLINK("http://dx.doi.org/10.1039/d1fd00074h","http://dx.doi.org/10.1039/d1fd00074h")</f>
        <v>http://dx.doi.org/10.1039/d1fd00074h</v>
      </c>
      <c r="H44" s="13" t="s">
        <v>72</v>
      </c>
      <c r="I44" s="13" t="s">
        <v>1025</v>
      </c>
      <c r="J44" s="13" t="s">
        <v>74</v>
      </c>
      <c r="K44" s="13" t="s">
        <v>74</v>
      </c>
      <c r="L44" s="13" t="s">
        <v>74</v>
      </c>
      <c r="M44" s="13" t="s">
        <v>1026</v>
      </c>
      <c r="N44" s="13" t="s">
        <v>74</v>
      </c>
      <c r="O44" s="13" t="s">
        <v>74</v>
      </c>
      <c r="P44" s="13" t="s">
        <v>1027</v>
      </c>
      <c r="Q44" s="13" t="s">
        <v>1028</v>
      </c>
      <c r="R44" s="13" t="s">
        <v>74</v>
      </c>
      <c r="S44" s="13" t="s">
        <v>74</v>
      </c>
      <c r="T44" s="13" t="s">
        <v>78</v>
      </c>
      <c r="U44" s="13" t="s">
        <v>138</v>
      </c>
      <c r="V44" s="13" t="s">
        <v>74</v>
      </c>
      <c r="W44" s="13" t="s">
        <v>74</v>
      </c>
      <c r="X44" s="13" t="s">
        <v>74</v>
      </c>
      <c r="Y44" s="13" t="s">
        <v>74</v>
      </c>
      <c r="Z44" s="13" t="s">
        <v>74</v>
      </c>
      <c r="AA44" s="13" t="s">
        <v>74</v>
      </c>
      <c r="AB44" s="13" t="s">
        <v>1029</v>
      </c>
      <c r="AC44" s="13" t="s">
        <v>1030</v>
      </c>
      <c r="AD44" s="13" t="s">
        <v>1031</v>
      </c>
      <c r="AE44" s="13" t="s">
        <v>1032</v>
      </c>
      <c r="AF44" s="13" t="s">
        <v>1033</v>
      </c>
      <c r="AG44" s="13" t="s">
        <v>1034</v>
      </c>
      <c r="AH44" s="13" t="s">
        <v>1035</v>
      </c>
      <c r="AI44" s="13" t="s">
        <v>1036</v>
      </c>
      <c r="AJ44" s="13" t="s">
        <v>1037</v>
      </c>
      <c r="AK44" s="13" t="s">
        <v>1038</v>
      </c>
      <c r="AL44" s="13" t="s">
        <v>1039</v>
      </c>
      <c r="AM44" s="13" t="s">
        <v>74</v>
      </c>
      <c r="AN44" s="13">
        <v>37</v>
      </c>
      <c r="AO44" s="13">
        <v>2</v>
      </c>
      <c r="AP44" s="13">
        <v>2</v>
      </c>
      <c r="AQ44" s="13">
        <v>3</v>
      </c>
      <c r="AR44" s="13">
        <v>19</v>
      </c>
      <c r="AS44" s="13" t="s">
        <v>275</v>
      </c>
      <c r="AT44" s="13" t="s">
        <v>276</v>
      </c>
      <c r="AU44" s="13" t="s">
        <v>277</v>
      </c>
      <c r="AV44" s="13" t="s">
        <v>1040</v>
      </c>
      <c r="AW44" s="13" t="s">
        <v>1041</v>
      </c>
      <c r="AX44" s="13" t="s">
        <v>74</v>
      </c>
      <c r="AY44" s="13" t="s">
        <v>1042</v>
      </c>
      <c r="AZ44" s="13" t="s">
        <v>1043</v>
      </c>
      <c r="BA44" s="13" t="s">
        <v>1044</v>
      </c>
      <c r="BB44" s="13">
        <v>2022</v>
      </c>
      <c r="BC44" s="13">
        <v>234</v>
      </c>
      <c r="BD44" s="13">
        <v>0</v>
      </c>
      <c r="BE44" s="13" t="s">
        <v>74</v>
      </c>
      <c r="BF44" s="13" t="s">
        <v>74</v>
      </c>
      <c r="BG44" s="13" t="s">
        <v>74</v>
      </c>
      <c r="BH44" s="13" t="s">
        <v>74</v>
      </c>
      <c r="BI44" s="13">
        <v>42</v>
      </c>
      <c r="BJ44" s="13">
        <v>57</v>
      </c>
      <c r="BK44" s="13" t="s">
        <v>74</v>
      </c>
      <c r="BL44" s="13" t="s">
        <v>1045</v>
      </c>
      <c r="BM44" s="13" t="str">
        <f>HYPERLINK("http://dx.doi.org/10.1039/d1fd00074h","http://dx.doi.org/10.1039/d1fd00074h")</f>
        <v>http://dx.doi.org/10.1039/d1fd00074h</v>
      </c>
      <c r="BN44" s="13" t="s">
        <v>74</v>
      </c>
      <c r="BO44" s="13" t="s">
        <v>1021</v>
      </c>
      <c r="BP44" s="13">
        <v>16</v>
      </c>
      <c r="BQ44" s="13" t="s">
        <v>372</v>
      </c>
      <c r="BR44" s="13" t="s">
        <v>101</v>
      </c>
      <c r="BS44" s="13" t="s">
        <v>102</v>
      </c>
      <c r="BT44" s="13" t="s">
        <v>1046</v>
      </c>
      <c r="BU44" s="13">
        <v>35174376</v>
      </c>
      <c r="BV44" s="13" t="s">
        <v>74</v>
      </c>
      <c r="BW44" s="13" t="s">
        <v>74</v>
      </c>
      <c r="BX44" s="13" t="s">
        <v>74</v>
      </c>
      <c r="BY44" s="13" t="s">
        <v>105</v>
      </c>
      <c r="BZ44" s="13" t="s">
        <v>1047</v>
      </c>
      <c r="CA44" s="13" t="str">
        <f>HYPERLINK("https%3A%2F%2Fwww.webofscience.com%2Fwos%2Fwoscc%2Ffull-record%2FWOS:000756767800001","View Full Record in Web of Science")</f>
        <v>View Full Record in Web of Science</v>
      </c>
    </row>
    <row r="45" spans="1:79" s="9" customFormat="1" x14ac:dyDescent="0.2">
      <c r="A45" s="7" t="s">
        <v>2790</v>
      </c>
      <c r="B45" s="8" t="s">
        <v>2990</v>
      </c>
      <c r="C45" s="7" t="s">
        <v>2768</v>
      </c>
      <c r="D45" s="24">
        <f t="shared" si="0"/>
        <v>0</v>
      </c>
      <c r="E45" s="25">
        <f t="shared" si="1"/>
        <v>0</v>
      </c>
      <c r="F45" s="25">
        <f t="shared" si="2"/>
        <v>-1</v>
      </c>
      <c r="G45" s="9" t="str">
        <f>HYPERLINK("http://dx.doi.org/10.1016/j.tetlet.2022.153647","http://dx.doi.org/10.1016/j.tetlet.2022.153647")</f>
        <v>http://dx.doi.org/10.1016/j.tetlet.2022.153647</v>
      </c>
      <c r="H45" s="9" t="s">
        <v>72</v>
      </c>
      <c r="I45" s="9" t="s">
        <v>1048</v>
      </c>
      <c r="J45" s="9" t="s">
        <v>74</v>
      </c>
      <c r="K45" s="9" t="s">
        <v>74</v>
      </c>
      <c r="L45" s="9" t="s">
        <v>74</v>
      </c>
      <c r="M45" s="9" t="s">
        <v>1049</v>
      </c>
      <c r="N45" s="9" t="s">
        <v>74</v>
      </c>
      <c r="O45" s="9" t="s">
        <v>74</v>
      </c>
      <c r="P45" s="9" t="s">
        <v>1050</v>
      </c>
      <c r="Q45" s="9" t="s">
        <v>424</v>
      </c>
      <c r="R45" s="9" t="s">
        <v>74</v>
      </c>
      <c r="S45" s="9" t="s">
        <v>74</v>
      </c>
      <c r="T45" s="9" t="s">
        <v>78</v>
      </c>
      <c r="U45" s="9" t="s">
        <v>138</v>
      </c>
      <c r="V45" s="9" t="s">
        <v>74</v>
      </c>
      <c r="W45" s="9" t="s">
        <v>74</v>
      </c>
      <c r="X45" s="9" t="s">
        <v>74</v>
      </c>
      <c r="Y45" s="9" t="s">
        <v>74</v>
      </c>
      <c r="Z45" s="9" t="s">
        <v>74</v>
      </c>
      <c r="AA45" s="9" t="s">
        <v>1051</v>
      </c>
      <c r="AB45" s="9" t="s">
        <v>1052</v>
      </c>
      <c r="AC45" s="9" t="s">
        <v>1053</v>
      </c>
      <c r="AD45" s="9" t="s">
        <v>1054</v>
      </c>
      <c r="AE45" s="9" t="s">
        <v>1055</v>
      </c>
      <c r="AF45" s="9" t="s">
        <v>1056</v>
      </c>
      <c r="AG45" s="9" t="s">
        <v>1057</v>
      </c>
      <c r="AH45" s="9" t="s">
        <v>1058</v>
      </c>
      <c r="AI45" s="9" t="s">
        <v>1059</v>
      </c>
      <c r="AJ45" s="9" t="s">
        <v>1060</v>
      </c>
      <c r="AK45" s="9" t="s">
        <v>1061</v>
      </c>
      <c r="AL45" s="9" t="s">
        <v>1062</v>
      </c>
      <c r="AM45" s="9" t="s">
        <v>74</v>
      </c>
      <c r="AN45" s="9">
        <v>60</v>
      </c>
      <c r="AO45" s="9">
        <v>1</v>
      </c>
      <c r="AP45" s="9">
        <v>1</v>
      </c>
      <c r="AQ45" s="9">
        <v>7</v>
      </c>
      <c r="AR45" s="9">
        <v>26</v>
      </c>
      <c r="AS45" s="9" t="s">
        <v>436</v>
      </c>
      <c r="AT45" s="9" t="s">
        <v>391</v>
      </c>
      <c r="AU45" s="9" t="s">
        <v>437</v>
      </c>
      <c r="AV45" s="9" t="s">
        <v>438</v>
      </c>
      <c r="AW45" s="9" t="s">
        <v>439</v>
      </c>
      <c r="AX45" s="9" t="s">
        <v>74</v>
      </c>
      <c r="AY45" s="9" t="s">
        <v>440</v>
      </c>
      <c r="AZ45" s="9" t="s">
        <v>441</v>
      </c>
      <c r="BA45" s="9" t="s">
        <v>1063</v>
      </c>
      <c r="BB45" s="9">
        <v>2022</v>
      </c>
      <c r="BC45" s="9">
        <v>91</v>
      </c>
      <c r="BD45" s="9" t="s">
        <v>74</v>
      </c>
      <c r="BE45" s="9" t="s">
        <v>74</v>
      </c>
      <c r="BF45" s="9" t="s">
        <v>74</v>
      </c>
      <c r="BG45" s="9" t="s">
        <v>74</v>
      </c>
      <c r="BH45" s="9" t="s">
        <v>74</v>
      </c>
      <c r="BI45" s="9" t="s">
        <v>74</v>
      </c>
      <c r="BJ45" s="9" t="s">
        <v>74</v>
      </c>
      <c r="BK45" s="9">
        <v>153647</v>
      </c>
      <c r="BL45" s="9" t="s">
        <v>1064</v>
      </c>
      <c r="BM45" s="9" t="str">
        <f>HYPERLINK("http://dx.doi.org/10.1016/j.tetlet.2022.153647","http://dx.doi.org/10.1016/j.tetlet.2022.153647")</f>
        <v>http://dx.doi.org/10.1016/j.tetlet.2022.153647</v>
      </c>
      <c r="BN45" s="9" t="s">
        <v>74</v>
      </c>
      <c r="BO45" s="9" t="s">
        <v>1021</v>
      </c>
      <c r="BP45" s="9">
        <v>5</v>
      </c>
      <c r="BQ45" s="9" t="s">
        <v>130</v>
      </c>
      <c r="BR45" s="9" t="s">
        <v>181</v>
      </c>
      <c r="BS45" s="9" t="s">
        <v>102</v>
      </c>
      <c r="BT45" s="9" t="s">
        <v>1065</v>
      </c>
      <c r="BU45" s="9" t="s">
        <v>74</v>
      </c>
      <c r="BV45" s="9" t="s">
        <v>74</v>
      </c>
      <c r="BW45" s="9" t="s">
        <v>74</v>
      </c>
      <c r="BX45" s="9" t="s">
        <v>74</v>
      </c>
      <c r="BY45" s="9" t="s">
        <v>105</v>
      </c>
      <c r="BZ45" s="9" t="s">
        <v>1066</v>
      </c>
      <c r="CA45" s="9" t="str">
        <f>HYPERLINK("https%3A%2F%2Fwww.webofscience.com%2Fwos%2Fwoscc%2Ffull-record%2FWOS:000761441000007","View Full Record in Web of Science")</f>
        <v>View Full Record in Web of Science</v>
      </c>
    </row>
    <row r="46" spans="1:79" s="13" customFormat="1" x14ac:dyDescent="0.2">
      <c r="A46" s="11" t="s">
        <v>2771</v>
      </c>
      <c r="B46" s="12" t="s">
        <v>2991</v>
      </c>
      <c r="C46" s="11" t="s">
        <v>2770</v>
      </c>
      <c r="D46" s="24">
        <f t="shared" si="0"/>
        <v>0</v>
      </c>
      <c r="E46" s="25">
        <f t="shared" si="1"/>
        <v>0</v>
      </c>
      <c r="F46" s="25">
        <f t="shared" si="2"/>
        <v>1</v>
      </c>
      <c r="G46" s="13" t="str">
        <f>HYPERLINK("http://dx.doi.org/10.1021/acs.chemrev.1c00374","http://dx.doi.org/10.1021/acs.chemrev.1c00374")</f>
        <v>http://dx.doi.org/10.1021/acs.chemrev.1c00374</v>
      </c>
      <c r="H46" s="13" t="s">
        <v>72</v>
      </c>
      <c r="I46" s="13" t="s">
        <v>1067</v>
      </c>
      <c r="J46" s="13" t="s">
        <v>74</v>
      </c>
      <c r="K46" s="13" t="s">
        <v>74</v>
      </c>
      <c r="L46" s="13" t="s">
        <v>74</v>
      </c>
      <c r="M46" s="13" t="s">
        <v>1068</v>
      </c>
      <c r="N46" s="13" t="s">
        <v>74</v>
      </c>
      <c r="O46" s="13" t="s">
        <v>74</v>
      </c>
      <c r="P46" s="13" t="s">
        <v>1069</v>
      </c>
      <c r="Q46" s="13" t="s">
        <v>1070</v>
      </c>
      <c r="R46" s="13" t="s">
        <v>74</v>
      </c>
      <c r="S46" s="13" t="s">
        <v>74</v>
      </c>
      <c r="T46" s="13" t="s">
        <v>78</v>
      </c>
      <c r="U46" s="13" t="s">
        <v>334</v>
      </c>
      <c r="V46" s="13" t="s">
        <v>74</v>
      </c>
      <c r="W46" s="13" t="s">
        <v>74</v>
      </c>
      <c r="X46" s="13" t="s">
        <v>74</v>
      </c>
      <c r="Y46" s="13" t="s">
        <v>74</v>
      </c>
      <c r="Z46" s="13" t="s">
        <v>74</v>
      </c>
      <c r="AA46" s="13" t="s">
        <v>74</v>
      </c>
      <c r="AB46" s="13" t="s">
        <v>1071</v>
      </c>
      <c r="AC46" s="13" t="s">
        <v>1072</v>
      </c>
      <c r="AD46" s="13" t="s">
        <v>1073</v>
      </c>
      <c r="AE46" s="13" t="s">
        <v>1074</v>
      </c>
      <c r="AF46" s="13" t="s">
        <v>1075</v>
      </c>
      <c r="AG46" s="13" t="s">
        <v>1076</v>
      </c>
      <c r="AH46" s="13" t="s">
        <v>1077</v>
      </c>
      <c r="AI46" s="13" t="s">
        <v>1078</v>
      </c>
      <c r="AJ46" s="13" t="s">
        <v>1079</v>
      </c>
      <c r="AK46" s="13" t="s">
        <v>1080</v>
      </c>
      <c r="AL46" s="13" t="s">
        <v>1081</v>
      </c>
      <c r="AM46" s="13" t="s">
        <v>74</v>
      </c>
      <c r="AN46" s="13">
        <v>1090</v>
      </c>
      <c r="AO46" s="13">
        <v>143</v>
      </c>
      <c r="AP46" s="13">
        <v>149</v>
      </c>
      <c r="AQ46" s="13">
        <v>135</v>
      </c>
      <c r="AR46" s="13">
        <v>595</v>
      </c>
      <c r="AS46" s="13" t="s">
        <v>150</v>
      </c>
      <c r="AT46" s="13" t="s">
        <v>151</v>
      </c>
      <c r="AU46" s="13" t="s">
        <v>152</v>
      </c>
      <c r="AV46" s="13" t="s">
        <v>1082</v>
      </c>
      <c r="AW46" s="13" t="s">
        <v>1083</v>
      </c>
      <c r="AX46" s="13" t="s">
        <v>74</v>
      </c>
      <c r="AY46" s="13" t="s">
        <v>1084</v>
      </c>
      <c r="AZ46" s="13" t="s">
        <v>1085</v>
      </c>
      <c r="BA46" s="13" t="s">
        <v>1086</v>
      </c>
      <c r="BB46" s="13">
        <v>2022</v>
      </c>
      <c r="BC46" s="13">
        <v>122</v>
      </c>
      <c r="BD46" s="13">
        <v>2</v>
      </c>
      <c r="BE46" s="13" t="s">
        <v>74</v>
      </c>
      <c r="BF46" s="13" t="s">
        <v>74</v>
      </c>
      <c r="BG46" s="13" t="s">
        <v>74</v>
      </c>
      <c r="BH46" s="13" t="s">
        <v>74</v>
      </c>
      <c r="BI46" s="13">
        <v>2017</v>
      </c>
      <c r="BJ46" s="13">
        <v>2291</v>
      </c>
      <c r="BK46" s="13" t="s">
        <v>74</v>
      </c>
      <c r="BL46" s="13" t="s">
        <v>1087</v>
      </c>
      <c r="BM46" s="13" t="str">
        <f>HYPERLINK("http://dx.doi.org/10.1021/acs.chemrev.1c00374","http://dx.doi.org/10.1021/acs.chemrev.1c00374")</f>
        <v>http://dx.doi.org/10.1021/acs.chemrev.1c00374</v>
      </c>
      <c r="BN46" s="13" t="s">
        <v>74</v>
      </c>
      <c r="BO46" s="13" t="s">
        <v>74</v>
      </c>
      <c r="BP46" s="13">
        <v>275</v>
      </c>
      <c r="BQ46" s="13" t="s">
        <v>100</v>
      </c>
      <c r="BR46" s="13" t="s">
        <v>101</v>
      </c>
      <c r="BS46" s="13" t="s">
        <v>102</v>
      </c>
      <c r="BT46" s="13" t="s">
        <v>1088</v>
      </c>
      <c r="BU46" s="13">
        <v>34813277</v>
      </c>
      <c r="BV46" s="13" t="s">
        <v>1089</v>
      </c>
      <c r="BW46" s="13" t="s">
        <v>74</v>
      </c>
      <c r="BX46" s="13" t="s">
        <v>74</v>
      </c>
      <c r="BY46" s="13" t="s">
        <v>105</v>
      </c>
      <c r="BZ46" s="13" t="s">
        <v>1090</v>
      </c>
      <c r="CA46" s="13" t="str">
        <f>HYPERLINK("https%3A%2F%2Fwww.webofscience.com%2Fwos%2Fwoscc%2Ffull-record%2FWOS:000765830800011","View Full Record in Web of Science")</f>
        <v>View Full Record in Web of Science</v>
      </c>
    </row>
    <row r="47" spans="1:79" s="23" customFormat="1" x14ac:dyDescent="0.2">
      <c r="A47" s="22" t="s">
        <v>2768</v>
      </c>
      <c r="B47" s="27" t="s">
        <v>2949</v>
      </c>
      <c r="C47" s="24" t="s">
        <v>2790</v>
      </c>
      <c r="D47" s="24">
        <f t="shared" si="0"/>
        <v>0</v>
      </c>
      <c r="E47" s="25">
        <f t="shared" si="1"/>
        <v>0</v>
      </c>
      <c r="F47" s="25">
        <f t="shared" si="2"/>
        <v>1</v>
      </c>
      <c r="G47" s="23" t="str">
        <f>HYPERLINK("http://dx.doi.org/10.1016/j.tetlet.2021.153593","http://dx.doi.org/10.1016/j.tetlet.2021.153593")</f>
        <v>http://dx.doi.org/10.1016/j.tetlet.2021.153593</v>
      </c>
      <c r="H47" s="23" t="s">
        <v>72</v>
      </c>
      <c r="I47" s="23" t="s">
        <v>1091</v>
      </c>
      <c r="J47" s="23" t="s">
        <v>74</v>
      </c>
      <c r="K47" s="23" t="s">
        <v>74</v>
      </c>
      <c r="L47" s="23" t="s">
        <v>74</v>
      </c>
      <c r="M47" s="23" t="s">
        <v>1092</v>
      </c>
      <c r="N47" s="23" t="s">
        <v>74</v>
      </c>
      <c r="O47" s="23" t="s">
        <v>74</v>
      </c>
      <c r="P47" s="23" t="s">
        <v>1093</v>
      </c>
      <c r="Q47" s="23" t="s">
        <v>424</v>
      </c>
      <c r="R47" s="23" t="s">
        <v>74</v>
      </c>
      <c r="S47" s="23" t="s">
        <v>74</v>
      </c>
      <c r="T47" s="23" t="s">
        <v>78</v>
      </c>
      <c r="U47" s="23" t="s">
        <v>138</v>
      </c>
      <c r="V47" s="23" t="s">
        <v>74</v>
      </c>
      <c r="W47" s="23" t="s">
        <v>74</v>
      </c>
      <c r="X47" s="23" t="s">
        <v>74</v>
      </c>
      <c r="Y47" s="23" t="s">
        <v>74</v>
      </c>
      <c r="Z47" s="23" t="s">
        <v>74</v>
      </c>
      <c r="AA47" s="23" t="s">
        <v>1094</v>
      </c>
      <c r="AB47" s="23" t="s">
        <v>1095</v>
      </c>
      <c r="AC47" s="23" t="s">
        <v>1096</v>
      </c>
      <c r="AD47" s="23" t="s">
        <v>1097</v>
      </c>
      <c r="AE47" s="23" t="s">
        <v>1098</v>
      </c>
      <c r="AF47" s="23" t="s">
        <v>656</v>
      </c>
      <c r="AG47" s="23" t="s">
        <v>657</v>
      </c>
      <c r="AH47" s="23" t="s">
        <v>74</v>
      </c>
      <c r="AI47" s="23" t="s">
        <v>74</v>
      </c>
      <c r="AJ47" s="23" t="s">
        <v>1099</v>
      </c>
      <c r="AK47" s="23" t="s">
        <v>1100</v>
      </c>
      <c r="AL47" s="23" t="s">
        <v>1101</v>
      </c>
      <c r="AM47" s="23" t="s">
        <v>74</v>
      </c>
      <c r="AN47" s="23">
        <v>36</v>
      </c>
      <c r="AO47" s="23">
        <v>0</v>
      </c>
      <c r="AP47" s="23">
        <v>0</v>
      </c>
      <c r="AQ47" s="23">
        <v>5</v>
      </c>
      <c r="AR47" s="23">
        <v>29</v>
      </c>
      <c r="AS47" s="23" t="s">
        <v>436</v>
      </c>
      <c r="AT47" s="23" t="s">
        <v>391</v>
      </c>
      <c r="AU47" s="23" t="s">
        <v>437</v>
      </c>
      <c r="AV47" s="23" t="s">
        <v>438</v>
      </c>
      <c r="AW47" s="23" t="s">
        <v>439</v>
      </c>
      <c r="AX47" s="23" t="s">
        <v>74</v>
      </c>
      <c r="AY47" s="23" t="s">
        <v>440</v>
      </c>
      <c r="AZ47" s="23" t="s">
        <v>441</v>
      </c>
      <c r="BA47" s="23" t="s">
        <v>567</v>
      </c>
      <c r="BB47" s="23">
        <v>2022</v>
      </c>
      <c r="BC47" s="23">
        <v>89</v>
      </c>
      <c r="BD47" s="23" t="s">
        <v>74</v>
      </c>
      <c r="BE47" s="23" t="s">
        <v>74</v>
      </c>
      <c r="BF47" s="23" t="s">
        <v>74</v>
      </c>
      <c r="BG47" s="23" t="s">
        <v>74</v>
      </c>
      <c r="BH47" s="23" t="s">
        <v>74</v>
      </c>
      <c r="BI47" s="23" t="s">
        <v>74</v>
      </c>
      <c r="BJ47" s="23" t="s">
        <v>74</v>
      </c>
      <c r="BK47" s="23">
        <v>153593</v>
      </c>
      <c r="BL47" s="23" t="s">
        <v>1102</v>
      </c>
      <c r="BM47" s="23" t="str">
        <f>HYPERLINK("http://dx.doi.org/10.1016/j.tetlet.2021.153593","http://dx.doi.org/10.1016/j.tetlet.2021.153593")</f>
        <v>http://dx.doi.org/10.1016/j.tetlet.2021.153593</v>
      </c>
      <c r="BN47" s="23" t="s">
        <v>74</v>
      </c>
      <c r="BO47" s="23" t="s">
        <v>1103</v>
      </c>
      <c r="BP47" s="23">
        <v>5</v>
      </c>
      <c r="BQ47" s="23" t="s">
        <v>130</v>
      </c>
      <c r="BR47" s="23" t="s">
        <v>285</v>
      </c>
      <c r="BS47" s="23" t="s">
        <v>102</v>
      </c>
      <c r="BT47" s="23" t="s">
        <v>1104</v>
      </c>
      <c r="BU47" s="23" t="s">
        <v>74</v>
      </c>
      <c r="BV47" s="23" t="s">
        <v>74</v>
      </c>
      <c r="BW47" s="23" t="s">
        <v>74</v>
      </c>
      <c r="BX47" s="23" t="s">
        <v>74</v>
      </c>
      <c r="BY47" s="23" t="s">
        <v>105</v>
      </c>
      <c r="BZ47" s="23" t="s">
        <v>1105</v>
      </c>
      <c r="CA47" s="23" t="str">
        <f>HYPERLINK("https%3A%2F%2Fwww.webofscience.com%2Fwos%2Fwoscc%2Ffull-record%2FWOS:000800222000003","View Full Record in Web of Science")</f>
        <v>View Full Record in Web of Science</v>
      </c>
    </row>
    <row r="48" spans="1:79" s="1" customFormat="1" x14ac:dyDescent="0.2">
      <c r="A48" s="3" t="s">
        <v>2768</v>
      </c>
      <c r="B48" s="6" t="s">
        <v>2950</v>
      </c>
      <c r="C48" s="3" t="s">
        <v>2768</v>
      </c>
      <c r="D48" s="24">
        <f t="shared" si="0"/>
        <v>0</v>
      </c>
      <c r="E48" s="25">
        <f t="shared" si="1"/>
        <v>0</v>
      </c>
      <c r="F48" s="25">
        <f t="shared" si="2"/>
        <v>0</v>
      </c>
      <c r="G48" s="1" t="str">
        <f>HYPERLINK("http://dx.doi.org/10.1055/sos-SD-126-00120","http://dx.doi.org/10.1055/sos-SD-126-00120")</f>
        <v>http://dx.doi.org/10.1055/sos-SD-126-00120</v>
      </c>
      <c r="H48" s="1" t="s">
        <v>1106</v>
      </c>
      <c r="I48" s="1" t="s">
        <v>1107</v>
      </c>
      <c r="J48" s="1" t="s">
        <v>1108</v>
      </c>
      <c r="K48" s="1" t="s">
        <v>1109</v>
      </c>
      <c r="L48" s="1" t="s">
        <v>74</v>
      </c>
      <c r="M48" s="1" t="s">
        <v>1110</v>
      </c>
      <c r="N48" s="1" t="s">
        <v>1108</v>
      </c>
      <c r="O48" s="1" t="s">
        <v>74</v>
      </c>
      <c r="P48" s="1" t="s">
        <v>1111</v>
      </c>
      <c r="Q48" s="1" t="s">
        <v>1112</v>
      </c>
      <c r="R48" s="1" t="s">
        <v>1113</v>
      </c>
      <c r="S48" s="1" t="s">
        <v>74</v>
      </c>
      <c r="T48" s="1" t="s">
        <v>78</v>
      </c>
      <c r="U48" s="1" t="s">
        <v>1114</v>
      </c>
      <c r="V48" s="1" t="s">
        <v>74</v>
      </c>
      <c r="W48" s="1" t="s">
        <v>74</v>
      </c>
      <c r="X48" s="1" t="s">
        <v>74</v>
      </c>
      <c r="Y48" s="1" t="s">
        <v>74</v>
      </c>
      <c r="Z48" s="1" t="s">
        <v>74</v>
      </c>
      <c r="AA48" s="1" t="s">
        <v>1115</v>
      </c>
      <c r="AB48" s="1" t="s">
        <v>1116</v>
      </c>
      <c r="AC48" s="1" t="s">
        <v>1117</v>
      </c>
      <c r="AD48" s="1" t="s">
        <v>74</v>
      </c>
      <c r="AE48" s="1" t="s">
        <v>74</v>
      </c>
      <c r="AF48" s="1" t="s">
        <v>74</v>
      </c>
      <c r="AG48" s="1" t="s">
        <v>74</v>
      </c>
      <c r="AH48" s="1" t="s">
        <v>1118</v>
      </c>
      <c r="AI48" s="1" t="s">
        <v>1119</v>
      </c>
      <c r="AJ48" s="1" t="s">
        <v>74</v>
      </c>
      <c r="AK48" s="1" t="s">
        <v>74</v>
      </c>
      <c r="AL48" s="1" t="s">
        <v>74</v>
      </c>
      <c r="AM48" s="1" t="s">
        <v>74</v>
      </c>
      <c r="AN48" s="1">
        <v>67</v>
      </c>
      <c r="AO48" s="1">
        <v>0</v>
      </c>
      <c r="AP48" s="1">
        <v>0</v>
      </c>
      <c r="AQ48" s="1">
        <v>0</v>
      </c>
      <c r="AR48" s="1">
        <v>0</v>
      </c>
      <c r="AS48" s="1" t="s">
        <v>1120</v>
      </c>
      <c r="AT48" s="1" t="s">
        <v>1121</v>
      </c>
      <c r="AU48" s="1" t="s">
        <v>1122</v>
      </c>
      <c r="AV48" s="1" t="s">
        <v>1123</v>
      </c>
      <c r="AW48" s="1" t="s">
        <v>1124</v>
      </c>
      <c r="AX48" s="1" t="s">
        <v>1125</v>
      </c>
      <c r="AY48" s="1" t="s">
        <v>1126</v>
      </c>
      <c r="AZ48" s="1" t="s">
        <v>74</v>
      </c>
      <c r="BA48" s="1" t="s">
        <v>74</v>
      </c>
      <c r="BB48" s="1">
        <v>2022</v>
      </c>
      <c r="BC48" s="1" t="s">
        <v>74</v>
      </c>
      <c r="BD48" s="1" t="s">
        <v>74</v>
      </c>
      <c r="BE48" s="1" t="s">
        <v>74</v>
      </c>
      <c r="BF48" s="1" t="s">
        <v>74</v>
      </c>
      <c r="BG48" s="1" t="s">
        <v>74</v>
      </c>
      <c r="BH48" s="1" t="s">
        <v>74</v>
      </c>
      <c r="BI48" s="1">
        <v>157</v>
      </c>
      <c r="BJ48" s="1">
        <v>220</v>
      </c>
      <c r="BK48" s="1" t="s">
        <v>74</v>
      </c>
      <c r="BL48" s="1" t="s">
        <v>1127</v>
      </c>
      <c r="BM48" s="1" t="str">
        <f>HYPERLINK("http://dx.doi.org/10.1055/sos-SD-126-00120","http://dx.doi.org/10.1055/sos-SD-126-00120")</f>
        <v>http://dx.doi.org/10.1055/sos-SD-126-00120</v>
      </c>
      <c r="BN48" s="1" t="s">
        <v>74</v>
      </c>
      <c r="BO48" s="1" t="s">
        <v>74</v>
      </c>
      <c r="BP48" s="1">
        <v>64</v>
      </c>
      <c r="BQ48" s="1" t="s">
        <v>130</v>
      </c>
      <c r="BR48" s="1" t="s">
        <v>1128</v>
      </c>
      <c r="BS48" s="1" t="s">
        <v>102</v>
      </c>
      <c r="BT48" s="1" t="s">
        <v>1129</v>
      </c>
      <c r="BU48" s="1" t="s">
        <v>74</v>
      </c>
      <c r="BV48" s="1" t="s">
        <v>74</v>
      </c>
      <c r="BW48" s="1" t="s">
        <v>74</v>
      </c>
      <c r="BX48" s="1" t="s">
        <v>74</v>
      </c>
      <c r="BY48" s="1" t="s">
        <v>105</v>
      </c>
      <c r="BZ48" s="1" t="s">
        <v>1130</v>
      </c>
      <c r="CA48" s="1" t="str">
        <f>HYPERLINK("https%3A%2F%2Fwww.webofscience.com%2Fwos%2Fwoscc%2Ffull-record%2FWOS:000925046100007","View Full Record in Web of Science")</f>
        <v>View Full Record in Web of Science</v>
      </c>
    </row>
    <row r="49" spans="1:79" s="13" customFormat="1" x14ac:dyDescent="0.2">
      <c r="A49" s="14" t="s">
        <v>2771</v>
      </c>
      <c r="B49" s="12" t="s">
        <v>2992</v>
      </c>
      <c r="C49" s="11" t="s">
        <v>2770</v>
      </c>
      <c r="D49" s="24">
        <f t="shared" si="0"/>
        <v>0</v>
      </c>
      <c r="E49" s="25">
        <f t="shared" si="1"/>
        <v>0</v>
      </c>
      <c r="F49" s="25">
        <f t="shared" si="2"/>
        <v>1</v>
      </c>
      <c r="G49" s="13" t="str">
        <f>HYPERLINK("http://dx.doi.org/10.1002/anie.202115178","http://dx.doi.org/10.1002/anie.202115178")</f>
        <v>http://dx.doi.org/10.1002/anie.202115178</v>
      </c>
      <c r="H49" s="13" t="s">
        <v>72</v>
      </c>
      <c r="I49" s="13" t="s">
        <v>1131</v>
      </c>
      <c r="J49" s="13" t="s">
        <v>74</v>
      </c>
      <c r="K49" s="13" t="s">
        <v>74</v>
      </c>
      <c r="L49" s="13" t="s">
        <v>74</v>
      </c>
      <c r="M49" s="13" t="s">
        <v>1132</v>
      </c>
      <c r="N49" s="13" t="s">
        <v>74</v>
      </c>
      <c r="O49" s="13" t="s">
        <v>74</v>
      </c>
      <c r="P49" s="13" t="s">
        <v>1133</v>
      </c>
      <c r="Q49" s="13" t="s">
        <v>205</v>
      </c>
      <c r="R49" s="13" t="s">
        <v>74</v>
      </c>
      <c r="S49" s="13" t="s">
        <v>74</v>
      </c>
      <c r="T49" s="13" t="s">
        <v>78</v>
      </c>
      <c r="U49" s="13" t="s">
        <v>138</v>
      </c>
      <c r="V49" s="13" t="s">
        <v>74</v>
      </c>
      <c r="W49" s="13" t="s">
        <v>74</v>
      </c>
      <c r="X49" s="13" t="s">
        <v>74</v>
      </c>
      <c r="Y49" s="13" t="s">
        <v>74</v>
      </c>
      <c r="Z49" s="13" t="s">
        <v>74</v>
      </c>
      <c r="AA49" s="13" t="s">
        <v>1134</v>
      </c>
      <c r="AB49" s="13" t="s">
        <v>1135</v>
      </c>
      <c r="AC49" s="13" t="s">
        <v>1136</v>
      </c>
      <c r="AD49" s="13" t="s">
        <v>1137</v>
      </c>
      <c r="AE49" s="13" t="s">
        <v>833</v>
      </c>
      <c r="AF49" s="13" t="s">
        <v>1138</v>
      </c>
      <c r="AG49" s="13" t="s">
        <v>1139</v>
      </c>
      <c r="AH49" s="13" t="s">
        <v>1140</v>
      </c>
      <c r="AI49" s="13" t="s">
        <v>1141</v>
      </c>
      <c r="AJ49" s="13" t="s">
        <v>1142</v>
      </c>
      <c r="AK49" s="13" t="s">
        <v>1143</v>
      </c>
      <c r="AL49" s="13" t="s">
        <v>1144</v>
      </c>
      <c r="AM49" s="13" t="s">
        <v>74</v>
      </c>
      <c r="AN49" s="13">
        <v>161</v>
      </c>
      <c r="AO49" s="13">
        <v>50</v>
      </c>
      <c r="AP49" s="13">
        <v>50</v>
      </c>
      <c r="AQ49" s="13">
        <v>21</v>
      </c>
      <c r="AR49" s="13">
        <v>120</v>
      </c>
      <c r="AS49" s="13" t="s">
        <v>90</v>
      </c>
      <c r="AT49" s="13" t="s">
        <v>91</v>
      </c>
      <c r="AU49" s="13" t="s">
        <v>92</v>
      </c>
      <c r="AV49" s="13" t="s">
        <v>216</v>
      </c>
      <c r="AW49" s="13" t="s">
        <v>217</v>
      </c>
      <c r="AX49" s="13" t="s">
        <v>74</v>
      </c>
      <c r="AY49" s="13" t="s">
        <v>218</v>
      </c>
      <c r="AZ49" s="13" t="s">
        <v>219</v>
      </c>
      <c r="BA49" s="13" t="s">
        <v>1145</v>
      </c>
      <c r="BB49" s="13">
        <v>2022</v>
      </c>
      <c r="BC49" s="13">
        <v>61</v>
      </c>
      <c r="BD49" s="13">
        <v>6</v>
      </c>
      <c r="BE49" s="13" t="s">
        <v>74</v>
      </c>
      <c r="BF49" s="13" t="s">
        <v>74</v>
      </c>
      <c r="BG49" s="13" t="s">
        <v>74</v>
      </c>
      <c r="BH49" s="13" t="s">
        <v>74</v>
      </c>
      <c r="BI49" s="13" t="s">
        <v>74</v>
      </c>
      <c r="BJ49" s="13" t="s">
        <v>74</v>
      </c>
      <c r="BK49" s="13" t="s">
        <v>1146</v>
      </c>
      <c r="BL49" s="13" t="s">
        <v>1147</v>
      </c>
      <c r="BM49" s="13" t="str">
        <f>HYPERLINK("http://dx.doi.org/10.1002/anie.202115178","http://dx.doi.org/10.1002/anie.202115178")</f>
        <v>http://dx.doi.org/10.1002/anie.202115178</v>
      </c>
      <c r="BN49" s="13" t="s">
        <v>74</v>
      </c>
      <c r="BO49" s="13" t="s">
        <v>1148</v>
      </c>
      <c r="BP49" s="13">
        <v>8</v>
      </c>
      <c r="BQ49" s="13" t="s">
        <v>100</v>
      </c>
      <c r="BR49" s="13" t="s">
        <v>181</v>
      </c>
      <c r="BS49" s="13" t="s">
        <v>102</v>
      </c>
      <c r="BT49" s="13" t="s">
        <v>1149</v>
      </c>
      <c r="BU49" s="13">
        <v>34878215</v>
      </c>
      <c r="BV49" s="13" t="s">
        <v>74</v>
      </c>
      <c r="BW49" s="13" t="s">
        <v>74</v>
      </c>
      <c r="BX49" s="13" t="s">
        <v>74</v>
      </c>
      <c r="BY49" s="13" t="s">
        <v>105</v>
      </c>
      <c r="BZ49" s="13" t="s">
        <v>1150</v>
      </c>
      <c r="CA49" s="13" t="str">
        <f>HYPERLINK("https%3A%2F%2Fwww.webofscience.com%2Fwos%2Fwoscc%2Ffull-record%2FWOS:000731642800001","View Full Record in Web of Science")</f>
        <v>View Full Record in Web of Science</v>
      </c>
    </row>
    <row r="50" spans="1:79" s="13" customFormat="1" x14ac:dyDescent="0.2">
      <c r="A50" s="14" t="s">
        <v>2771</v>
      </c>
      <c r="B50" s="12" t="s">
        <v>2993</v>
      </c>
      <c r="C50" s="11" t="s">
        <v>2790</v>
      </c>
      <c r="D50" s="24">
        <f t="shared" si="0"/>
        <v>0</v>
      </c>
      <c r="E50" s="25">
        <f t="shared" si="1"/>
        <v>-1</v>
      </c>
      <c r="F50" s="25">
        <f t="shared" si="2"/>
        <v>1</v>
      </c>
      <c r="G50" s="13" t="str">
        <f>HYPERLINK("http://dx.doi.org/10.1021/jacs.1c07983","http://dx.doi.org/10.1021/jacs.1c07983")</f>
        <v>http://dx.doi.org/10.1021/jacs.1c07983</v>
      </c>
      <c r="H50" s="13" t="s">
        <v>72</v>
      </c>
      <c r="I50" s="13" t="s">
        <v>1151</v>
      </c>
      <c r="J50" s="13" t="s">
        <v>74</v>
      </c>
      <c r="K50" s="13" t="s">
        <v>74</v>
      </c>
      <c r="L50" s="13" t="s">
        <v>74</v>
      </c>
      <c r="M50" s="13" t="s">
        <v>1152</v>
      </c>
      <c r="N50" s="13" t="s">
        <v>74</v>
      </c>
      <c r="O50" s="13" t="s">
        <v>74</v>
      </c>
      <c r="P50" s="13" t="s">
        <v>1153</v>
      </c>
      <c r="Q50" s="13" t="s">
        <v>137</v>
      </c>
      <c r="R50" s="13" t="s">
        <v>74</v>
      </c>
      <c r="S50" s="13" t="s">
        <v>74</v>
      </c>
      <c r="T50" s="13" t="s">
        <v>78</v>
      </c>
      <c r="U50" s="13" t="s">
        <v>138</v>
      </c>
      <c r="V50" s="13" t="s">
        <v>74</v>
      </c>
      <c r="W50" s="13" t="s">
        <v>74</v>
      </c>
      <c r="X50" s="13" t="s">
        <v>74</v>
      </c>
      <c r="Y50" s="13" t="s">
        <v>74</v>
      </c>
      <c r="Z50" s="13" t="s">
        <v>74</v>
      </c>
      <c r="AA50" s="13" t="s">
        <v>74</v>
      </c>
      <c r="AB50" s="13" t="s">
        <v>1154</v>
      </c>
      <c r="AC50" s="13" t="s">
        <v>1155</v>
      </c>
      <c r="AD50" s="13" t="s">
        <v>1156</v>
      </c>
      <c r="AE50" s="13" t="s">
        <v>1157</v>
      </c>
      <c r="AF50" s="13" t="s">
        <v>1158</v>
      </c>
      <c r="AG50" s="13" t="s">
        <v>1159</v>
      </c>
      <c r="AH50" s="13" t="s">
        <v>1160</v>
      </c>
      <c r="AI50" s="13" t="s">
        <v>1161</v>
      </c>
      <c r="AJ50" s="13" t="s">
        <v>1162</v>
      </c>
      <c r="AK50" s="13" t="s">
        <v>1163</v>
      </c>
      <c r="AL50" s="13" t="s">
        <v>1164</v>
      </c>
      <c r="AM50" s="13" t="s">
        <v>74</v>
      </c>
      <c r="AN50" s="13">
        <v>92</v>
      </c>
      <c r="AO50" s="13">
        <v>9</v>
      </c>
      <c r="AP50" s="13">
        <v>9</v>
      </c>
      <c r="AQ50" s="13">
        <v>16</v>
      </c>
      <c r="AR50" s="13">
        <v>97</v>
      </c>
      <c r="AS50" s="13" t="s">
        <v>150</v>
      </c>
      <c r="AT50" s="13" t="s">
        <v>151</v>
      </c>
      <c r="AU50" s="13" t="s">
        <v>152</v>
      </c>
      <c r="AV50" s="13" t="s">
        <v>153</v>
      </c>
      <c r="AW50" s="13" t="s">
        <v>154</v>
      </c>
      <c r="AX50" s="13" t="s">
        <v>74</v>
      </c>
      <c r="AY50" s="13" t="s">
        <v>155</v>
      </c>
      <c r="AZ50" s="13" t="s">
        <v>156</v>
      </c>
      <c r="BA50" s="13" t="s">
        <v>1165</v>
      </c>
      <c r="BB50" s="13">
        <v>2021</v>
      </c>
      <c r="BC50" s="13">
        <v>143</v>
      </c>
      <c r="BD50" s="13">
        <v>46</v>
      </c>
      <c r="BE50" s="13" t="s">
        <v>74</v>
      </c>
      <c r="BF50" s="13" t="s">
        <v>74</v>
      </c>
      <c r="BG50" s="13" t="s">
        <v>74</v>
      </c>
      <c r="BH50" s="13" t="s">
        <v>74</v>
      </c>
      <c r="BI50" s="13">
        <v>19406</v>
      </c>
      <c r="BJ50" s="13">
        <v>19416</v>
      </c>
      <c r="BK50" s="13" t="s">
        <v>74</v>
      </c>
      <c r="BL50" s="13" t="s">
        <v>1166</v>
      </c>
      <c r="BM50" s="13" t="str">
        <f>HYPERLINK("http://dx.doi.org/10.1021/jacs.1c07983","http://dx.doi.org/10.1021/jacs.1c07983")</f>
        <v>http://dx.doi.org/10.1021/jacs.1c07983</v>
      </c>
      <c r="BN50" s="13" t="s">
        <v>74</v>
      </c>
      <c r="BO50" s="13" t="s">
        <v>74</v>
      </c>
      <c r="BP50" s="13">
        <v>11</v>
      </c>
      <c r="BQ50" s="13" t="s">
        <v>100</v>
      </c>
      <c r="BR50" s="13" t="s">
        <v>101</v>
      </c>
      <c r="BS50" s="13" t="s">
        <v>102</v>
      </c>
      <c r="BT50" s="13" t="s">
        <v>1167</v>
      </c>
      <c r="BU50" s="13">
        <v>34761900</v>
      </c>
      <c r="BV50" s="13" t="s">
        <v>74</v>
      </c>
      <c r="BW50" s="13" t="s">
        <v>74</v>
      </c>
      <c r="BX50" s="13" t="s">
        <v>74</v>
      </c>
      <c r="BY50" s="13" t="s">
        <v>105</v>
      </c>
      <c r="BZ50" s="13" t="s">
        <v>1168</v>
      </c>
      <c r="CA50" s="13" t="str">
        <f>HYPERLINK("https%3A%2F%2Fwww.webofscience.com%2Fwos%2Fwoscc%2Ffull-record%2FWOS:000750614100011","View Full Record in Web of Science")</f>
        <v>View Full Record in Web of Science</v>
      </c>
    </row>
    <row r="51" spans="1:79" s="13" customFormat="1" x14ac:dyDescent="0.2">
      <c r="A51" s="14" t="s">
        <v>2770</v>
      </c>
      <c r="B51" s="12" t="s">
        <v>2994</v>
      </c>
      <c r="C51" s="14" t="s">
        <v>2770</v>
      </c>
      <c r="D51" s="24">
        <f t="shared" si="0"/>
        <v>0</v>
      </c>
      <c r="E51" s="25">
        <f t="shared" si="1"/>
        <v>0</v>
      </c>
      <c r="F51" s="25">
        <f t="shared" si="2"/>
        <v>0</v>
      </c>
      <c r="G51" s="13" t="str">
        <f>HYPERLINK("http://dx.doi.org/10.1002/chem.202103384","http://dx.doi.org/10.1002/chem.202103384")</f>
        <v>http://dx.doi.org/10.1002/chem.202103384</v>
      </c>
      <c r="H51" s="13" t="s">
        <v>72</v>
      </c>
      <c r="I51" s="13" t="s">
        <v>1169</v>
      </c>
      <c r="J51" s="13" t="s">
        <v>74</v>
      </c>
      <c r="K51" s="13" t="s">
        <v>74</v>
      </c>
      <c r="L51" s="13" t="s">
        <v>74</v>
      </c>
      <c r="M51" s="13" t="s">
        <v>1170</v>
      </c>
      <c r="N51" s="13" t="s">
        <v>74</v>
      </c>
      <c r="O51" s="13" t="s">
        <v>74</v>
      </c>
      <c r="P51" s="13" t="s">
        <v>1171</v>
      </c>
      <c r="Q51" s="13" t="s">
        <v>936</v>
      </c>
      <c r="R51" s="13" t="s">
        <v>74</v>
      </c>
      <c r="S51" s="13" t="s">
        <v>74</v>
      </c>
      <c r="T51" s="13" t="s">
        <v>78</v>
      </c>
      <c r="U51" s="13" t="s">
        <v>138</v>
      </c>
      <c r="V51" s="13" t="s">
        <v>74</v>
      </c>
      <c r="W51" s="13" t="s">
        <v>74</v>
      </c>
      <c r="X51" s="13" t="s">
        <v>74</v>
      </c>
      <c r="Y51" s="13" t="s">
        <v>74</v>
      </c>
      <c r="Z51" s="13" t="s">
        <v>74</v>
      </c>
      <c r="AA51" s="13" t="s">
        <v>1172</v>
      </c>
      <c r="AB51" s="13" t="s">
        <v>1173</v>
      </c>
      <c r="AC51" s="13" t="s">
        <v>1174</v>
      </c>
      <c r="AD51" s="13" t="s">
        <v>1175</v>
      </c>
      <c r="AE51" s="13" t="s">
        <v>1176</v>
      </c>
      <c r="AF51" s="13" t="s">
        <v>1177</v>
      </c>
      <c r="AG51" s="13" t="s">
        <v>1178</v>
      </c>
      <c r="AH51" s="13" t="s">
        <v>74</v>
      </c>
      <c r="AI51" s="13" t="s">
        <v>1179</v>
      </c>
      <c r="AJ51" s="13" t="s">
        <v>1180</v>
      </c>
      <c r="AK51" s="13" t="s">
        <v>1180</v>
      </c>
      <c r="AL51" s="13" t="s">
        <v>1181</v>
      </c>
      <c r="AM51" s="13" t="s">
        <v>74</v>
      </c>
      <c r="AN51" s="13">
        <v>53</v>
      </c>
      <c r="AO51" s="13">
        <v>0</v>
      </c>
      <c r="AP51" s="13">
        <v>0</v>
      </c>
      <c r="AQ51" s="13">
        <v>3</v>
      </c>
      <c r="AR51" s="13">
        <v>19</v>
      </c>
      <c r="AS51" s="13" t="s">
        <v>90</v>
      </c>
      <c r="AT51" s="13" t="s">
        <v>91</v>
      </c>
      <c r="AU51" s="13" t="s">
        <v>92</v>
      </c>
      <c r="AV51" s="13" t="s">
        <v>949</v>
      </c>
      <c r="AW51" s="13" t="s">
        <v>950</v>
      </c>
      <c r="AX51" s="13" t="s">
        <v>74</v>
      </c>
      <c r="AY51" s="13" t="s">
        <v>951</v>
      </c>
      <c r="AZ51" s="13" t="s">
        <v>952</v>
      </c>
      <c r="BA51" s="13" t="s">
        <v>1182</v>
      </c>
      <c r="BB51" s="13">
        <v>2022</v>
      </c>
      <c r="BC51" s="13">
        <v>28</v>
      </c>
      <c r="BD51" s="13">
        <v>1</v>
      </c>
      <c r="BE51" s="13" t="s">
        <v>74</v>
      </c>
      <c r="BF51" s="13" t="s">
        <v>74</v>
      </c>
      <c r="BG51" s="13" t="s">
        <v>74</v>
      </c>
      <c r="BH51" s="13" t="s">
        <v>74</v>
      </c>
      <c r="BI51" s="13" t="s">
        <v>74</v>
      </c>
      <c r="BJ51" s="13" t="s">
        <v>74</v>
      </c>
      <c r="BK51" s="13" t="s">
        <v>74</v>
      </c>
      <c r="BL51" s="13" t="s">
        <v>1183</v>
      </c>
      <c r="BM51" s="13" t="str">
        <f>HYPERLINK("http://dx.doi.org/10.1002/chem.202103384","http://dx.doi.org/10.1002/chem.202103384")</f>
        <v>http://dx.doi.org/10.1002/chem.202103384</v>
      </c>
      <c r="BN51" s="13" t="s">
        <v>74</v>
      </c>
      <c r="BO51" s="13" t="s">
        <v>1184</v>
      </c>
      <c r="BP51" s="13">
        <v>6</v>
      </c>
      <c r="BQ51" s="13" t="s">
        <v>100</v>
      </c>
      <c r="BR51" s="13" t="s">
        <v>181</v>
      </c>
      <c r="BS51" s="13" t="s">
        <v>102</v>
      </c>
      <c r="BT51" s="13" t="s">
        <v>1185</v>
      </c>
      <c r="BU51" s="13">
        <v>34658083</v>
      </c>
      <c r="BV51" s="13" t="s">
        <v>599</v>
      </c>
      <c r="BW51" s="13" t="s">
        <v>74</v>
      </c>
      <c r="BX51" s="13" t="s">
        <v>74</v>
      </c>
      <c r="BY51" s="13" t="s">
        <v>105</v>
      </c>
      <c r="BZ51" s="13" t="s">
        <v>1186</v>
      </c>
      <c r="CA51" s="13" t="str">
        <f>HYPERLINK("https%3A%2F%2Fwww.webofscience.com%2Fwos%2Fwoscc%2Ffull-record%2FWOS:000714673200001","View Full Record in Web of Science")</f>
        <v>View Full Record in Web of Science</v>
      </c>
    </row>
    <row r="52" spans="1:79" s="13" customFormat="1" x14ac:dyDescent="0.2">
      <c r="A52" s="14" t="s">
        <v>2790</v>
      </c>
      <c r="B52" s="12" t="s">
        <v>2995</v>
      </c>
      <c r="C52" s="14" t="s">
        <v>2799</v>
      </c>
      <c r="D52" s="24">
        <f t="shared" si="0"/>
        <v>1</v>
      </c>
      <c r="E52" s="25">
        <f t="shared" si="1"/>
        <v>0</v>
      </c>
      <c r="F52" s="25">
        <f t="shared" si="2"/>
        <v>0</v>
      </c>
      <c r="G52" s="13" t="str">
        <f>HYPERLINK("http://dx.doi.org/10.6023/cjoc202106001","http://dx.doi.org/10.6023/cjoc202106001")</f>
        <v>http://dx.doi.org/10.6023/cjoc202106001</v>
      </c>
      <c r="H52" s="13" t="s">
        <v>72</v>
      </c>
      <c r="I52" s="13" t="s">
        <v>1187</v>
      </c>
      <c r="J52" s="13" t="s">
        <v>74</v>
      </c>
      <c r="K52" s="13" t="s">
        <v>74</v>
      </c>
      <c r="L52" s="13" t="s">
        <v>74</v>
      </c>
      <c r="M52" s="13" t="s">
        <v>1188</v>
      </c>
      <c r="N52" s="13" t="s">
        <v>74</v>
      </c>
      <c r="O52" s="13" t="s">
        <v>74</v>
      </c>
      <c r="P52" s="13" t="s">
        <v>1189</v>
      </c>
      <c r="Q52" s="13" t="s">
        <v>1190</v>
      </c>
      <c r="R52" s="13" t="s">
        <v>74</v>
      </c>
      <c r="S52" s="13" t="s">
        <v>74</v>
      </c>
      <c r="T52" s="13" t="s">
        <v>78</v>
      </c>
      <c r="U52" s="13" t="s">
        <v>334</v>
      </c>
      <c r="V52" s="13" t="s">
        <v>74</v>
      </c>
      <c r="W52" s="13" t="s">
        <v>74</v>
      </c>
      <c r="X52" s="13" t="s">
        <v>74</v>
      </c>
      <c r="Y52" s="13" t="s">
        <v>74</v>
      </c>
      <c r="Z52" s="13" t="s">
        <v>74</v>
      </c>
      <c r="AA52" s="13" t="s">
        <v>1191</v>
      </c>
      <c r="AB52" s="13" t="s">
        <v>1192</v>
      </c>
      <c r="AC52" s="13" t="s">
        <v>1193</v>
      </c>
      <c r="AD52" s="13" t="s">
        <v>1194</v>
      </c>
      <c r="AE52" s="13" t="s">
        <v>1195</v>
      </c>
      <c r="AF52" s="13" t="s">
        <v>1196</v>
      </c>
      <c r="AG52" s="13" t="s">
        <v>1197</v>
      </c>
      <c r="AH52" s="13" t="s">
        <v>1198</v>
      </c>
      <c r="AI52" s="13" t="s">
        <v>74</v>
      </c>
      <c r="AJ52" s="13" t="s">
        <v>1199</v>
      </c>
      <c r="AK52" s="13" t="s">
        <v>1199</v>
      </c>
      <c r="AL52" s="13" t="s">
        <v>1200</v>
      </c>
      <c r="AM52" s="13" t="s">
        <v>74</v>
      </c>
      <c r="AN52" s="13">
        <v>179</v>
      </c>
      <c r="AO52" s="13">
        <v>9</v>
      </c>
      <c r="AP52" s="13">
        <v>9</v>
      </c>
      <c r="AQ52" s="13">
        <v>24</v>
      </c>
      <c r="AR52" s="13">
        <v>120</v>
      </c>
      <c r="AS52" s="13" t="s">
        <v>1201</v>
      </c>
      <c r="AT52" s="13" t="s">
        <v>545</v>
      </c>
      <c r="AU52" s="13" t="s">
        <v>1202</v>
      </c>
      <c r="AV52" s="13" t="s">
        <v>1203</v>
      </c>
      <c r="AW52" s="13" t="s">
        <v>74</v>
      </c>
      <c r="AX52" s="13" t="s">
        <v>74</v>
      </c>
      <c r="AY52" s="13" t="s">
        <v>1204</v>
      </c>
      <c r="AZ52" s="13" t="s">
        <v>1205</v>
      </c>
      <c r="BA52" s="13" t="s">
        <v>1206</v>
      </c>
      <c r="BB52" s="13">
        <v>2021</v>
      </c>
      <c r="BC52" s="13">
        <v>41</v>
      </c>
      <c r="BD52" s="13">
        <v>10</v>
      </c>
      <c r="BE52" s="13" t="s">
        <v>74</v>
      </c>
      <c r="BF52" s="13" t="s">
        <v>74</v>
      </c>
      <c r="BG52" s="13" t="s">
        <v>74</v>
      </c>
      <c r="BH52" s="13" t="s">
        <v>74</v>
      </c>
      <c r="BI52" s="13">
        <v>3844</v>
      </c>
      <c r="BJ52" s="13">
        <v>3879</v>
      </c>
      <c r="BK52" s="13" t="s">
        <v>74</v>
      </c>
      <c r="BL52" s="13" t="s">
        <v>1207</v>
      </c>
      <c r="BM52" s="13" t="str">
        <f>HYPERLINK("http://dx.doi.org/10.6023/cjoc202106001","http://dx.doi.org/10.6023/cjoc202106001")</f>
        <v>http://dx.doi.org/10.6023/cjoc202106001</v>
      </c>
      <c r="BN52" s="13" t="s">
        <v>74</v>
      </c>
      <c r="BO52" s="13" t="s">
        <v>74</v>
      </c>
      <c r="BP52" s="13">
        <v>36</v>
      </c>
      <c r="BQ52" s="13" t="s">
        <v>130</v>
      </c>
      <c r="BR52" s="13" t="s">
        <v>101</v>
      </c>
      <c r="BS52" s="13" t="s">
        <v>102</v>
      </c>
      <c r="BT52" s="13" t="s">
        <v>1208</v>
      </c>
      <c r="BU52" s="13" t="s">
        <v>74</v>
      </c>
      <c r="BV52" s="13" t="s">
        <v>132</v>
      </c>
      <c r="BW52" s="13" t="s">
        <v>74</v>
      </c>
      <c r="BX52" s="13" t="s">
        <v>74</v>
      </c>
      <c r="BY52" s="13" t="s">
        <v>105</v>
      </c>
      <c r="BZ52" s="13" t="s">
        <v>1209</v>
      </c>
      <c r="CA52" s="13" t="str">
        <f>HYPERLINK("https%3A%2F%2Fwww.webofscience.com%2Fwos%2Fwoscc%2Ffull-record%2FWOS:000706837300007","View Full Record in Web of Science")</f>
        <v>View Full Record in Web of Science</v>
      </c>
    </row>
    <row r="53" spans="1:79" s="13" customFormat="1" x14ac:dyDescent="0.2">
      <c r="A53" s="14" t="s">
        <v>2770</v>
      </c>
      <c r="B53" s="12" t="s">
        <v>2996</v>
      </c>
      <c r="C53" s="11" t="s">
        <v>2790</v>
      </c>
      <c r="D53" s="24">
        <f t="shared" si="0"/>
        <v>0</v>
      </c>
      <c r="E53" s="25">
        <f t="shared" si="1"/>
        <v>-1</v>
      </c>
      <c r="F53" s="25">
        <f t="shared" si="2"/>
        <v>0</v>
      </c>
      <c r="G53" s="13" t="str">
        <f>HYPERLINK("http://dx.doi.org/10.1021/jacs.1c08671","http://dx.doi.org/10.1021/jacs.1c08671")</f>
        <v>http://dx.doi.org/10.1021/jacs.1c08671</v>
      </c>
      <c r="H53" s="13" t="s">
        <v>72</v>
      </c>
      <c r="I53" s="13" t="s">
        <v>1210</v>
      </c>
      <c r="J53" s="13" t="s">
        <v>74</v>
      </c>
      <c r="K53" s="13" t="s">
        <v>74</v>
      </c>
      <c r="L53" s="13" t="s">
        <v>74</v>
      </c>
      <c r="M53" s="13" t="s">
        <v>1211</v>
      </c>
      <c r="N53" s="13" t="s">
        <v>74</v>
      </c>
      <c r="O53" s="13" t="s">
        <v>74</v>
      </c>
      <c r="P53" s="13" t="s">
        <v>1212</v>
      </c>
      <c r="Q53" s="13" t="s">
        <v>137</v>
      </c>
      <c r="R53" s="13" t="s">
        <v>74</v>
      </c>
      <c r="S53" s="13" t="s">
        <v>74</v>
      </c>
      <c r="T53" s="13" t="s">
        <v>78</v>
      </c>
      <c r="U53" s="13" t="s">
        <v>138</v>
      </c>
      <c r="V53" s="13" t="s">
        <v>74</v>
      </c>
      <c r="W53" s="13" t="s">
        <v>74</v>
      </c>
      <c r="X53" s="13" t="s">
        <v>74</v>
      </c>
      <c r="Y53" s="13" t="s">
        <v>74</v>
      </c>
      <c r="Z53" s="13" t="s">
        <v>74</v>
      </c>
      <c r="AA53" s="13" t="s">
        <v>74</v>
      </c>
      <c r="AB53" s="13" t="s">
        <v>1213</v>
      </c>
      <c r="AC53" s="13" t="s">
        <v>1214</v>
      </c>
      <c r="AD53" s="13" t="s">
        <v>1215</v>
      </c>
      <c r="AE53" s="13" t="s">
        <v>1216</v>
      </c>
      <c r="AF53" s="13" t="s">
        <v>1217</v>
      </c>
      <c r="AG53" s="13" t="s">
        <v>1218</v>
      </c>
      <c r="AH53" s="13" t="s">
        <v>1219</v>
      </c>
      <c r="AI53" s="13" t="s">
        <v>1220</v>
      </c>
      <c r="AJ53" s="13" t="s">
        <v>1221</v>
      </c>
      <c r="AK53" s="13" t="s">
        <v>1222</v>
      </c>
      <c r="AL53" s="13" t="s">
        <v>1223</v>
      </c>
      <c r="AM53" s="13" t="s">
        <v>74</v>
      </c>
      <c r="AN53" s="13">
        <v>74</v>
      </c>
      <c r="AO53" s="13">
        <v>71</v>
      </c>
      <c r="AP53" s="13">
        <v>72</v>
      </c>
      <c r="AQ53" s="13">
        <v>19</v>
      </c>
      <c r="AR53" s="13">
        <v>88</v>
      </c>
      <c r="AS53" s="13" t="s">
        <v>150</v>
      </c>
      <c r="AT53" s="13" t="s">
        <v>151</v>
      </c>
      <c r="AU53" s="13" t="s">
        <v>152</v>
      </c>
      <c r="AV53" s="13" t="s">
        <v>153</v>
      </c>
      <c r="AW53" s="13" t="s">
        <v>154</v>
      </c>
      <c r="AX53" s="13" t="s">
        <v>74</v>
      </c>
      <c r="AY53" s="13" t="s">
        <v>155</v>
      </c>
      <c r="AZ53" s="13" t="s">
        <v>156</v>
      </c>
      <c r="BA53" s="13" t="s">
        <v>1224</v>
      </c>
      <c r="BB53" s="13">
        <v>2021</v>
      </c>
      <c r="BC53" s="13">
        <v>143</v>
      </c>
      <c r="BD53" s="13">
        <v>38</v>
      </c>
      <c r="BE53" s="13" t="s">
        <v>74</v>
      </c>
      <c r="BF53" s="13" t="s">
        <v>74</v>
      </c>
      <c r="BG53" s="13" t="s">
        <v>74</v>
      </c>
      <c r="BH53" s="13" t="s">
        <v>74</v>
      </c>
      <c r="BI53" s="13">
        <v>15599</v>
      </c>
      <c r="BJ53" s="13">
        <v>15605</v>
      </c>
      <c r="BK53" s="13" t="s">
        <v>74</v>
      </c>
      <c r="BL53" s="13" t="s">
        <v>1225</v>
      </c>
      <c r="BM53" s="13" t="str">
        <f>HYPERLINK("http://dx.doi.org/10.1021/jacs.1c08671","http://dx.doi.org/10.1021/jacs.1c08671")</f>
        <v>http://dx.doi.org/10.1021/jacs.1c08671</v>
      </c>
      <c r="BN53" s="13" t="s">
        <v>74</v>
      </c>
      <c r="BO53" s="13" t="s">
        <v>1226</v>
      </c>
      <c r="BP53" s="13">
        <v>7</v>
      </c>
      <c r="BQ53" s="13" t="s">
        <v>100</v>
      </c>
      <c r="BR53" s="13" t="s">
        <v>181</v>
      </c>
      <c r="BS53" s="13" t="s">
        <v>102</v>
      </c>
      <c r="BT53" s="13" t="s">
        <v>1227</v>
      </c>
      <c r="BU53" s="13">
        <v>34533943</v>
      </c>
      <c r="BV53" s="13" t="s">
        <v>74</v>
      </c>
      <c r="BW53" s="13" t="s">
        <v>74</v>
      </c>
      <c r="BX53" s="13" t="s">
        <v>74</v>
      </c>
      <c r="BY53" s="13" t="s">
        <v>105</v>
      </c>
      <c r="BZ53" s="13" t="s">
        <v>1228</v>
      </c>
      <c r="CA53" s="13" t="str">
        <f>HYPERLINK("https%3A%2F%2Fwww.webofscience.com%2Fwos%2Fwoscc%2Ffull-record%2FWOS:000703999100014","View Full Record in Web of Science")</f>
        <v>View Full Record in Web of Science</v>
      </c>
    </row>
    <row r="54" spans="1:79" s="13" customFormat="1" x14ac:dyDescent="0.2">
      <c r="A54" s="14" t="s">
        <v>2771</v>
      </c>
      <c r="B54" s="12" t="s">
        <v>2997</v>
      </c>
      <c r="C54" s="14" t="s">
        <v>2771</v>
      </c>
      <c r="D54" s="24">
        <f t="shared" si="0"/>
        <v>0</v>
      </c>
      <c r="E54" s="25">
        <f t="shared" si="1"/>
        <v>0</v>
      </c>
      <c r="F54" s="25">
        <f t="shared" si="2"/>
        <v>0</v>
      </c>
      <c r="G54" s="13" t="str">
        <f>HYPERLINK("http://dx.doi.org/10.1021/jacs.1c06473","http://dx.doi.org/10.1021/jacs.1c06473")</f>
        <v>http://dx.doi.org/10.1021/jacs.1c06473</v>
      </c>
      <c r="H54" s="13" t="s">
        <v>72</v>
      </c>
      <c r="I54" s="13" t="s">
        <v>1229</v>
      </c>
      <c r="J54" s="13" t="s">
        <v>74</v>
      </c>
      <c r="K54" s="13" t="s">
        <v>74</v>
      </c>
      <c r="L54" s="13" t="s">
        <v>74</v>
      </c>
      <c r="M54" s="13" t="s">
        <v>1230</v>
      </c>
      <c r="N54" s="13" t="s">
        <v>74</v>
      </c>
      <c r="O54" s="13" t="s">
        <v>74</v>
      </c>
      <c r="P54" s="13" t="s">
        <v>1231</v>
      </c>
      <c r="Q54" s="13" t="s">
        <v>137</v>
      </c>
      <c r="R54" s="13" t="s">
        <v>74</v>
      </c>
      <c r="S54" s="13" t="s">
        <v>74</v>
      </c>
      <c r="T54" s="13" t="s">
        <v>78</v>
      </c>
      <c r="U54" s="13" t="s">
        <v>138</v>
      </c>
      <c r="V54" s="13" t="s">
        <v>74</v>
      </c>
      <c r="W54" s="13" t="s">
        <v>74</v>
      </c>
      <c r="X54" s="13" t="s">
        <v>74</v>
      </c>
      <c r="Y54" s="13" t="s">
        <v>74</v>
      </c>
      <c r="Z54" s="13" t="s">
        <v>74</v>
      </c>
      <c r="AA54" s="13" t="s">
        <v>74</v>
      </c>
      <c r="AB54" s="13" t="s">
        <v>1232</v>
      </c>
      <c r="AC54" s="13" t="s">
        <v>1233</v>
      </c>
      <c r="AD54" s="13" t="s">
        <v>1234</v>
      </c>
      <c r="AE54" s="13" t="s">
        <v>1235</v>
      </c>
      <c r="AF54" s="13" t="s">
        <v>1236</v>
      </c>
      <c r="AG54" s="13" t="s">
        <v>1237</v>
      </c>
      <c r="AH54" s="13" t="s">
        <v>1238</v>
      </c>
      <c r="AI54" s="13" t="s">
        <v>1239</v>
      </c>
      <c r="AJ54" s="13" t="s">
        <v>1240</v>
      </c>
      <c r="AK54" s="13" t="s">
        <v>1240</v>
      </c>
      <c r="AL54" s="13" t="s">
        <v>1241</v>
      </c>
      <c r="AM54" s="13" t="s">
        <v>74</v>
      </c>
      <c r="AN54" s="13">
        <v>66</v>
      </c>
      <c r="AO54" s="13">
        <v>48</v>
      </c>
      <c r="AP54" s="13">
        <v>48</v>
      </c>
      <c r="AQ54" s="13">
        <v>16</v>
      </c>
      <c r="AR54" s="13">
        <v>81</v>
      </c>
      <c r="AS54" s="13" t="s">
        <v>150</v>
      </c>
      <c r="AT54" s="13" t="s">
        <v>151</v>
      </c>
      <c r="AU54" s="13" t="s">
        <v>152</v>
      </c>
      <c r="AV54" s="13" t="s">
        <v>153</v>
      </c>
      <c r="AW54" s="13" t="s">
        <v>154</v>
      </c>
      <c r="AX54" s="13" t="s">
        <v>74</v>
      </c>
      <c r="AY54" s="13" t="s">
        <v>155</v>
      </c>
      <c r="AZ54" s="13" t="s">
        <v>156</v>
      </c>
      <c r="BA54" s="13" t="s">
        <v>1242</v>
      </c>
      <c r="BB54" s="13">
        <v>2021</v>
      </c>
      <c r="BC54" s="13">
        <v>143</v>
      </c>
      <c r="BD54" s="13">
        <v>33</v>
      </c>
      <c r="BE54" s="13" t="s">
        <v>74</v>
      </c>
      <c r="BF54" s="13" t="s">
        <v>74</v>
      </c>
      <c r="BG54" s="13" t="s">
        <v>74</v>
      </c>
      <c r="BH54" s="13" t="s">
        <v>74</v>
      </c>
      <c r="BI54" s="13">
        <v>12985</v>
      </c>
      <c r="BJ54" s="13">
        <v>12991</v>
      </c>
      <c r="BK54" s="13" t="s">
        <v>74</v>
      </c>
      <c r="BL54" s="13" t="s">
        <v>1243</v>
      </c>
      <c r="BM54" s="13" t="str">
        <f>HYPERLINK("http://dx.doi.org/10.1021/jacs.1c06473","http://dx.doi.org/10.1021/jacs.1c06473")</f>
        <v>http://dx.doi.org/10.1021/jacs.1c06473</v>
      </c>
      <c r="BN54" s="13" t="s">
        <v>74</v>
      </c>
      <c r="BO54" s="13" t="s">
        <v>1244</v>
      </c>
      <c r="BP54" s="13">
        <v>7</v>
      </c>
      <c r="BQ54" s="13" t="s">
        <v>100</v>
      </c>
      <c r="BR54" s="13" t="s">
        <v>181</v>
      </c>
      <c r="BS54" s="13" t="s">
        <v>102</v>
      </c>
      <c r="BT54" s="13" t="s">
        <v>1245</v>
      </c>
      <c r="BU54" s="13">
        <v>34374534</v>
      </c>
      <c r="BV54" s="13" t="s">
        <v>74</v>
      </c>
      <c r="BW54" s="13" t="s">
        <v>74</v>
      </c>
      <c r="BX54" s="13" t="s">
        <v>74</v>
      </c>
      <c r="BY54" s="13" t="s">
        <v>105</v>
      </c>
      <c r="BZ54" s="13" t="s">
        <v>1246</v>
      </c>
      <c r="CA54" s="13" t="str">
        <f>HYPERLINK("https%3A%2F%2Fwww.webofscience.com%2Fwos%2Fwoscc%2Ffull-record%2FWOS:000691789500014","View Full Record in Web of Science")</f>
        <v>View Full Record in Web of Science</v>
      </c>
    </row>
    <row r="55" spans="1:79" s="13" customFormat="1" x14ac:dyDescent="0.2">
      <c r="A55" s="14" t="s">
        <v>2770</v>
      </c>
      <c r="B55" s="12" t="s">
        <v>2998</v>
      </c>
      <c r="C55" s="14" t="s">
        <v>2770</v>
      </c>
      <c r="D55" s="24">
        <f t="shared" si="0"/>
        <v>0</v>
      </c>
      <c r="E55" s="25">
        <f t="shared" si="1"/>
        <v>0</v>
      </c>
      <c r="F55" s="25">
        <f t="shared" si="2"/>
        <v>0</v>
      </c>
      <c r="G55" s="13" t="str">
        <f>HYPERLINK("http://dx.doi.org/10.1002/celc.202100784","http://dx.doi.org/10.1002/celc.202100784")</f>
        <v>http://dx.doi.org/10.1002/celc.202100784</v>
      </c>
      <c r="H55" s="13" t="s">
        <v>72</v>
      </c>
      <c r="I55" s="13" t="s">
        <v>1247</v>
      </c>
      <c r="J55" s="13" t="s">
        <v>74</v>
      </c>
      <c r="K55" s="13" t="s">
        <v>74</v>
      </c>
      <c r="L55" s="13" t="s">
        <v>74</v>
      </c>
      <c r="M55" s="13" t="s">
        <v>1248</v>
      </c>
      <c r="N55" s="13" t="s">
        <v>74</v>
      </c>
      <c r="O55" s="13" t="s">
        <v>74</v>
      </c>
      <c r="P55" s="13" t="s">
        <v>1249</v>
      </c>
      <c r="Q55" s="13" t="s">
        <v>1250</v>
      </c>
      <c r="R55" s="13" t="s">
        <v>74</v>
      </c>
      <c r="S55" s="13" t="s">
        <v>74</v>
      </c>
      <c r="T55" s="13" t="s">
        <v>78</v>
      </c>
      <c r="U55" s="13" t="s">
        <v>138</v>
      </c>
      <c r="V55" s="13" t="s">
        <v>74</v>
      </c>
      <c r="W55" s="13" t="s">
        <v>74</v>
      </c>
      <c r="X55" s="13" t="s">
        <v>74</v>
      </c>
      <c r="Y55" s="13" t="s">
        <v>74</v>
      </c>
      <c r="Z55" s="13" t="s">
        <v>74</v>
      </c>
      <c r="AA55" s="13" t="s">
        <v>1251</v>
      </c>
      <c r="AB55" s="13" t="s">
        <v>1252</v>
      </c>
      <c r="AC55" s="13" t="s">
        <v>1253</v>
      </c>
      <c r="AD55" s="13" t="s">
        <v>1254</v>
      </c>
      <c r="AE55" s="13" t="s">
        <v>1255</v>
      </c>
      <c r="AF55" s="13" t="s">
        <v>1256</v>
      </c>
      <c r="AG55" s="13" t="s">
        <v>1257</v>
      </c>
      <c r="AH55" s="13" t="s">
        <v>1258</v>
      </c>
      <c r="AI55" s="13" t="s">
        <v>1259</v>
      </c>
      <c r="AJ55" s="13" t="s">
        <v>74</v>
      </c>
      <c r="AK55" s="13" t="s">
        <v>74</v>
      </c>
      <c r="AL55" s="13" t="s">
        <v>74</v>
      </c>
      <c r="AM55" s="13" t="s">
        <v>74</v>
      </c>
      <c r="AN55" s="13">
        <v>53</v>
      </c>
      <c r="AO55" s="13">
        <v>12</v>
      </c>
      <c r="AP55" s="13">
        <v>11</v>
      </c>
      <c r="AQ55" s="13">
        <v>6</v>
      </c>
      <c r="AR55" s="13">
        <v>30</v>
      </c>
      <c r="AS55" s="13" t="s">
        <v>90</v>
      </c>
      <c r="AT55" s="13" t="s">
        <v>91</v>
      </c>
      <c r="AU55" s="13" t="s">
        <v>92</v>
      </c>
      <c r="AV55" s="13" t="s">
        <v>1260</v>
      </c>
      <c r="AW55" s="13" t="s">
        <v>74</v>
      </c>
      <c r="AX55" s="13" t="s">
        <v>74</v>
      </c>
      <c r="AY55" s="13" t="s">
        <v>1250</v>
      </c>
      <c r="AZ55" s="13" t="s">
        <v>1261</v>
      </c>
      <c r="BA55" s="13" t="s">
        <v>1262</v>
      </c>
      <c r="BB55" s="13">
        <v>2021</v>
      </c>
      <c r="BC55" s="13">
        <v>8</v>
      </c>
      <c r="BD55" s="13">
        <v>13</v>
      </c>
      <c r="BE55" s="13" t="s">
        <v>74</v>
      </c>
      <c r="BF55" s="13" t="s">
        <v>74</v>
      </c>
      <c r="BG55" s="13" t="s">
        <v>74</v>
      </c>
      <c r="BH55" s="13" t="s">
        <v>74</v>
      </c>
      <c r="BI55" s="13">
        <v>2590</v>
      </c>
      <c r="BJ55" s="13">
        <v>2596</v>
      </c>
      <c r="BK55" s="13" t="s">
        <v>74</v>
      </c>
      <c r="BL55" s="13" t="s">
        <v>1263</v>
      </c>
      <c r="BM55" s="13" t="str">
        <f>HYPERLINK("http://dx.doi.org/10.1002/celc.202100784","http://dx.doi.org/10.1002/celc.202100784")</f>
        <v>http://dx.doi.org/10.1002/celc.202100784</v>
      </c>
      <c r="BN55" s="13" t="s">
        <v>74</v>
      </c>
      <c r="BO55" s="13" t="s">
        <v>74</v>
      </c>
      <c r="BP55" s="13">
        <v>7</v>
      </c>
      <c r="BQ55" s="13" t="s">
        <v>1264</v>
      </c>
      <c r="BR55" s="13" t="s">
        <v>101</v>
      </c>
      <c r="BS55" s="13" t="s">
        <v>1264</v>
      </c>
      <c r="BT55" s="13" t="s">
        <v>1265</v>
      </c>
      <c r="BU55" s="13" t="s">
        <v>74</v>
      </c>
      <c r="BV55" s="13" t="s">
        <v>1266</v>
      </c>
      <c r="BW55" s="13" t="s">
        <v>74</v>
      </c>
      <c r="BX55" s="13" t="s">
        <v>74</v>
      </c>
      <c r="BY55" s="13" t="s">
        <v>105</v>
      </c>
      <c r="BZ55" s="13" t="s">
        <v>1267</v>
      </c>
      <c r="CA55" s="13" t="str">
        <f>HYPERLINK("https%3A%2F%2Fwww.webofscience.com%2Fwos%2Fwoscc%2Ffull-record%2FWOS:000674273100025","View Full Record in Web of Science")</f>
        <v>View Full Record in Web of Science</v>
      </c>
    </row>
    <row r="56" spans="1:79" s="1" customFormat="1" x14ac:dyDescent="0.2">
      <c r="A56" s="3" t="s">
        <v>2771</v>
      </c>
      <c r="B56" s="6" t="s">
        <v>2951</v>
      </c>
      <c r="C56" s="5" t="s">
        <v>2790</v>
      </c>
      <c r="D56" s="24">
        <f t="shared" si="0"/>
        <v>0</v>
      </c>
      <c r="E56" s="25">
        <f t="shared" si="1"/>
        <v>-1</v>
      </c>
      <c r="F56" s="25">
        <f t="shared" si="2"/>
        <v>1</v>
      </c>
      <c r="G56" s="1" t="str">
        <f>HYPERLINK("http://dx.doi.org/10.1038/s41467-021-24203-8","http://dx.doi.org/10.1038/s41467-021-24203-8")</f>
        <v>http://dx.doi.org/10.1038/s41467-021-24203-8</v>
      </c>
      <c r="H56" s="1" t="s">
        <v>72</v>
      </c>
      <c r="I56" s="1" t="s">
        <v>1268</v>
      </c>
      <c r="J56" s="1" t="s">
        <v>74</v>
      </c>
      <c r="K56" s="1" t="s">
        <v>74</v>
      </c>
      <c r="L56" s="1" t="s">
        <v>74</v>
      </c>
      <c r="M56" s="1" t="s">
        <v>1269</v>
      </c>
      <c r="N56" s="1" t="s">
        <v>74</v>
      </c>
      <c r="O56" s="1" t="s">
        <v>74</v>
      </c>
      <c r="P56" s="1" t="s">
        <v>1270</v>
      </c>
      <c r="Q56" s="1" t="s">
        <v>1271</v>
      </c>
      <c r="R56" s="1" t="s">
        <v>74</v>
      </c>
      <c r="S56" s="1" t="s">
        <v>74</v>
      </c>
      <c r="T56" s="1" t="s">
        <v>78</v>
      </c>
      <c r="U56" s="1" t="s">
        <v>138</v>
      </c>
      <c r="V56" s="1" t="s">
        <v>74</v>
      </c>
      <c r="W56" s="1" t="s">
        <v>74</v>
      </c>
      <c r="X56" s="1" t="s">
        <v>74</v>
      </c>
      <c r="Y56" s="1" t="s">
        <v>74</v>
      </c>
      <c r="Z56" s="1" t="s">
        <v>74</v>
      </c>
      <c r="AA56" s="1" t="s">
        <v>74</v>
      </c>
      <c r="AB56" s="1" t="s">
        <v>1272</v>
      </c>
      <c r="AC56" s="1" t="s">
        <v>1273</v>
      </c>
      <c r="AD56" s="1" t="s">
        <v>1274</v>
      </c>
      <c r="AE56" s="1" t="s">
        <v>1275</v>
      </c>
      <c r="AF56" s="1" t="s">
        <v>1276</v>
      </c>
      <c r="AG56" s="1" t="s">
        <v>1277</v>
      </c>
      <c r="AH56" s="1" t="s">
        <v>1278</v>
      </c>
      <c r="AI56" s="1" t="s">
        <v>1279</v>
      </c>
      <c r="AJ56" s="1" t="s">
        <v>1280</v>
      </c>
      <c r="AK56" s="1" t="s">
        <v>1281</v>
      </c>
      <c r="AL56" s="1" t="s">
        <v>1282</v>
      </c>
      <c r="AM56" s="1" t="s">
        <v>74</v>
      </c>
      <c r="AN56" s="1">
        <v>50</v>
      </c>
      <c r="AO56" s="1">
        <v>19</v>
      </c>
      <c r="AP56" s="1">
        <v>20</v>
      </c>
      <c r="AQ56" s="1">
        <v>18</v>
      </c>
      <c r="AR56" s="1">
        <v>128</v>
      </c>
      <c r="AS56" s="1" t="s">
        <v>1283</v>
      </c>
      <c r="AT56" s="1" t="s">
        <v>588</v>
      </c>
      <c r="AU56" s="1" t="s">
        <v>589</v>
      </c>
      <c r="AV56" s="1" t="s">
        <v>1284</v>
      </c>
      <c r="AW56" s="1" t="s">
        <v>74</v>
      </c>
      <c r="AX56" s="1" t="s">
        <v>74</v>
      </c>
      <c r="AY56" s="1" t="s">
        <v>1285</v>
      </c>
      <c r="AZ56" s="1" t="s">
        <v>1286</v>
      </c>
      <c r="BA56" s="1" t="s">
        <v>1287</v>
      </c>
      <c r="BB56" s="1">
        <v>2021</v>
      </c>
      <c r="BC56" s="1">
        <v>12</v>
      </c>
      <c r="BD56" s="1">
        <v>1</v>
      </c>
      <c r="BE56" s="1" t="s">
        <v>74</v>
      </c>
      <c r="BF56" s="1" t="s">
        <v>74</v>
      </c>
      <c r="BG56" s="1" t="s">
        <v>74</v>
      </c>
      <c r="BH56" s="1" t="s">
        <v>74</v>
      </c>
      <c r="BI56" s="1" t="s">
        <v>74</v>
      </c>
      <c r="BJ56" s="1" t="s">
        <v>74</v>
      </c>
      <c r="BK56" s="1">
        <v>3882</v>
      </c>
      <c r="BL56" s="1" t="s">
        <v>1288</v>
      </c>
      <c r="BM56" s="1" t="str">
        <f>HYPERLINK("http://dx.doi.org/10.1038/s41467-021-24203-8","http://dx.doi.org/10.1038/s41467-021-24203-8")</f>
        <v>http://dx.doi.org/10.1038/s41467-021-24203-8</v>
      </c>
      <c r="BN56" s="1" t="s">
        <v>74</v>
      </c>
      <c r="BO56" s="1" t="s">
        <v>74</v>
      </c>
      <c r="BP56" s="1">
        <v>9</v>
      </c>
      <c r="BQ56" s="1" t="s">
        <v>596</v>
      </c>
      <c r="BR56" s="1" t="s">
        <v>101</v>
      </c>
      <c r="BS56" s="1" t="s">
        <v>597</v>
      </c>
      <c r="BT56" s="1" t="s">
        <v>1289</v>
      </c>
      <c r="BU56" s="1">
        <v>34162882</v>
      </c>
      <c r="BV56" s="1" t="s">
        <v>1290</v>
      </c>
      <c r="BW56" s="1" t="s">
        <v>74</v>
      </c>
      <c r="BX56" s="1" t="s">
        <v>74</v>
      </c>
      <c r="BY56" s="1" t="s">
        <v>105</v>
      </c>
      <c r="BZ56" s="1" t="s">
        <v>1291</v>
      </c>
      <c r="CA56" s="1" t="str">
        <f>HYPERLINK("https%3A%2F%2Fwww.webofscience.com%2Fwos%2Fwoscc%2Ffull-record%2FWOS:000668764900004","View Full Record in Web of Science")</f>
        <v>View Full Record in Web of Science</v>
      </c>
    </row>
    <row r="57" spans="1:79" s="13" customFormat="1" x14ac:dyDescent="0.2">
      <c r="A57" s="14" t="s">
        <v>2783</v>
      </c>
      <c r="B57" s="12" t="s">
        <v>2999</v>
      </c>
      <c r="C57" s="11" t="s">
        <v>2790</v>
      </c>
      <c r="D57" s="24">
        <f t="shared" si="0"/>
        <v>-1</v>
      </c>
      <c r="E57" s="25">
        <f t="shared" si="1"/>
        <v>-1</v>
      </c>
      <c r="F57" s="25">
        <f t="shared" si="2"/>
        <v>0</v>
      </c>
      <c r="G57" s="13" t="str">
        <f>HYPERLINK("http://dx.doi.org/10.1021/acs.organomet.1c00188","http://dx.doi.org/10.1021/acs.organomet.1c00188")</f>
        <v>http://dx.doi.org/10.1021/acs.organomet.1c00188</v>
      </c>
      <c r="H57" s="13" t="s">
        <v>72</v>
      </c>
      <c r="I57" s="13" t="s">
        <v>1292</v>
      </c>
      <c r="J57" s="13" t="s">
        <v>74</v>
      </c>
      <c r="K57" s="13" t="s">
        <v>74</v>
      </c>
      <c r="L57" s="13" t="s">
        <v>74</v>
      </c>
      <c r="M57" s="13" t="s">
        <v>1293</v>
      </c>
      <c r="N57" s="13" t="s">
        <v>74</v>
      </c>
      <c r="O57" s="13" t="s">
        <v>74</v>
      </c>
      <c r="P57" s="13" t="s">
        <v>1294</v>
      </c>
      <c r="Q57" s="13" t="s">
        <v>1295</v>
      </c>
      <c r="R57" s="13" t="s">
        <v>74</v>
      </c>
      <c r="S57" s="13" t="s">
        <v>74</v>
      </c>
      <c r="T57" s="13" t="s">
        <v>78</v>
      </c>
      <c r="U57" s="13" t="s">
        <v>138</v>
      </c>
      <c r="V57" s="13" t="s">
        <v>74</v>
      </c>
      <c r="W57" s="13" t="s">
        <v>74</v>
      </c>
      <c r="X57" s="13" t="s">
        <v>74</v>
      </c>
      <c r="Y57" s="13" t="s">
        <v>74</v>
      </c>
      <c r="Z57" s="13" t="s">
        <v>74</v>
      </c>
      <c r="AA57" s="13" t="s">
        <v>74</v>
      </c>
      <c r="AB57" s="13" t="s">
        <v>1296</v>
      </c>
      <c r="AC57" s="13" t="s">
        <v>1297</v>
      </c>
      <c r="AD57" s="13" t="s">
        <v>1298</v>
      </c>
      <c r="AE57" s="13" t="s">
        <v>1299</v>
      </c>
      <c r="AF57" s="13" t="s">
        <v>1300</v>
      </c>
      <c r="AG57" s="13" t="s">
        <v>1301</v>
      </c>
      <c r="AH57" s="13" t="s">
        <v>1302</v>
      </c>
      <c r="AI57" s="13" t="s">
        <v>1303</v>
      </c>
      <c r="AJ57" s="13" t="s">
        <v>1304</v>
      </c>
      <c r="AK57" s="13" t="s">
        <v>1305</v>
      </c>
      <c r="AL57" s="13" t="s">
        <v>1306</v>
      </c>
      <c r="AM57" s="13" t="s">
        <v>74</v>
      </c>
      <c r="AN57" s="13">
        <v>47</v>
      </c>
      <c r="AO57" s="13">
        <v>2</v>
      </c>
      <c r="AP57" s="13">
        <v>2</v>
      </c>
      <c r="AQ57" s="13">
        <v>3</v>
      </c>
      <c r="AR57" s="13">
        <v>16</v>
      </c>
      <c r="AS57" s="13" t="s">
        <v>150</v>
      </c>
      <c r="AT57" s="13" t="s">
        <v>151</v>
      </c>
      <c r="AU57" s="13" t="s">
        <v>152</v>
      </c>
      <c r="AV57" s="13" t="s">
        <v>1307</v>
      </c>
      <c r="AW57" s="13" t="s">
        <v>1308</v>
      </c>
      <c r="AX57" s="13" t="s">
        <v>74</v>
      </c>
      <c r="AY57" s="13" t="s">
        <v>1295</v>
      </c>
      <c r="AZ57" s="13" t="s">
        <v>1309</v>
      </c>
      <c r="BA57" s="13" t="s">
        <v>1310</v>
      </c>
      <c r="BB57" s="13">
        <v>2021</v>
      </c>
      <c r="BC57" s="13">
        <v>40</v>
      </c>
      <c r="BD57" s="13">
        <v>12</v>
      </c>
      <c r="BE57" s="13" t="s">
        <v>74</v>
      </c>
      <c r="BF57" s="13" t="s">
        <v>74</v>
      </c>
      <c r="BG57" s="13" t="s">
        <v>74</v>
      </c>
      <c r="BH57" s="13" t="s">
        <v>74</v>
      </c>
      <c r="BI57" s="13">
        <v>1866</v>
      </c>
      <c r="BJ57" s="13">
        <v>1873</v>
      </c>
      <c r="BK57" s="13" t="s">
        <v>74</v>
      </c>
      <c r="BL57" s="13" t="s">
        <v>1311</v>
      </c>
      <c r="BM57" s="13" t="str">
        <f>HYPERLINK("http://dx.doi.org/10.1021/acs.organomet.1c00188","http://dx.doi.org/10.1021/acs.organomet.1c00188")</f>
        <v>http://dx.doi.org/10.1021/acs.organomet.1c00188</v>
      </c>
      <c r="BN57" s="13" t="s">
        <v>74</v>
      </c>
      <c r="BO57" s="13" t="s">
        <v>1312</v>
      </c>
      <c r="BP57" s="13">
        <v>8</v>
      </c>
      <c r="BQ57" s="13" t="s">
        <v>1313</v>
      </c>
      <c r="BR57" s="13" t="s">
        <v>199</v>
      </c>
      <c r="BS57" s="13" t="s">
        <v>102</v>
      </c>
      <c r="BT57" s="13" t="s">
        <v>1314</v>
      </c>
      <c r="BU57" s="13" t="s">
        <v>74</v>
      </c>
      <c r="BV57" s="13" t="s">
        <v>1266</v>
      </c>
      <c r="BW57" s="13" t="s">
        <v>74</v>
      </c>
      <c r="BX57" s="13" t="s">
        <v>74</v>
      </c>
      <c r="BY57" s="13" t="s">
        <v>105</v>
      </c>
      <c r="BZ57" s="13" t="s">
        <v>1315</v>
      </c>
      <c r="CA57" s="13" t="str">
        <f>HYPERLINK("https%3A%2F%2Fwww.webofscience.com%2Fwos%2Fwoscc%2Ffull-record%2FWOS:000669544500011","View Full Record in Web of Science")</f>
        <v>View Full Record in Web of Science</v>
      </c>
    </row>
    <row r="58" spans="1:79" s="1" customFormat="1" x14ac:dyDescent="0.2">
      <c r="A58" s="3" t="s">
        <v>2768</v>
      </c>
      <c r="B58" s="6" t="s">
        <v>2952</v>
      </c>
      <c r="C58" s="3" t="s">
        <v>2768</v>
      </c>
      <c r="D58" s="24">
        <f t="shared" si="0"/>
        <v>0</v>
      </c>
      <c r="E58" s="25">
        <f t="shared" si="1"/>
        <v>0</v>
      </c>
      <c r="F58" s="25">
        <f t="shared" si="2"/>
        <v>0</v>
      </c>
      <c r="G58" s="1" t="str">
        <f>HYPERLINK("http://dx.doi.org/10.1021/jacs.1c03780","http://dx.doi.org/10.1021/jacs.1c03780")</f>
        <v>http://dx.doi.org/10.1021/jacs.1c03780</v>
      </c>
      <c r="H58" s="1" t="s">
        <v>72</v>
      </c>
      <c r="I58" s="1" t="s">
        <v>1316</v>
      </c>
      <c r="J58" s="1" t="s">
        <v>74</v>
      </c>
      <c r="K58" s="1" t="s">
        <v>74</v>
      </c>
      <c r="L58" s="1" t="s">
        <v>74</v>
      </c>
      <c r="M58" s="1" t="s">
        <v>1317</v>
      </c>
      <c r="N58" s="1" t="s">
        <v>74</v>
      </c>
      <c r="O58" s="1" t="s">
        <v>74</v>
      </c>
      <c r="P58" s="1" t="s">
        <v>1318</v>
      </c>
      <c r="Q58" s="1" t="s">
        <v>137</v>
      </c>
      <c r="R58" s="1" t="s">
        <v>74</v>
      </c>
      <c r="S58" s="1" t="s">
        <v>74</v>
      </c>
      <c r="T58" s="1" t="s">
        <v>78</v>
      </c>
      <c r="U58" s="1" t="s">
        <v>138</v>
      </c>
      <c r="V58" s="1" t="s">
        <v>74</v>
      </c>
      <c r="W58" s="1" t="s">
        <v>74</v>
      </c>
      <c r="X58" s="1" t="s">
        <v>74</v>
      </c>
      <c r="Y58" s="1" t="s">
        <v>74</v>
      </c>
      <c r="Z58" s="1" t="s">
        <v>74</v>
      </c>
      <c r="AA58" s="1" t="s">
        <v>74</v>
      </c>
      <c r="AB58" s="1" t="s">
        <v>1319</v>
      </c>
      <c r="AC58" s="1" t="s">
        <v>1320</v>
      </c>
      <c r="AD58" s="1" t="s">
        <v>1321</v>
      </c>
      <c r="AE58" s="1" t="s">
        <v>1322</v>
      </c>
      <c r="AF58" s="1" t="s">
        <v>1323</v>
      </c>
      <c r="AG58" s="1" t="s">
        <v>1324</v>
      </c>
      <c r="AH58" s="1" t="s">
        <v>1325</v>
      </c>
      <c r="AI58" s="1" t="s">
        <v>1326</v>
      </c>
      <c r="AJ58" s="1" t="s">
        <v>1327</v>
      </c>
      <c r="AK58" s="1" t="s">
        <v>1328</v>
      </c>
      <c r="AL58" s="1" t="s">
        <v>1329</v>
      </c>
      <c r="AM58" s="1" t="s">
        <v>74</v>
      </c>
      <c r="AN58" s="1">
        <v>42</v>
      </c>
      <c r="AO58" s="1">
        <v>45</v>
      </c>
      <c r="AP58" s="1">
        <v>48</v>
      </c>
      <c r="AQ58" s="1">
        <v>6</v>
      </c>
      <c r="AR58" s="1">
        <v>83</v>
      </c>
      <c r="AS58" s="1" t="s">
        <v>150</v>
      </c>
      <c r="AT58" s="1" t="s">
        <v>151</v>
      </c>
      <c r="AU58" s="1" t="s">
        <v>152</v>
      </c>
      <c r="AV58" s="1" t="s">
        <v>153</v>
      </c>
      <c r="AW58" s="1" t="s">
        <v>154</v>
      </c>
      <c r="AX58" s="1" t="s">
        <v>74</v>
      </c>
      <c r="AY58" s="1" t="s">
        <v>155</v>
      </c>
      <c r="AZ58" s="1" t="s">
        <v>156</v>
      </c>
      <c r="BA58" s="1" t="s">
        <v>1330</v>
      </c>
      <c r="BB58" s="1">
        <v>2021</v>
      </c>
      <c r="BC58" s="1">
        <v>143</v>
      </c>
      <c r="BD58" s="1">
        <v>20</v>
      </c>
      <c r="BE58" s="1" t="s">
        <v>74</v>
      </c>
      <c r="BF58" s="1" t="s">
        <v>74</v>
      </c>
      <c r="BG58" s="1" t="s">
        <v>74</v>
      </c>
      <c r="BH58" s="1" t="s">
        <v>74</v>
      </c>
      <c r="BI58" s="1">
        <v>7859</v>
      </c>
      <c r="BJ58" s="1">
        <v>7867</v>
      </c>
      <c r="BK58" s="1" t="s">
        <v>74</v>
      </c>
      <c r="BL58" s="1" t="s">
        <v>1331</v>
      </c>
      <c r="BM58" s="1" t="str">
        <f>HYPERLINK("http://dx.doi.org/10.1021/jacs.1c03780","http://dx.doi.org/10.1021/jacs.1c03780")</f>
        <v>http://dx.doi.org/10.1021/jacs.1c03780</v>
      </c>
      <c r="BN58" s="1" t="s">
        <v>74</v>
      </c>
      <c r="BO58" s="1" t="s">
        <v>1332</v>
      </c>
      <c r="BP58" s="1">
        <v>9</v>
      </c>
      <c r="BQ58" s="1" t="s">
        <v>100</v>
      </c>
      <c r="BR58" s="1" t="s">
        <v>199</v>
      </c>
      <c r="BS58" s="1" t="s">
        <v>102</v>
      </c>
      <c r="BT58" s="1" t="s">
        <v>1333</v>
      </c>
      <c r="BU58" s="1">
        <v>33983721</v>
      </c>
      <c r="BV58" s="1" t="s">
        <v>599</v>
      </c>
      <c r="BW58" s="1" t="s">
        <v>74</v>
      </c>
      <c r="BX58" s="1" t="s">
        <v>74</v>
      </c>
      <c r="BY58" s="1" t="s">
        <v>105</v>
      </c>
      <c r="BZ58" s="1" t="s">
        <v>1334</v>
      </c>
      <c r="CA58" s="1" t="str">
        <f>HYPERLINK("https%3A%2F%2Fwww.webofscience.com%2Fwos%2Fwoscc%2Ffull-record%2FWOS:000657212800031","View Full Record in Web of Science")</f>
        <v>View Full Record in Web of Science</v>
      </c>
    </row>
    <row r="59" spans="1:79" s="13" customFormat="1" x14ac:dyDescent="0.2">
      <c r="A59" s="14" t="s">
        <v>2770</v>
      </c>
      <c r="B59" s="12" t="s">
        <v>3000</v>
      </c>
      <c r="C59" s="11" t="s">
        <v>2790</v>
      </c>
      <c r="D59" s="24">
        <f t="shared" si="0"/>
        <v>0</v>
      </c>
      <c r="E59" s="25">
        <f t="shared" si="1"/>
        <v>-1</v>
      </c>
      <c r="F59" s="25">
        <f t="shared" si="2"/>
        <v>0</v>
      </c>
      <c r="G59" s="13" t="str">
        <f>HYPERLINK("http://dx.doi.org/10.1021/jacs.1c02103","http://dx.doi.org/10.1021/jacs.1c02103")</f>
        <v>http://dx.doi.org/10.1021/jacs.1c02103</v>
      </c>
      <c r="H59" s="13" t="s">
        <v>72</v>
      </c>
      <c r="I59" s="13" t="s">
        <v>1335</v>
      </c>
      <c r="J59" s="13" t="s">
        <v>74</v>
      </c>
      <c r="K59" s="13" t="s">
        <v>74</v>
      </c>
      <c r="L59" s="13" t="s">
        <v>74</v>
      </c>
      <c r="M59" s="13" t="s">
        <v>1336</v>
      </c>
      <c r="N59" s="13" t="s">
        <v>74</v>
      </c>
      <c r="O59" s="13" t="s">
        <v>74</v>
      </c>
      <c r="P59" s="13" t="s">
        <v>1337</v>
      </c>
      <c r="Q59" s="13" t="s">
        <v>137</v>
      </c>
      <c r="R59" s="13" t="s">
        <v>74</v>
      </c>
      <c r="S59" s="13" t="s">
        <v>74</v>
      </c>
      <c r="T59" s="13" t="s">
        <v>78</v>
      </c>
      <c r="U59" s="13" t="s">
        <v>138</v>
      </c>
      <c r="V59" s="13" t="s">
        <v>74</v>
      </c>
      <c r="W59" s="13" t="s">
        <v>74</v>
      </c>
      <c r="X59" s="13" t="s">
        <v>74</v>
      </c>
      <c r="Y59" s="13" t="s">
        <v>74</v>
      </c>
      <c r="Z59" s="13" t="s">
        <v>74</v>
      </c>
      <c r="AA59" s="13" t="s">
        <v>74</v>
      </c>
      <c r="AB59" s="13" t="s">
        <v>1338</v>
      </c>
      <c r="AC59" s="13" t="s">
        <v>1339</v>
      </c>
      <c r="AD59" s="13" t="s">
        <v>1340</v>
      </c>
      <c r="AE59" s="13" t="s">
        <v>1341</v>
      </c>
      <c r="AF59" s="13" t="s">
        <v>1342</v>
      </c>
      <c r="AG59" s="13" t="s">
        <v>1343</v>
      </c>
      <c r="AH59" s="13" t="s">
        <v>74</v>
      </c>
      <c r="AI59" s="13" t="s">
        <v>1344</v>
      </c>
      <c r="AJ59" s="13" t="s">
        <v>1345</v>
      </c>
      <c r="AK59" s="13" t="s">
        <v>1346</v>
      </c>
      <c r="AL59" s="13" t="s">
        <v>1347</v>
      </c>
      <c r="AM59" s="13" t="s">
        <v>74</v>
      </c>
      <c r="AN59" s="13">
        <v>100</v>
      </c>
      <c r="AO59" s="13">
        <v>39</v>
      </c>
      <c r="AP59" s="13">
        <v>39</v>
      </c>
      <c r="AQ59" s="13">
        <v>7</v>
      </c>
      <c r="AR59" s="13">
        <v>84</v>
      </c>
      <c r="AS59" s="13" t="s">
        <v>150</v>
      </c>
      <c r="AT59" s="13" t="s">
        <v>151</v>
      </c>
      <c r="AU59" s="13" t="s">
        <v>152</v>
      </c>
      <c r="AV59" s="13" t="s">
        <v>153</v>
      </c>
      <c r="AW59" s="13" t="s">
        <v>154</v>
      </c>
      <c r="AX59" s="13" t="s">
        <v>74</v>
      </c>
      <c r="AY59" s="13" t="s">
        <v>155</v>
      </c>
      <c r="AZ59" s="13" t="s">
        <v>156</v>
      </c>
      <c r="BA59" s="13" t="s">
        <v>1348</v>
      </c>
      <c r="BB59" s="13">
        <v>2021</v>
      </c>
      <c r="BC59" s="13">
        <v>143</v>
      </c>
      <c r="BD59" s="13">
        <v>16</v>
      </c>
      <c r="BE59" s="13" t="s">
        <v>74</v>
      </c>
      <c r="BF59" s="13" t="s">
        <v>74</v>
      </c>
      <c r="BG59" s="13" t="s">
        <v>74</v>
      </c>
      <c r="BH59" s="13" t="s">
        <v>74</v>
      </c>
      <c r="BI59" s="13">
        <v>6257</v>
      </c>
      <c r="BJ59" s="13">
        <v>6265</v>
      </c>
      <c r="BK59" s="13" t="s">
        <v>74</v>
      </c>
      <c r="BL59" s="13" t="s">
        <v>1349</v>
      </c>
      <c r="BM59" s="13" t="str">
        <f>HYPERLINK("http://dx.doi.org/10.1021/jacs.1c02103","http://dx.doi.org/10.1021/jacs.1c02103")</f>
        <v>http://dx.doi.org/10.1021/jacs.1c02103</v>
      </c>
      <c r="BN59" s="13" t="s">
        <v>74</v>
      </c>
      <c r="BO59" s="13" t="s">
        <v>1350</v>
      </c>
      <c r="BP59" s="13">
        <v>9</v>
      </c>
      <c r="BQ59" s="13" t="s">
        <v>100</v>
      </c>
      <c r="BR59" s="13" t="s">
        <v>101</v>
      </c>
      <c r="BS59" s="13" t="s">
        <v>102</v>
      </c>
      <c r="BT59" s="13" t="s">
        <v>1351</v>
      </c>
      <c r="BU59" s="13">
        <v>33861580</v>
      </c>
      <c r="BV59" s="13" t="s">
        <v>599</v>
      </c>
      <c r="BW59" s="13" t="s">
        <v>74</v>
      </c>
      <c r="BX59" s="13" t="s">
        <v>74</v>
      </c>
      <c r="BY59" s="13" t="s">
        <v>105</v>
      </c>
      <c r="BZ59" s="13" t="s">
        <v>1352</v>
      </c>
      <c r="CA59" s="13" t="str">
        <f>HYPERLINK("https%3A%2F%2Fwww.webofscience.com%2Fwos%2Fwoscc%2Ffull-record%2FWOS:000645519600026","View Full Record in Web of Science")</f>
        <v>View Full Record in Web of Science</v>
      </c>
    </row>
    <row r="60" spans="1:79" s="23" customFormat="1" x14ac:dyDescent="0.2">
      <c r="A60" s="22" t="s">
        <v>2768</v>
      </c>
      <c r="B60" s="27" t="s">
        <v>2953</v>
      </c>
      <c r="C60" s="22" t="s">
        <v>2790</v>
      </c>
      <c r="D60" s="24">
        <f t="shared" si="0"/>
        <v>0</v>
      </c>
      <c r="E60" s="25">
        <f t="shared" si="1"/>
        <v>0</v>
      </c>
      <c r="F60" s="25">
        <f t="shared" si="2"/>
        <v>1</v>
      </c>
      <c r="G60" s="23" t="str">
        <f>HYPERLINK("http://dx.doi.org/10.1002/anie.202012707","http://dx.doi.org/10.1002/anie.202012707")</f>
        <v>http://dx.doi.org/10.1002/anie.202012707</v>
      </c>
      <c r="H60" s="23" t="s">
        <v>72</v>
      </c>
      <c r="I60" s="23" t="s">
        <v>1353</v>
      </c>
      <c r="J60" s="23" t="s">
        <v>74</v>
      </c>
      <c r="K60" s="23" t="s">
        <v>74</v>
      </c>
      <c r="L60" s="23" t="s">
        <v>74</v>
      </c>
      <c r="M60" s="23" t="s">
        <v>1354</v>
      </c>
      <c r="N60" s="23" t="s">
        <v>74</v>
      </c>
      <c r="O60" s="23" t="s">
        <v>74</v>
      </c>
      <c r="P60" s="23" t="s">
        <v>1355</v>
      </c>
      <c r="Q60" s="23" t="s">
        <v>205</v>
      </c>
      <c r="R60" s="23" t="s">
        <v>74</v>
      </c>
      <c r="S60" s="23" t="s">
        <v>74</v>
      </c>
      <c r="T60" s="23" t="s">
        <v>78</v>
      </c>
      <c r="U60" s="23" t="s">
        <v>334</v>
      </c>
      <c r="V60" s="23" t="s">
        <v>74</v>
      </c>
      <c r="W60" s="23" t="s">
        <v>74</v>
      </c>
      <c r="X60" s="23" t="s">
        <v>74</v>
      </c>
      <c r="Y60" s="23" t="s">
        <v>74</v>
      </c>
      <c r="Z60" s="23" t="s">
        <v>74</v>
      </c>
      <c r="AA60" s="23" t="s">
        <v>1356</v>
      </c>
      <c r="AB60" s="23" t="s">
        <v>1357</v>
      </c>
      <c r="AC60" s="23" t="s">
        <v>1358</v>
      </c>
      <c r="AD60" s="23" t="s">
        <v>1359</v>
      </c>
      <c r="AE60" s="23" t="s">
        <v>1360</v>
      </c>
      <c r="AF60" s="23" t="s">
        <v>1361</v>
      </c>
      <c r="AG60" s="23" t="s">
        <v>1362</v>
      </c>
      <c r="AH60" s="23" t="s">
        <v>74</v>
      </c>
      <c r="AI60" s="23" t="s">
        <v>1363</v>
      </c>
      <c r="AJ60" s="23" t="s">
        <v>1364</v>
      </c>
      <c r="AK60" s="23" t="s">
        <v>1365</v>
      </c>
      <c r="AL60" s="23" t="s">
        <v>1366</v>
      </c>
      <c r="AM60" s="23" t="s">
        <v>74</v>
      </c>
      <c r="AN60" s="23">
        <v>205</v>
      </c>
      <c r="AO60" s="23">
        <v>38</v>
      </c>
      <c r="AP60" s="23">
        <v>42</v>
      </c>
      <c r="AQ60" s="23">
        <v>16</v>
      </c>
      <c r="AR60" s="23">
        <v>117</v>
      </c>
      <c r="AS60" s="23" t="s">
        <v>90</v>
      </c>
      <c r="AT60" s="23" t="s">
        <v>91</v>
      </c>
      <c r="AU60" s="23" t="s">
        <v>92</v>
      </c>
      <c r="AV60" s="23" t="s">
        <v>216</v>
      </c>
      <c r="AW60" s="23" t="s">
        <v>217</v>
      </c>
      <c r="AX60" s="23" t="s">
        <v>74</v>
      </c>
      <c r="AY60" s="23" t="s">
        <v>218</v>
      </c>
      <c r="AZ60" s="23" t="s">
        <v>219</v>
      </c>
      <c r="BA60" s="23" t="s">
        <v>1367</v>
      </c>
      <c r="BB60" s="23">
        <v>2021</v>
      </c>
      <c r="BC60" s="23">
        <v>60</v>
      </c>
      <c r="BD60" s="23">
        <v>29</v>
      </c>
      <c r="BE60" s="23" t="s">
        <v>74</v>
      </c>
      <c r="BF60" s="23" t="s">
        <v>74</v>
      </c>
      <c r="BG60" s="23" t="s">
        <v>74</v>
      </c>
      <c r="BH60" s="23" t="s">
        <v>74</v>
      </c>
      <c r="BI60" s="23">
        <v>15686</v>
      </c>
      <c r="BJ60" s="23">
        <v>15704</v>
      </c>
      <c r="BK60" s="23" t="s">
        <v>74</v>
      </c>
      <c r="BL60" s="23" t="s">
        <v>1368</v>
      </c>
      <c r="BM60" s="23" t="str">
        <f>HYPERLINK("http://dx.doi.org/10.1002/anie.202012707","http://dx.doi.org/10.1002/anie.202012707")</f>
        <v>http://dx.doi.org/10.1002/anie.202012707</v>
      </c>
      <c r="BN60" s="23" t="s">
        <v>74</v>
      </c>
      <c r="BO60" s="23" t="s">
        <v>1369</v>
      </c>
      <c r="BP60" s="23">
        <v>19</v>
      </c>
      <c r="BQ60" s="23" t="s">
        <v>100</v>
      </c>
      <c r="BR60" s="23" t="s">
        <v>101</v>
      </c>
      <c r="BS60" s="23" t="s">
        <v>102</v>
      </c>
      <c r="BT60" s="23" t="s">
        <v>1370</v>
      </c>
      <c r="BU60" s="23">
        <v>33368909</v>
      </c>
      <c r="BV60" s="23" t="s">
        <v>374</v>
      </c>
      <c r="BW60" s="23" t="s">
        <v>74</v>
      </c>
      <c r="BX60" s="23" t="s">
        <v>74</v>
      </c>
      <c r="BY60" s="23" t="s">
        <v>105</v>
      </c>
      <c r="BZ60" s="23" t="s">
        <v>1371</v>
      </c>
      <c r="CA60" s="23" t="str">
        <f>HYPERLINK("https%3A%2F%2Fwww.webofscience.com%2Fwos%2Fwoscc%2Ffull-record%2FWOS:000631780600001","View Full Record in Web of Science")</f>
        <v>View Full Record in Web of Science</v>
      </c>
    </row>
    <row r="61" spans="1:79" s="13" customFormat="1" x14ac:dyDescent="0.2">
      <c r="A61" s="14" t="s">
        <v>2770</v>
      </c>
      <c r="B61" s="12" t="s">
        <v>3001</v>
      </c>
      <c r="C61" s="11" t="s">
        <v>2790</v>
      </c>
      <c r="D61" s="24">
        <f t="shared" si="0"/>
        <v>0</v>
      </c>
      <c r="E61" s="25">
        <f t="shared" si="1"/>
        <v>-1</v>
      </c>
      <c r="F61" s="25">
        <f t="shared" si="2"/>
        <v>0</v>
      </c>
      <c r="G61" s="13" t="str">
        <f>HYPERLINK("http://dx.doi.org/10.1039/d0ob02444a","http://dx.doi.org/10.1039/d0ob02444a")</f>
        <v>http://dx.doi.org/10.1039/d0ob02444a</v>
      </c>
      <c r="H61" s="13" t="s">
        <v>72</v>
      </c>
      <c r="I61" s="13" t="s">
        <v>1372</v>
      </c>
      <c r="J61" s="13" t="s">
        <v>74</v>
      </c>
      <c r="K61" s="13" t="s">
        <v>74</v>
      </c>
      <c r="L61" s="13" t="s">
        <v>74</v>
      </c>
      <c r="M61" s="13" t="s">
        <v>1373</v>
      </c>
      <c r="N61" s="13" t="s">
        <v>74</v>
      </c>
      <c r="O61" s="13" t="s">
        <v>74</v>
      </c>
      <c r="P61" s="13" t="s">
        <v>1374</v>
      </c>
      <c r="Q61" s="13" t="s">
        <v>1375</v>
      </c>
      <c r="R61" s="13" t="s">
        <v>74</v>
      </c>
      <c r="S61" s="13" t="s">
        <v>74</v>
      </c>
      <c r="T61" s="13" t="s">
        <v>78</v>
      </c>
      <c r="U61" s="13" t="s">
        <v>138</v>
      </c>
      <c r="V61" s="13" t="s">
        <v>74</v>
      </c>
      <c r="W61" s="13" t="s">
        <v>74</v>
      </c>
      <c r="X61" s="13" t="s">
        <v>74</v>
      </c>
      <c r="Y61" s="13" t="s">
        <v>74</v>
      </c>
      <c r="Z61" s="13" t="s">
        <v>74</v>
      </c>
      <c r="AA61" s="13" t="s">
        <v>74</v>
      </c>
      <c r="AB61" s="13" t="s">
        <v>1376</v>
      </c>
      <c r="AC61" s="13" t="s">
        <v>1377</v>
      </c>
      <c r="AD61" s="13" t="s">
        <v>1378</v>
      </c>
      <c r="AE61" s="13" t="s">
        <v>1379</v>
      </c>
      <c r="AF61" s="13" t="s">
        <v>1380</v>
      </c>
      <c r="AG61" s="13" t="s">
        <v>1381</v>
      </c>
      <c r="AH61" s="13" t="s">
        <v>74</v>
      </c>
      <c r="AI61" s="13" t="s">
        <v>74</v>
      </c>
      <c r="AJ61" s="13" t="s">
        <v>1382</v>
      </c>
      <c r="AK61" s="13" t="s">
        <v>1383</v>
      </c>
      <c r="AL61" s="13" t="s">
        <v>1384</v>
      </c>
      <c r="AM61" s="13" t="s">
        <v>74</v>
      </c>
      <c r="AN61" s="13">
        <v>38</v>
      </c>
      <c r="AO61" s="13">
        <v>3</v>
      </c>
      <c r="AP61" s="13">
        <v>3</v>
      </c>
      <c r="AQ61" s="13">
        <v>0</v>
      </c>
      <c r="AR61" s="13">
        <v>24</v>
      </c>
      <c r="AS61" s="13" t="s">
        <v>275</v>
      </c>
      <c r="AT61" s="13" t="s">
        <v>276</v>
      </c>
      <c r="AU61" s="13" t="s">
        <v>277</v>
      </c>
      <c r="AV61" s="13" t="s">
        <v>1385</v>
      </c>
      <c r="AW61" s="13" t="s">
        <v>1386</v>
      </c>
      <c r="AX61" s="13" t="s">
        <v>74</v>
      </c>
      <c r="AY61" s="13" t="s">
        <v>1387</v>
      </c>
      <c r="AZ61" s="13" t="s">
        <v>1388</v>
      </c>
      <c r="BA61" s="13" t="s">
        <v>994</v>
      </c>
      <c r="BB61" s="13">
        <v>2021</v>
      </c>
      <c r="BC61" s="13">
        <v>19</v>
      </c>
      <c r="BD61" s="13">
        <v>11</v>
      </c>
      <c r="BE61" s="13" t="s">
        <v>74</v>
      </c>
      <c r="BF61" s="13" t="s">
        <v>74</v>
      </c>
      <c r="BG61" s="13" t="s">
        <v>74</v>
      </c>
      <c r="BH61" s="13" t="s">
        <v>74</v>
      </c>
      <c r="BI61" s="13">
        <v>2481</v>
      </c>
      <c r="BJ61" s="13">
        <v>2486</v>
      </c>
      <c r="BK61" s="13" t="s">
        <v>74</v>
      </c>
      <c r="BL61" s="13" t="s">
        <v>1389</v>
      </c>
      <c r="BM61" s="13" t="str">
        <f>HYPERLINK("http://dx.doi.org/10.1039/d0ob02444a","http://dx.doi.org/10.1039/d0ob02444a")</f>
        <v>http://dx.doi.org/10.1039/d0ob02444a</v>
      </c>
      <c r="BN61" s="13" t="s">
        <v>74</v>
      </c>
      <c r="BO61" s="13" t="s">
        <v>74</v>
      </c>
      <c r="BP61" s="13">
        <v>6</v>
      </c>
      <c r="BQ61" s="13" t="s">
        <v>130</v>
      </c>
      <c r="BR61" s="13" t="s">
        <v>181</v>
      </c>
      <c r="BS61" s="13" t="s">
        <v>102</v>
      </c>
      <c r="BT61" s="13" t="s">
        <v>1390</v>
      </c>
      <c r="BU61" s="13">
        <v>33656035</v>
      </c>
      <c r="BV61" s="13" t="s">
        <v>74</v>
      </c>
      <c r="BW61" s="13" t="s">
        <v>74</v>
      </c>
      <c r="BX61" s="13" t="s">
        <v>74</v>
      </c>
      <c r="BY61" s="13" t="s">
        <v>105</v>
      </c>
      <c r="BZ61" s="13" t="s">
        <v>1391</v>
      </c>
      <c r="CA61" s="13" t="str">
        <f>HYPERLINK("https%3A%2F%2Fwww.webofscience.com%2Fwos%2Fwoscc%2Ffull-record%2FWOS:000632575900013","View Full Record in Web of Science")</f>
        <v>View Full Record in Web of Science</v>
      </c>
    </row>
    <row r="62" spans="1:79" s="13" customFormat="1" x14ac:dyDescent="0.2">
      <c r="A62" s="14" t="s">
        <v>2770</v>
      </c>
      <c r="B62" s="12" t="s">
        <v>3002</v>
      </c>
      <c r="C62" s="11" t="s">
        <v>2783</v>
      </c>
      <c r="D62" s="24">
        <f t="shared" si="0"/>
        <v>1</v>
      </c>
      <c r="E62" s="25">
        <f t="shared" si="1"/>
        <v>0</v>
      </c>
      <c r="F62" s="25">
        <f t="shared" si="2"/>
        <v>0</v>
      </c>
      <c r="G62" s="13" t="str">
        <f>HYPERLINK("http://dx.doi.org/10.1002/ejic.202000955","http://dx.doi.org/10.1002/ejic.202000955")</f>
        <v>http://dx.doi.org/10.1002/ejic.202000955</v>
      </c>
      <c r="H62" s="13" t="s">
        <v>72</v>
      </c>
      <c r="I62" s="13" t="s">
        <v>1392</v>
      </c>
      <c r="J62" s="13" t="s">
        <v>74</v>
      </c>
      <c r="K62" s="13" t="s">
        <v>74</v>
      </c>
      <c r="L62" s="13" t="s">
        <v>74</v>
      </c>
      <c r="M62" s="13" t="s">
        <v>1393</v>
      </c>
      <c r="N62" s="13" t="s">
        <v>74</v>
      </c>
      <c r="O62" s="13" t="s">
        <v>74</v>
      </c>
      <c r="P62" s="13" t="s">
        <v>1394</v>
      </c>
      <c r="Q62" s="13" t="s">
        <v>1395</v>
      </c>
      <c r="R62" s="13" t="s">
        <v>74</v>
      </c>
      <c r="S62" s="13" t="s">
        <v>74</v>
      </c>
      <c r="T62" s="13" t="s">
        <v>78</v>
      </c>
      <c r="U62" s="13" t="s">
        <v>334</v>
      </c>
      <c r="V62" s="13" t="s">
        <v>74</v>
      </c>
      <c r="W62" s="13" t="s">
        <v>74</v>
      </c>
      <c r="X62" s="13" t="s">
        <v>74</v>
      </c>
      <c r="Y62" s="13" t="s">
        <v>74</v>
      </c>
      <c r="Z62" s="13" t="s">
        <v>74</v>
      </c>
      <c r="AA62" s="13" t="s">
        <v>1396</v>
      </c>
      <c r="AB62" s="13" t="s">
        <v>1397</v>
      </c>
      <c r="AC62" s="13" t="s">
        <v>1398</v>
      </c>
      <c r="AD62" s="13" t="s">
        <v>1399</v>
      </c>
      <c r="AE62" s="13" t="s">
        <v>1400</v>
      </c>
      <c r="AF62" s="13" t="s">
        <v>1401</v>
      </c>
      <c r="AG62" s="13" t="s">
        <v>1402</v>
      </c>
      <c r="AH62" s="13" t="s">
        <v>74</v>
      </c>
      <c r="AI62" s="13" t="s">
        <v>1403</v>
      </c>
      <c r="AJ62" s="13" t="s">
        <v>1404</v>
      </c>
      <c r="AK62" s="13" t="s">
        <v>1405</v>
      </c>
      <c r="AL62" s="13" t="s">
        <v>1406</v>
      </c>
      <c r="AM62" s="13" t="s">
        <v>74</v>
      </c>
      <c r="AN62" s="13">
        <v>281</v>
      </c>
      <c r="AO62" s="13">
        <v>30</v>
      </c>
      <c r="AP62" s="13">
        <v>32</v>
      </c>
      <c r="AQ62" s="13">
        <v>9</v>
      </c>
      <c r="AR62" s="13">
        <v>49</v>
      </c>
      <c r="AS62" s="13" t="s">
        <v>90</v>
      </c>
      <c r="AT62" s="13" t="s">
        <v>91</v>
      </c>
      <c r="AU62" s="13" t="s">
        <v>92</v>
      </c>
      <c r="AV62" s="13" t="s">
        <v>1407</v>
      </c>
      <c r="AW62" s="13" t="s">
        <v>1408</v>
      </c>
      <c r="AX62" s="13" t="s">
        <v>74</v>
      </c>
      <c r="AY62" s="13" t="s">
        <v>1409</v>
      </c>
      <c r="AZ62" s="13" t="s">
        <v>1410</v>
      </c>
      <c r="BA62" s="13" t="s">
        <v>1411</v>
      </c>
      <c r="BB62" s="13">
        <v>2021</v>
      </c>
      <c r="BC62" s="13">
        <v>2021</v>
      </c>
      <c r="BD62" s="13">
        <v>6</v>
      </c>
      <c r="BE62" s="13" t="s">
        <v>74</v>
      </c>
      <c r="BF62" s="13" t="s">
        <v>74</v>
      </c>
      <c r="BG62" s="13" t="s">
        <v>74</v>
      </c>
      <c r="BH62" s="13" t="s">
        <v>74</v>
      </c>
      <c r="BI62" s="13">
        <v>501</v>
      </c>
      <c r="BJ62" s="13">
        <v>528</v>
      </c>
      <c r="BK62" s="13" t="s">
        <v>74</v>
      </c>
      <c r="BL62" s="13" t="s">
        <v>1412</v>
      </c>
      <c r="BM62" s="13" t="str">
        <f>HYPERLINK("http://dx.doi.org/10.1002/ejic.202000955","http://dx.doi.org/10.1002/ejic.202000955")</f>
        <v>http://dx.doi.org/10.1002/ejic.202000955</v>
      </c>
      <c r="BN62" s="13" t="s">
        <v>74</v>
      </c>
      <c r="BO62" s="13" t="s">
        <v>1413</v>
      </c>
      <c r="BP62" s="13">
        <v>28</v>
      </c>
      <c r="BQ62" s="13" t="s">
        <v>514</v>
      </c>
      <c r="BR62" s="13" t="s">
        <v>101</v>
      </c>
      <c r="BS62" s="13" t="s">
        <v>102</v>
      </c>
      <c r="BT62" s="13" t="s">
        <v>1414</v>
      </c>
      <c r="BU62" s="13" t="s">
        <v>74</v>
      </c>
      <c r="BV62" s="13" t="s">
        <v>74</v>
      </c>
      <c r="BW62" s="13" t="s">
        <v>74</v>
      </c>
      <c r="BX62" s="13" t="s">
        <v>74</v>
      </c>
      <c r="BY62" s="13" t="s">
        <v>105</v>
      </c>
      <c r="BZ62" s="13" t="s">
        <v>1415</v>
      </c>
      <c r="CA62" s="13" t="str">
        <f>HYPERLINK("https%3A%2F%2Fwww.webofscience.com%2Fwos%2Fwoscc%2Ffull-record%2FWOS:000605427100001","View Full Record in Web of Science")</f>
        <v>View Full Record in Web of Science</v>
      </c>
    </row>
    <row r="63" spans="1:79" s="13" customFormat="1" x14ac:dyDescent="0.2">
      <c r="A63" s="14" t="s">
        <v>2770</v>
      </c>
      <c r="B63" s="12" t="s">
        <v>3003</v>
      </c>
      <c r="C63" s="11" t="s">
        <v>2783</v>
      </c>
      <c r="D63" s="24">
        <f t="shared" si="0"/>
        <v>1</v>
      </c>
      <c r="E63" s="25">
        <f t="shared" si="1"/>
        <v>0</v>
      </c>
      <c r="F63" s="25">
        <f t="shared" si="2"/>
        <v>0</v>
      </c>
      <c r="G63" s="13" t="str">
        <f>HYPERLINK("http://dx.doi.org/10.1002/anie.202010437","http://dx.doi.org/10.1002/anie.202010437")</f>
        <v>http://dx.doi.org/10.1002/anie.202010437</v>
      </c>
      <c r="H63" s="13" t="s">
        <v>72</v>
      </c>
      <c r="I63" s="13" t="s">
        <v>1416</v>
      </c>
      <c r="J63" s="13" t="s">
        <v>74</v>
      </c>
      <c r="K63" s="13" t="s">
        <v>74</v>
      </c>
      <c r="L63" s="13" t="s">
        <v>74</v>
      </c>
      <c r="M63" s="13" t="s">
        <v>1417</v>
      </c>
      <c r="N63" s="13" t="s">
        <v>74</v>
      </c>
      <c r="O63" s="13" t="s">
        <v>74</v>
      </c>
      <c r="P63" s="13" t="s">
        <v>1418</v>
      </c>
      <c r="Q63" s="13" t="s">
        <v>205</v>
      </c>
      <c r="R63" s="13" t="s">
        <v>74</v>
      </c>
      <c r="S63" s="13" t="s">
        <v>74</v>
      </c>
      <c r="T63" s="13" t="s">
        <v>78</v>
      </c>
      <c r="U63" s="13" t="s">
        <v>138</v>
      </c>
      <c r="V63" s="13" t="s">
        <v>74</v>
      </c>
      <c r="W63" s="13" t="s">
        <v>74</v>
      </c>
      <c r="X63" s="13" t="s">
        <v>74</v>
      </c>
      <c r="Y63" s="13" t="s">
        <v>74</v>
      </c>
      <c r="Z63" s="13" t="s">
        <v>74</v>
      </c>
      <c r="AA63" s="13" t="s">
        <v>1419</v>
      </c>
      <c r="AB63" s="13" t="s">
        <v>1420</v>
      </c>
      <c r="AC63" s="13" t="s">
        <v>1421</v>
      </c>
      <c r="AD63" s="13" t="s">
        <v>1422</v>
      </c>
      <c r="AE63" s="13" t="s">
        <v>1423</v>
      </c>
      <c r="AF63" s="13" t="s">
        <v>1424</v>
      </c>
      <c r="AG63" s="13" t="s">
        <v>1425</v>
      </c>
      <c r="AH63" s="13" t="s">
        <v>74</v>
      </c>
      <c r="AI63" s="13" t="s">
        <v>74</v>
      </c>
      <c r="AJ63" s="13" t="s">
        <v>1426</v>
      </c>
      <c r="AK63" s="13" t="s">
        <v>1427</v>
      </c>
      <c r="AL63" s="13" t="s">
        <v>1428</v>
      </c>
      <c r="AM63" s="13" t="s">
        <v>74</v>
      </c>
      <c r="AN63" s="13">
        <v>92</v>
      </c>
      <c r="AO63" s="13">
        <v>57</v>
      </c>
      <c r="AP63" s="13">
        <v>56</v>
      </c>
      <c r="AQ63" s="13">
        <v>5</v>
      </c>
      <c r="AR63" s="13">
        <v>57</v>
      </c>
      <c r="AS63" s="13" t="s">
        <v>90</v>
      </c>
      <c r="AT63" s="13" t="s">
        <v>91</v>
      </c>
      <c r="AU63" s="13" t="s">
        <v>92</v>
      </c>
      <c r="AV63" s="13" t="s">
        <v>216</v>
      </c>
      <c r="AW63" s="13" t="s">
        <v>217</v>
      </c>
      <c r="AX63" s="13" t="s">
        <v>74</v>
      </c>
      <c r="AY63" s="13" t="s">
        <v>218</v>
      </c>
      <c r="AZ63" s="13" t="s">
        <v>219</v>
      </c>
      <c r="BA63" s="13" t="s">
        <v>1429</v>
      </c>
      <c r="BB63" s="13">
        <v>2021</v>
      </c>
      <c r="BC63" s="13">
        <v>60</v>
      </c>
      <c r="BD63" s="13">
        <v>4</v>
      </c>
      <c r="BE63" s="13" t="s">
        <v>74</v>
      </c>
      <c r="BF63" s="13" t="s">
        <v>74</v>
      </c>
      <c r="BG63" s="13" t="s">
        <v>74</v>
      </c>
      <c r="BH63" s="13" t="s">
        <v>74</v>
      </c>
      <c r="BI63" s="13">
        <v>1839</v>
      </c>
      <c r="BJ63" s="13">
        <v>1844</v>
      </c>
      <c r="BK63" s="13" t="s">
        <v>74</v>
      </c>
      <c r="BL63" s="13" t="s">
        <v>1430</v>
      </c>
      <c r="BM63" s="13" t="str">
        <f>HYPERLINK("http://dx.doi.org/10.1002/anie.202010437","http://dx.doi.org/10.1002/anie.202010437")</f>
        <v>http://dx.doi.org/10.1002/anie.202010437</v>
      </c>
      <c r="BN63" s="13" t="s">
        <v>74</v>
      </c>
      <c r="BO63" s="13" t="s">
        <v>1431</v>
      </c>
      <c r="BP63" s="13">
        <v>6</v>
      </c>
      <c r="BQ63" s="13" t="s">
        <v>100</v>
      </c>
      <c r="BR63" s="13" t="s">
        <v>181</v>
      </c>
      <c r="BS63" s="13" t="s">
        <v>102</v>
      </c>
      <c r="BT63" s="13" t="s">
        <v>1432</v>
      </c>
      <c r="BU63" s="13">
        <v>33058450</v>
      </c>
      <c r="BV63" s="13" t="s">
        <v>74</v>
      </c>
      <c r="BW63" s="13" t="s">
        <v>74</v>
      </c>
      <c r="BX63" s="13" t="s">
        <v>74</v>
      </c>
      <c r="BY63" s="13" t="s">
        <v>105</v>
      </c>
      <c r="BZ63" s="13" t="s">
        <v>1433</v>
      </c>
      <c r="CA63" s="13" t="str">
        <f>HYPERLINK("https%3A%2F%2Fwww.webofscience.com%2Fwos%2Fwoscc%2Ffull-record%2FWOS:000591758100001","View Full Record in Web of Science")</f>
        <v>View Full Record in Web of Science</v>
      </c>
    </row>
    <row r="64" spans="1:79" s="1" customFormat="1" x14ac:dyDescent="0.2">
      <c r="A64" s="3" t="s">
        <v>2768</v>
      </c>
      <c r="B64" s="6" t="s">
        <v>2954</v>
      </c>
      <c r="C64" s="3" t="s">
        <v>2768</v>
      </c>
      <c r="D64" s="24">
        <f t="shared" si="0"/>
        <v>0</v>
      </c>
      <c r="E64" s="25">
        <f t="shared" si="1"/>
        <v>0</v>
      </c>
      <c r="F64" s="25">
        <f t="shared" si="2"/>
        <v>0</v>
      </c>
      <c r="G64" s="1" t="str">
        <f>HYPERLINK("http://dx.doi.org/10.1039/d0sc03616a","http://dx.doi.org/10.1039/d0sc03616a")</f>
        <v>http://dx.doi.org/10.1039/d0sc03616a</v>
      </c>
      <c r="H64" s="1" t="s">
        <v>72</v>
      </c>
      <c r="I64" s="1" t="s">
        <v>1434</v>
      </c>
      <c r="J64" s="1" t="s">
        <v>74</v>
      </c>
      <c r="K64" s="1" t="s">
        <v>74</v>
      </c>
      <c r="L64" s="1" t="s">
        <v>74</v>
      </c>
      <c r="M64" s="1" t="s">
        <v>1435</v>
      </c>
      <c r="N64" s="1" t="s">
        <v>74</v>
      </c>
      <c r="O64" s="1" t="s">
        <v>74</v>
      </c>
      <c r="P64" s="1" t="s">
        <v>1436</v>
      </c>
      <c r="Q64" s="1" t="s">
        <v>1437</v>
      </c>
      <c r="R64" s="1" t="s">
        <v>74</v>
      </c>
      <c r="S64" s="1" t="s">
        <v>74</v>
      </c>
      <c r="T64" s="1" t="s">
        <v>78</v>
      </c>
      <c r="U64" s="1" t="s">
        <v>138</v>
      </c>
      <c r="V64" s="1" t="s">
        <v>74</v>
      </c>
      <c r="W64" s="1" t="s">
        <v>74</v>
      </c>
      <c r="X64" s="1" t="s">
        <v>74</v>
      </c>
      <c r="Y64" s="1" t="s">
        <v>74</v>
      </c>
      <c r="Z64" s="1" t="s">
        <v>74</v>
      </c>
      <c r="AA64" s="1" t="s">
        <v>74</v>
      </c>
      <c r="AB64" s="1" t="s">
        <v>1438</v>
      </c>
      <c r="AC64" s="1" t="s">
        <v>1439</v>
      </c>
      <c r="AD64" s="1" t="s">
        <v>1440</v>
      </c>
      <c r="AE64" s="1" t="s">
        <v>1441</v>
      </c>
      <c r="AF64" s="1" t="s">
        <v>1442</v>
      </c>
      <c r="AG64" s="1" t="s">
        <v>1034</v>
      </c>
      <c r="AH64" s="1" t="s">
        <v>1443</v>
      </c>
      <c r="AI64" s="1" t="s">
        <v>1444</v>
      </c>
      <c r="AJ64" s="1" t="s">
        <v>1445</v>
      </c>
      <c r="AK64" s="1" t="s">
        <v>1446</v>
      </c>
      <c r="AL64" s="1" t="s">
        <v>1447</v>
      </c>
      <c r="AM64" s="1" t="s">
        <v>74</v>
      </c>
      <c r="AN64" s="1">
        <v>58</v>
      </c>
      <c r="AO64" s="1">
        <v>20</v>
      </c>
      <c r="AP64" s="1">
        <v>21</v>
      </c>
      <c r="AQ64" s="1">
        <v>4</v>
      </c>
      <c r="AR64" s="1">
        <v>35</v>
      </c>
      <c r="AS64" s="1" t="s">
        <v>275</v>
      </c>
      <c r="AT64" s="1" t="s">
        <v>276</v>
      </c>
      <c r="AU64" s="1" t="s">
        <v>277</v>
      </c>
      <c r="AV64" s="1" t="s">
        <v>1448</v>
      </c>
      <c r="AW64" s="1" t="s">
        <v>1449</v>
      </c>
      <c r="AX64" s="1" t="s">
        <v>74</v>
      </c>
      <c r="AY64" s="1" t="s">
        <v>1450</v>
      </c>
      <c r="AZ64" s="1" t="s">
        <v>1451</v>
      </c>
      <c r="BA64" s="1" t="s">
        <v>1452</v>
      </c>
      <c r="BB64" s="1">
        <v>2020</v>
      </c>
      <c r="BC64" s="1">
        <v>11</v>
      </c>
      <c r="BD64" s="1">
        <v>43</v>
      </c>
      <c r="BE64" s="1" t="s">
        <v>74</v>
      </c>
      <c r="BF64" s="1" t="s">
        <v>74</v>
      </c>
      <c r="BG64" s="1" t="s">
        <v>74</v>
      </c>
      <c r="BH64" s="1" t="s">
        <v>74</v>
      </c>
      <c r="BI64" s="1">
        <v>11877</v>
      </c>
      <c r="BJ64" s="1">
        <v>11885</v>
      </c>
      <c r="BK64" s="1" t="s">
        <v>74</v>
      </c>
      <c r="BL64" s="1" t="s">
        <v>1453</v>
      </c>
      <c r="BM64" s="1" t="str">
        <f>HYPERLINK("http://dx.doi.org/10.1039/d0sc03616a","http://dx.doi.org/10.1039/d0sc03616a")</f>
        <v>http://dx.doi.org/10.1039/d0sc03616a</v>
      </c>
      <c r="BN64" s="1" t="s">
        <v>74</v>
      </c>
      <c r="BO64" s="1" t="s">
        <v>74</v>
      </c>
      <c r="BP64" s="1">
        <v>9</v>
      </c>
      <c r="BQ64" s="1" t="s">
        <v>100</v>
      </c>
      <c r="BR64" s="1" t="s">
        <v>199</v>
      </c>
      <c r="BS64" s="1" t="s">
        <v>102</v>
      </c>
      <c r="BT64" s="1" t="s">
        <v>1454</v>
      </c>
      <c r="BU64" s="1">
        <v>34094416</v>
      </c>
      <c r="BV64" s="1" t="s">
        <v>1455</v>
      </c>
      <c r="BW64" s="1" t="s">
        <v>74</v>
      </c>
      <c r="BX64" s="1" t="s">
        <v>74</v>
      </c>
      <c r="BY64" s="1" t="s">
        <v>105</v>
      </c>
      <c r="BZ64" s="1" t="s">
        <v>1456</v>
      </c>
      <c r="CA64" s="1" t="str">
        <f>HYPERLINK("https%3A%2F%2Fwww.webofscience.com%2Fwos%2Fwoscc%2Ffull-record%2FWOS:000588192000019","View Full Record in Web of Science")</f>
        <v>View Full Record in Web of Science</v>
      </c>
    </row>
    <row r="65" spans="1:79" s="13" customFormat="1" x14ac:dyDescent="0.2">
      <c r="A65" s="14" t="s">
        <v>2770</v>
      </c>
      <c r="B65" s="12" t="s">
        <v>3004</v>
      </c>
      <c r="C65" s="11" t="s">
        <v>2783</v>
      </c>
      <c r="D65" s="24">
        <f t="shared" si="0"/>
        <v>1</v>
      </c>
      <c r="E65" s="25">
        <f t="shared" si="1"/>
        <v>0</v>
      </c>
      <c r="F65" s="25">
        <f t="shared" si="2"/>
        <v>0</v>
      </c>
      <c r="G65" s="13" t="str">
        <f>HYPERLINK("http://dx.doi.org/10.3390/catal10090982","http://dx.doi.org/10.3390/catal10090982")</f>
        <v>http://dx.doi.org/10.3390/catal10090982</v>
      </c>
      <c r="H65" s="13" t="s">
        <v>72</v>
      </c>
      <c r="I65" s="13" t="s">
        <v>1457</v>
      </c>
      <c r="J65" s="13" t="s">
        <v>74</v>
      </c>
      <c r="K65" s="13" t="s">
        <v>74</v>
      </c>
      <c r="L65" s="13" t="s">
        <v>74</v>
      </c>
      <c r="M65" s="13" t="s">
        <v>1458</v>
      </c>
      <c r="N65" s="13" t="s">
        <v>74</v>
      </c>
      <c r="O65" s="13" t="s">
        <v>74</v>
      </c>
      <c r="P65" s="13" t="s">
        <v>1459</v>
      </c>
      <c r="Q65" s="13" t="s">
        <v>1460</v>
      </c>
      <c r="R65" s="13" t="s">
        <v>74</v>
      </c>
      <c r="S65" s="13" t="s">
        <v>74</v>
      </c>
      <c r="T65" s="13" t="s">
        <v>78</v>
      </c>
      <c r="U65" s="13" t="s">
        <v>334</v>
      </c>
      <c r="V65" s="13" t="s">
        <v>74</v>
      </c>
      <c r="W65" s="13" t="s">
        <v>74</v>
      </c>
      <c r="X65" s="13" t="s">
        <v>74</v>
      </c>
      <c r="Y65" s="13" t="s">
        <v>74</v>
      </c>
      <c r="Z65" s="13" t="s">
        <v>74</v>
      </c>
      <c r="AA65" s="13" t="s">
        <v>1461</v>
      </c>
      <c r="AB65" s="13" t="s">
        <v>1462</v>
      </c>
      <c r="AC65" s="13" t="s">
        <v>1463</v>
      </c>
      <c r="AD65" s="13" t="s">
        <v>1464</v>
      </c>
      <c r="AE65" s="13" t="s">
        <v>1465</v>
      </c>
      <c r="AF65" s="13" t="s">
        <v>1466</v>
      </c>
      <c r="AG65" s="13" t="s">
        <v>1467</v>
      </c>
      <c r="AH65" s="13" t="s">
        <v>1468</v>
      </c>
      <c r="AI65" s="13" t="s">
        <v>1469</v>
      </c>
      <c r="AJ65" s="13" t="s">
        <v>1470</v>
      </c>
      <c r="AK65" s="13" t="s">
        <v>1471</v>
      </c>
      <c r="AL65" s="13" t="s">
        <v>1472</v>
      </c>
      <c r="AM65" s="13" t="s">
        <v>74</v>
      </c>
      <c r="AN65" s="13">
        <v>130</v>
      </c>
      <c r="AO65" s="13">
        <v>21</v>
      </c>
      <c r="AP65" s="13">
        <v>20</v>
      </c>
      <c r="AQ65" s="13">
        <v>24</v>
      </c>
      <c r="AR65" s="13">
        <v>119</v>
      </c>
      <c r="AS65" s="13" t="s">
        <v>1473</v>
      </c>
      <c r="AT65" s="13" t="s">
        <v>1474</v>
      </c>
      <c r="AU65" s="13" t="s">
        <v>1475</v>
      </c>
      <c r="AV65" s="13" t="s">
        <v>74</v>
      </c>
      <c r="AW65" s="13" t="s">
        <v>1476</v>
      </c>
      <c r="AX65" s="13" t="s">
        <v>74</v>
      </c>
      <c r="AY65" s="13" t="s">
        <v>1460</v>
      </c>
      <c r="AZ65" s="13" t="s">
        <v>1477</v>
      </c>
      <c r="BA65" s="13" t="s">
        <v>843</v>
      </c>
      <c r="BB65" s="13">
        <v>2020</v>
      </c>
      <c r="BC65" s="13">
        <v>10</v>
      </c>
      <c r="BD65" s="13">
        <v>9</v>
      </c>
      <c r="BE65" s="13" t="s">
        <v>74</v>
      </c>
      <c r="BF65" s="13" t="s">
        <v>74</v>
      </c>
      <c r="BG65" s="13" t="s">
        <v>74</v>
      </c>
      <c r="BH65" s="13" t="s">
        <v>74</v>
      </c>
      <c r="BI65" s="13" t="s">
        <v>74</v>
      </c>
      <c r="BJ65" s="13" t="s">
        <v>74</v>
      </c>
      <c r="BK65" s="13">
        <v>982</v>
      </c>
      <c r="BL65" s="13" t="s">
        <v>1478</v>
      </c>
      <c r="BM65" s="13" t="str">
        <f>HYPERLINK("http://dx.doi.org/10.3390/catal10090982","http://dx.doi.org/10.3390/catal10090982")</f>
        <v>http://dx.doi.org/10.3390/catal10090982</v>
      </c>
      <c r="BN65" s="13" t="s">
        <v>74</v>
      </c>
      <c r="BO65" s="13" t="s">
        <v>74</v>
      </c>
      <c r="BP65" s="13">
        <v>24</v>
      </c>
      <c r="BQ65" s="13" t="s">
        <v>372</v>
      </c>
      <c r="BR65" s="13" t="s">
        <v>101</v>
      </c>
      <c r="BS65" s="13" t="s">
        <v>102</v>
      </c>
      <c r="BT65" s="13" t="s">
        <v>1479</v>
      </c>
      <c r="BU65" s="13" t="s">
        <v>74</v>
      </c>
      <c r="BV65" s="13" t="s">
        <v>1480</v>
      </c>
      <c r="BW65" s="13" t="s">
        <v>74</v>
      </c>
      <c r="BX65" s="13" t="s">
        <v>74</v>
      </c>
      <c r="BY65" s="13" t="s">
        <v>105</v>
      </c>
      <c r="BZ65" s="13" t="s">
        <v>1481</v>
      </c>
      <c r="CA65" s="13" t="str">
        <f>HYPERLINK("https%3A%2F%2Fwww.webofscience.com%2Fwos%2Fwoscc%2Ffull-record%2FWOS:000580204300001","View Full Record in Web of Science")</f>
        <v>View Full Record in Web of Science</v>
      </c>
    </row>
    <row r="66" spans="1:79" s="13" customFormat="1" x14ac:dyDescent="0.2">
      <c r="A66" s="14" t="s">
        <v>2770</v>
      </c>
      <c r="B66" s="12" t="s">
        <v>3005</v>
      </c>
      <c r="C66" s="14" t="s">
        <v>2770</v>
      </c>
      <c r="D66" s="24">
        <f t="shared" si="0"/>
        <v>0</v>
      </c>
      <c r="E66" s="25">
        <f t="shared" si="1"/>
        <v>0</v>
      </c>
      <c r="F66" s="25">
        <f t="shared" si="2"/>
        <v>0</v>
      </c>
      <c r="G66" s="13" t="str">
        <f>HYPERLINK("http://dx.doi.org/10.1039/d0gc01324b","http://dx.doi.org/10.1039/d0gc01324b")</f>
        <v>http://dx.doi.org/10.1039/d0gc01324b</v>
      </c>
      <c r="H66" s="13" t="s">
        <v>72</v>
      </c>
      <c r="I66" s="13" t="s">
        <v>1482</v>
      </c>
      <c r="J66" s="13" t="s">
        <v>74</v>
      </c>
      <c r="K66" s="13" t="s">
        <v>74</v>
      </c>
      <c r="L66" s="13" t="s">
        <v>74</v>
      </c>
      <c r="M66" s="13" t="s">
        <v>1483</v>
      </c>
      <c r="N66" s="13" t="s">
        <v>74</v>
      </c>
      <c r="O66" s="13" t="s">
        <v>74</v>
      </c>
      <c r="P66" s="13" t="s">
        <v>1484</v>
      </c>
      <c r="Q66" s="13" t="s">
        <v>265</v>
      </c>
      <c r="R66" s="13" t="s">
        <v>74</v>
      </c>
      <c r="S66" s="13" t="s">
        <v>74</v>
      </c>
      <c r="T66" s="13" t="s">
        <v>78</v>
      </c>
      <c r="U66" s="13" t="s">
        <v>334</v>
      </c>
      <c r="V66" s="13" t="s">
        <v>74</v>
      </c>
      <c r="W66" s="13" t="s">
        <v>74</v>
      </c>
      <c r="X66" s="13" t="s">
        <v>74</v>
      </c>
      <c r="Y66" s="13" t="s">
        <v>74</v>
      </c>
      <c r="Z66" s="13" t="s">
        <v>74</v>
      </c>
      <c r="AA66" s="13" t="s">
        <v>74</v>
      </c>
      <c r="AB66" s="13" t="s">
        <v>1485</v>
      </c>
      <c r="AC66" s="13" t="s">
        <v>1486</v>
      </c>
      <c r="AD66" s="13" t="s">
        <v>1487</v>
      </c>
      <c r="AE66" s="13" t="s">
        <v>1488</v>
      </c>
      <c r="AF66" s="13" t="s">
        <v>1489</v>
      </c>
      <c r="AG66" s="13" t="s">
        <v>1490</v>
      </c>
      <c r="AH66" s="13" t="s">
        <v>1491</v>
      </c>
      <c r="AI66" s="13" t="s">
        <v>1492</v>
      </c>
      <c r="AJ66" s="13" t="s">
        <v>1493</v>
      </c>
      <c r="AK66" s="13" t="s">
        <v>1494</v>
      </c>
      <c r="AL66" s="13" t="s">
        <v>1495</v>
      </c>
      <c r="AM66" s="13" t="s">
        <v>74</v>
      </c>
      <c r="AN66" s="13">
        <v>195</v>
      </c>
      <c r="AO66" s="13">
        <v>79</v>
      </c>
      <c r="AP66" s="13">
        <v>79</v>
      </c>
      <c r="AQ66" s="13">
        <v>6</v>
      </c>
      <c r="AR66" s="13">
        <v>88</v>
      </c>
      <c r="AS66" s="13" t="s">
        <v>275</v>
      </c>
      <c r="AT66" s="13" t="s">
        <v>276</v>
      </c>
      <c r="AU66" s="13" t="s">
        <v>277</v>
      </c>
      <c r="AV66" s="13" t="s">
        <v>278</v>
      </c>
      <c r="AW66" s="13" t="s">
        <v>279</v>
      </c>
      <c r="AX66" s="13" t="s">
        <v>74</v>
      </c>
      <c r="AY66" s="13" t="s">
        <v>280</v>
      </c>
      <c r="AZ66" s="13" t="s">
        <v>281</v>
      </c>
      <c r="BA66" s="13" t="s">
        <v>1496</v>
      </c>
      <c r="BB66" s="13">
        <v>2020</v>
      </c>
      <c r="BC66" s="13">
        <v>22</v>
      </c>
      <c r="BD66" s="13">
        <v>15</v>
      </c>
      <c r="BE66" s="13" t="s">
        <v>74</v>
      </c>
      <c r="BF66" s="13" t="s">
        <v>74</v>
      </c>
      <c r="BG66" s="13" t="s">
        <v>74</v>
      </c>
      <c r="BH66" s="13" t="s">
        <v>74</v>
      </c>
      <c r="BI66" s="13">
        <v>4849</v>
      </c>
      <c r="BJ66" s="13">
        <v>4870</v>
      </c>
      <c r="BK66" s="13" t="s">
        <v>74</v>
      </c>
      <c r="BL66" s="13" t="s">
        <v>1497</v>
      </c>
      <c r="BM66" s="13" t="str">
        <f>HYPERLINK("http://dx.doi.org/10.1039/d0gc01324b","http://dx.doi.org/10.1039/d0gc01324b")</f>
        <v>http://dx.doi.org/10.1039/d0gc01324b</v>
      </c>
      <c r="BN66" s="13" t="s">
        <v>74</v>
      </c>
      <c r="BO66" s="13" t="s">
        <v>74</v>
      </c>
      <c r="BP66" s="13">
        <v>22</v>
      </c>
      <c r="BQ66" s="13" t="s">
        <v>284</v>
      </c>
      <c r="BR66" s="13" t="s">
        <v>101</v>
      </c>
      <c r="BS66" s="13" t="s">
        <v>286</v>
      </c>
      <c r="BT66" s="13" t="s">
        <v>1498</v>
      </c>
      <c r="BU66" s="13" t="s">
        <v>74</v>
      </c>
      <c r="BV66" s="13" t="s">
        <v>348</v>
      </c>
      <c r="BW66" s="13" t="s">
        <v>74</v>
      </c>
      <c r="BX66" s="13" t="s">
        <v>74</v>
      </c>
      <c r="BY66" s="13" t="s">
        <v>105</v>
      </c>
      <c r="BZ66" s="13" t="s">
        <v>1499</v>
      </c>
      <c r="CA66" s="13" t="str">
        <f>HYPERLINK("https%3A%2F%2Fwww.webofscience.com%2Fwos%2Fwoscc%2Ffull-record%2FWOS:000555342200003","View Full Record in Web of Science")</f>
        <v>View Full Record in Web of Science</v>
      </c>
    </row>
    <row r="67" spans="1:79" s="13" customFormat="1" x14ac:dyDescent="0.2">
      <c r="A67" s="14" t="s">
        <v>2770</v>
      </c>
      <c r="B67" s="12" t="s">
        <v>3006</v>
      </c>
      <c r="C67" s="11" t="s">
        <v>2783</v>
      </c>
      <c r="D67" s="24">
        <f t="shared" ref="D67:D130" si="3">(MID(A67, 2, 1) - MID(C67, 2, 1))</f>
        <v>1</v>
      </c>
      <c r="E67" s="25">
        <f t="shared" ref="E67:E130" si="4">(MID(A67,3,1)-MID(C67,3,1))</f>
        <v>0</v>
      </c>
      <c r="F67" s="25">
        <f t="shared" ref="F67:F130" si="5">(MID(A67,4,1)-MID(C67,4,1))</f>
        <v>0</v>
      </c>
      <c r="G67" s="13" t="str">
        <f>HYPERLINK("http://dx.doi.org/10.1002/anie.201913767","http://dx.doi.org/10.1002/anie.201913767")</f>
        <v>http://dx.doi.org/10.1002/anie.201913767</v>
      </c>
      <c r="H67" s="13" t="s">
        <v>72</v>
      </c>
      <c r="I67" s="13" t="s">
        <v>1500</v>
      </c>
      <c r="J67" s="13" t="s">
        <v>74</v>
      </c>
      <c r="K67" s="13" t="s">
        <v>74</v>
      </c>
      <c r="L67" s="13" t="s">
        <v>74</v>
      </c>
      <c r="M67" s="13" t="s">
        <v>1501</v>
      </c>
      <c r="N67" s="13" t="s">
        <v>74</v>
      </c>
      <c r="O67" s="13" t="s">
        <v>74</v>
      </c>
      <c r="P67" s="13" t="s">
        <v>1502</v>
      </c>
      <c r="Q67" s="13" t="s">
        <v>205</v>
      </c>
      <c r="R67" s="13" t="s">
        <v>74</v>
      </c>
      <c r="S67" s="13" t="s">
        <v>74</v>
      </c>
      <c r="T67" s="13" t="s">
        <v>78</v>
      </c>
      <c r="U67" s="13" t="s">
        <v>334</v>
      </c>
      <c r="V67" s="13" t="s">
        <v>74</v>
      </c>
      <c r="W67" s="13" t="s">
        <v>74</v>
      </c>
      <c r="X67" s="13" t="s">
        <v>74</v>
      </c>
      <c r="Y67" s="13" t="s">
        <v>74</v>
      </c>
      <c r="Z67" s="13" t="s">
        <v>74</v>
      </c>
      <c r="AA67" s="13" t="s">
        <v>1503</v>
      </c>
      <c r="AB67" s="13" t="s">
        <v>1504</v>
      </c>
      <c r="AC67" s="13" t="s">
        <v>1505</v>
      </c>
      <c r="AD67" s="13" t="s">
        <v>1506</v>
      </c>
      <c r="AE67" s="13" t="s">
        <v>1507</v>
      </c>
      <c r="AF67" s="13" t="s">
        <v>1508</v>
      </c>
      <c r="AG67" s="13" t="s">
        <v>1509</v>
      </c>
      <c r="AH67" s="13" t="s">
        <v>1510</v>
      </c>
      <c r="AI67" s="13" t="s">
        <v>1511</v>
      </c>
      <c r="AJ67" s="13" t="s">
        <v>1512</v>
      </c>
      <c r="AK67" s="13" t="s">
        <v>1513</v>
      </c>
      <c r="AL67" s="13" t="s">
        <v>1514</v>
      </c>
      <c r="AM67" s="13" t="s">
        <v>74</v>
      </c>
      <c r="AN67" s="13">
        <v>229</v>
      </c>
      <c r="AO67" s="13">
        <v>231</v>
      </c>
      <c r="AP67" s="13">
        <v>237</v>
      </c>
      <c r="AQ67" s="13">
        <v>41</v>
      </c>
      <c r="AR67" s="13">
        <v>369</v>
      </c>
      <c r="AS67" s="13" t="s">
        <v>90</v>
      </c>
      <c r="AT67" s="13" t="s">
        <v>91</v>
      </c>
      <c r="AU67" s="13" t="s">
        <v>92</v>
      </c>
      <c r="AV67" s="13" t="s">
        <v>216</v>
      </c>
      <c r="AW67" s="13" t="s">
        <v>217</v>
      </c>
      <c r="AX67" s="13" t="s">
        <v>74</v>
      </c>
      <c r="AY67" s="13" t="s">
        <v>218</v>
      </c>
      <c r="AZ67" s="13" t="s">
        <v>219</v>
      </c>
      <c r="BA67" s="13" t="s">
        <v>1515</v>
      </c>
      <c r="BB67" s="13">
        <v>2020</v>
      </c>
      <c r="BC67" s="13">
        <v>59</v>
      </c>
      <c r="BD67" s="13">
        <v>29</v>
      </c>
      <c r="BE67" s="13" t="s">
        <v>74</v>
      </c>
      <c r="BF67" s="13" t="s">
        <v>74</v>
      </c>
      <c r="BG67" s="13" t="s">
        <v>74</v>
      </c>
      <c r="BH67" s="13" t="s">
        <v>74</v>
      </c>
      <c r="BI67" s="13">
        <v>11732</v>
      </c>
      <c r="BJ67" s="13">
        <v>11747</v>
      </c>
      <c r="BK67" s="13" t="s">
        <v>74</v>
      </c>
      <c r="BL67" s="13" t="s">
        <v>1516</v>
      </c>
      <c r="BM67" s="13" t="str">
        <f>HYPERLINK("http://dx.doi.org/10.1002/anie.201913767","http://dx.doi.org/10.1002/anie.201913767")</f>
        <v>http://dx.doi.org/10.1002/anie.201913767</v>
      </c>
      <c r="BN67" s="13" t="s">
        <v>74</v>
      </c>
      <c r="BO67" s="13" t="s">
        <v>74</v>
      </c>
      <c r="BP67" s="13">
        <v>16</v>
      </c>
      <c r="BQ67" s="13" t="s">
        <v>100</v>
      </c>
      <c r="BR67" s="13" t="s">
        <v>101</v>
      </c>
      <c r="BS67" s="13" t="s">
        <v>102</v>
      </c>
      <c r="BT67" s="13" t="s">
        <v>1517</v>
      </c>
      <c r="BU67" s="13">
        <v>31805216</v>
      </c>
      <c r="BV67" s="13" t="s">
        <v>374</v>
      </c>
      <c r="BW67" s="13" t="s">
        <v>74</v>
      </c>
      <c r="BX67" s="13" t="s">
        <v>74</v>
      </c>
      <c r="BY67" s="13" t="s">
        <v>105</v>
      </c>
      <c r="BZ67" s="13" t="s">
        <v>1518</v>
      </c>
      <c r="CA67" s="13" t="str">
        <f>HYPERLINK("https%3A%2F%2Fwww.webofscience.com%2Fwos%2Fwoscc%2Ffull-record%2FWOS:000545490000004","View Full Record in Web of Science")</f>
        <v>View Full Record in Web of Science</v>
      </c>
    </row>
    <row r="68" spans="1:79" s="13" customFormat="1" x14ac:dyDescent="0.2">
      <c r="A68" s="14" t="s">
        <v>2783</v>
      </c>
      <c r="B68" s="12" t="s">
        <v>3007</v>
      </c>
      <c r="C68" s="14" t="s">
        <v>2783</v>
      </c>
      <c r="D68" s="24">
        <f t="shared" si="3"/>
        <v>0</v>
      </c>
      <c r="E68" s="25">
        <f t="shared" si="4"/>
        <v>0</v>
      </c>
      <c r="F68" s="25">
        <f t="shared" si="5"/>
        <v>0</v>
      </c>
      <c r="G68" s="13" t="str">
        <f>HYPERLINK("http://dx.doi.org/10.1021/jacs.0c01032","http://dx.doi.org/10.1021/jacs.0c01032")</f>
        <v>http://dx.doi.org/10.1021/jacs.0c01032</v>
      </c>
      <c r="H68" s="13" t="s">
        <v>72</v>
      </c>
      <c r="I68" s="13" t="s">
        <v>1519</v>
      </c>
      <c r="J68" s="13" t="s">
        <v>74</v>
      </c>
      <c r="K68" s="13" t="s">
        <v>74</v>
      </c>
      <c r="L68" s="13" t="s">
        <v>74</v>
      </c>
      <c r="M68" s="13" t="s">
        <v>1520</v>
      </c>
      <c r="N68" s="13" t="s">
        <v>74</v>
      </c>
      <c r="O68" s="13" t="s">
        <v>74</v>
      </c>
      <c r="P68" s="13" t="s">
        <v>1521</v>
      </c>
      <c r="Q68" s="13" t="s">
        <v>137</v>
      </c>
      <c r="R68" s="13" t="s">
        <v>74</v>
      </c>
      <c r="S68" s="13" t="s">
        <v>74</v>
      </c>
      <c r="T68" s="13" t="s">
        <v>78</v>
      </c>
      <c r="U68" s="13" t="s">
        <v>138</v>
      </c>
      <c r="V68" s="13" t="s">
        <v>74</v>
      </c>
      <c r="W68" s="13" t="s">
        <v>74</v>
      </c>
      <c r="X68" s="13" t="s">
        <v>74</v>
      </c>
      <c r="Y68" s="13" t="s">
        <v>74</v>
      </c>
      <c r="Z68" s="13" t="s">
        <v>74</v>
      </c>
      <c r="AA68" s="13" t="s">
        <v>74</v>
      </c>
      <c r="AB68" s="13" t="s">
        <v>1522</v>
      </c>
      <c r="AC68" s="13" t="s">
        <v>1523</v>
      </c>
      <c r="AD68" s="13" t="s">
        <v>1524</v>
      </c>
      <c r="AE68" s="13" t="s">
        <v>1525</v>
      </c>
      <c r="AF68" s="13" t="s">
        <v>1526</v>
      </c>
      <c r="AG68" s="13" t="s">
        <v>1527</v>
      </c>
      <c r="AH68" s="13" t="s">
        <v>1528</v>
      </c>
      <c r="AI68" s="13" t="s">
        <v>1529</v>
      </c>
      <c r="AJ68" s="13" t="s">
        <v>1530</v>
      </c>
      <c r="AK68" s="13" t="s">
        <v>1531</v>
      </c>
      <c r="AL68" s="13" t="s">
        <v>1532</v>
      </c>
      <c r="AM68" s="13" t="s">
        <v>74</v>
      </c>
      <c r="AN68" s="13">
        <v>65</v>
      </c>
      <c r="AO68" s="13">
        <v>71</v>
      </c>
      <c r="AP68" s="13">
        <v>82</v>
      </c>
      <c r="AQ68" s="13">
        <v>4</v>
      </c>
      <c r="AR68" s="13">
        <v>49</v>
      </c>
      <c r="AS68" s="13" t="s">
        <v>150</v>
      </c>
      <c r="AT68" s="13" t="s">
        <v>151</v>
      </c>
      <c r="AU68" s="13" t="s">
        <v>152</v>
      </c>
      <c r="AV68" s="13" t="s">
        <v>153</v>
      </c>
      <c r="AW68" s="13" t="s">
        <v>154</v>
      </c>
      <c r="AX68" s="13" t="s">
        <v>74</v>
      </c>
      <c r="AY68" s="13" t="s">
        <v>155</v>
      </c>
      <c r="AZ68" s="13" t="s">
        <v>156</v>
      </c>
      <c r="BA68" s="13" t="s">
        <v>1533</v>
      </c>
      <c r="BB68" s="13">
        <v>2020</v>
      </c>
      <c r="BC68" s="13">
        <v>142</v>
      </c>
      <c r="BD68" s="13">
        <v>24</v>
      </c>
      <c r="BE68" s="13" t="s">
        <v>74</v>
      </c>
      <c r="BF68" s="13" t="s">
        <v>74</v>
      </c>
      <c r="BG68" s="13" t="s">
        <v>74</v>
      </c>
      <c r="BH68" s="13" t="s">
        <v>74</v>
      </c>
      <c r="BI68" s="13">
        <v>10681</v>
      </c>
      <c r="BJ68" s="13">
        <v>10691</v>
      </c>
      <c r="BK68" s="13" t="s">
        <v>74</v>
      </c>
      <c r="BL68" s="13" t="s">
        <v>1534</v>
      </c>
      <c r="BM68" s="13" t="str">
        <f>HYPERLINK("http://dx.doi.org/10.1021/jacs.0c01032","http://dx.doi.org/10.1021/jacs.0c01032")</f>
        <v>http://dx.doi.org/10.1021/jacs.0c01032</v>
      </c>
      <c r="BN68" s="13" t="s">
        <v>74</v>
      </c>
      <c r="BO68" s="13" t="s">
        <v>74</v>
      </c>
      <c r="BP68" s="13">
        <v>11</v>
      </c>
      <c r="BQ68" s="13" t="s">
        <v>100</v>
      </c>
      <c r="BR68" s="13" t="s">
        <v>101</v>
      </c>
      <c r="BS68" s="13" t="s">
        <v>102</v>
      </c>
      <c r="BT68" s="13" t="s">
        <v>1535</v>
      </c>
      <c r="BU68" s="13">
        <v>32432468</v>
      </c>
      <c r="BV68" s="13" t="s">
        <v>74</v>
      </c>
      <c r="BW68" s="13" t="s">
        <v>74</v>
      </c>
      <c r="BX68" s="13" t="s">
        <v>74</v>
      </c>
      <c r="BY68" s="13" t="s">
        <v>105</v>
      </c>
      <c r="BZ68" s="13" t="s">
        <v>1536</v>
      </c>
      <c r="CA68" s="13" t="str">
        <f>HYPERLINK("https%3A%2F%2Fwww.webofscience.com%2Fwos%2Fwoscc%2Ffull-record%2FWOS:000542929600013","View Full Record in Web of Science")</f>
        <v>View Full Record in Web of Science</v>
      </c>
    </row>
    <row r="69" spans="1:79" s="13" customFormat="1" x14ac:dyDescent="0.2">
      <c r="A69" s="14" t="s">
        <v>2770</v>
      </c>
      <c r="B69" s="12" t="s">
        <v>3008</v>
      </c>
      <c r="C69" s="11" t="s">
        <v>2770</v>
      </c>
      <c r="D69" s="24">
        <f t="shared" si="3"/>
        <v>0</v>
      </c>
      <c r="E69" s="25">
        <f t="shared" si="4"/>
        <v>0</v>
      </c>
      <c r="F69" s="25">
        <f t="shared" si="5"/>
        <v>0</v>
      </c>
      <c r="G69" s="13" t="str">
        <f>HYPERLINK("http://dx.doi.org/10.1039/d0sc01898h","http://dx.doi.org/10.1039/d0sc01898h")</f>
        <v>http://dx.doi.org/10.1039/d0sc01898h</v>
      </c>
      <c r="H69" s="13" t="s">
        <v>72</v>
      </c>
      <c r="I69" s="13" t="s">
        <v>1537</v>
      </c>
      <c r="J69" s="13" t="s">
        <v>74</v>
      </c>
      <c r="K69" s="13" t="s">
        <v>74</v>
      </c>
      <c r="L69" s="13" t="s">
        <v>74</v>
      </c>
      <c r="M69" s="13" t="s">
        <v>1538</v>
      </c>
      <c r="N69" s="13" t="s">
        <v>74</v>
      </c>
      <c r="O69" s="13" t="s">
        <v>74</v>
      </c>
      <c r="P69" s="13" t="s">
        <v>1539</v>
      </c>
      <c r="Q69" s="13" t="s">
        <v>1437</v>
      </c>
      <c r="R69" s="13" t="s">
        <v>74</v>
      </c>
      <c r="S69" s="13" t="s">
        <v>74</v>
      </c>
      <c r="T69" s="13" t="s">
        <v>78</v>
      </c>
      <c r="U69" s="13" t="s">
        <v>138</v>
      </c>
      <c r="V69" s="13" t="s">
        <v>74</v>
      </c>
      <c r="W69" s="13" t="s">
        <v>74</v>
      </c>
      <c r="X69" s="13" t="s">
        <v>74</v>
      </c>
      <c r="Y69" s="13" t="s">
        <v>74</v>
      </c>
      <c r="Z69" s="13" t="s">
        <v>74</v>
      </c>
      <c r="AA69" s="13" t="s">
        <v>74</v>
      </c>
      <c r="AB69" s="13" t="s">
        <v>1540</v>
      </c>
      <c r="AC69" s="13" t="s">
        <v>1541</v>
      </c>
      <c r="AD69" s="13" t="s">
        <v>1542</v>
      </c>
      <c r="AE69" s="13" t="s">
        <v>1543</v>
      </c>
      <c r="AF69" s="13" t="s">
        <v>1544</v>
      </c>
      <c r="AG69" s="13" t="s">
        <v>1545</v>
      </c>
      <c r="AH69" s="13" t="s">
        <v>1546</v>
      </c>
      <c r="AI69" s="13" t="s">
        <v>1547</v>
      </c>
      <c r="AJ69" s="13" t="s">
        <v>1548</v>
      </c>
      <c r="AK69" s="13" t="s">
        <v>1549</v>
      </c>
      <c r="AL69" s="13" t="s">
        <v>1550</v>
      </c>
      <c r="AM69" s="13" t="s">
        <v>74</v>
      </c>
      <c r="AN69" s="13">
        <v>63</v>
      </c>
      <c r="AO69" s="13">
        <v>19</v>
      </c>
      <c r="AP69" s="13">
        <v>20</v>
      </c>
      <c r="AQ69" s="13">
        <v>2</v>
      </c>
      <c r="AR69" s="13">
        <v>54</v>
      </c>
      <c r="AS69" s="13" t="s">
        <v>275</v>
      </c>
      <c r="AT69" s="13" t="s">
        <v>276</v>
      </c>
      <c r="AU69" s="13" t="s">
        <v>277</v>
      </c>
      <c r="AV69" s="13" t="s">
        <v>1448</v>
      </c>
      <c r="AW69" s="13" t="s">
        <v>1449</v>
      </c>
      <c r="AX69" s="13" t="s">
        <v>74</v>
      </c>
      <c r="AY69" s="13" t="s">
        <v>1450</v>
      </c>
      <c r="AZ69" s="13" t="s">
        <v>1451</v>
      </c>
      <c r="BA69" s="13" t="s">
        <v>1551</v>
      </c>
      <c r="BB69" s="13">
        <v>2020</v>
      </c>
      <c r="BC69" s="13">
        <v>11</v>
      </c>
      <c r="BD69" s="13">
        <v>22</v>
      </c>
      <c r="BE69" s="13" t="s">
        <v>74</v>
      </c>
      <c r="BF69" s="13" t="s">
        <v>74</v>
      </c>
      <c r="BG69" s="13" t="s">
        <v>74</v>
      </c>
      <c r="BH69" s="13" t="s">
        <v>74</v>
      </c>
      <c r="BI69" s="13">
        <v>5790</v>
      </c>
      <c r="BJ69" s="13">
        <v>5796</v>
      </c>
      <c r="BK69" s="13" t="s">
        <v>74</v>
      </c>
      <c r="BL69" s="13" t="s">
        <v>1552</v>
      </c>
      <c r="BM69" s="13" t="str">
        <f>HYPERLINK("http://dx.doi.org/10.1039/d0sc01898h","http://dx.doi.org/10.1039/d0sc01898h")</f>
        <v>http://dx.doi.org/10.1039/d0sc01898h</v>
      </c>
      <c r="BN69" s="13" t="s">
        <v>74</v>
      </c>
      <c r="BO69" s="13" t="s">
        <v>74</v>
      </c>
      <c r="BP69" s="13">
        <v>7</v>
      </c>
      <c r="BQ69" s="13" t="s">
        <v>100</v>
      </c>
      <c r="BR69" s="13" t="s">
        <v>101</v>
      </c>
      <c r="BS69" s="13" t="s">
        <v>102</v>
      </c>
      <c r="BT69" s="13" t="s">
        <v>1553</v>
      </c>
      <c r="BU69" s="13">
        <v>34094081</v>
      </c>
      <c r="BV69" s="13" t="s">
        <v>1554</v>
      </c>
      <c r="BW69" s="13" t="s">
        <v>74</v>
      </c>
      <c r="BX69" s="13" t="s">
        <v>74</v>
      </c>
      <c r="BY69" s="13" t="s">
        <v>105</v>
      </c>
      <c r="BZ69" s="13" t="s">
        <v>1555</v>
      </c>
      <c r="CA69" s="13" t="str">
        <f>HYPERLINK("https%3A%2F%2Fwww.webofscience.com%2Fwos%2Fwoscc%2Ffull-record%2FWOS:000541869900017","View Full Record in Web of Science")</f>
        <v>View Full Record in Web of Science</v>
      </c>
    </row>
    <row r="70" spans="1:79" s="1" customFormat="1" x14ac:dyDescent="0.2">
      <c r="A70" s="3" t="s">
        <v>2768</v>
      </c>
      <c r="B70" s="6" t="s">
        <v>2955</v>
      </c>
      <c r="C70" s="3" t="s">
        <v>2768</v>
      </c>
      <c r="D70" s="24">
        <f t="shared" si="3"/>
        <v>0</v>
      </c>
      <c r="E70" s="25">
        <f t="shared" si="4"/>
        <v>0</v>
      </c>
      <c r="F70" s="25">
        <f t="shared" si="5"/>
        <v>0</v>
      </c>
      <c r="G70" s="1" t="str">
        <f>HYPERLINK("http://dx.doi.org/10.1021/acs.inorgchem.9b03767","http://dx.doi.org/10.1021/acs.inorgchem.9b03767")</f>
        <v>http://dx.doi.org/10.1021/acs.inorgchem.9b03767</v>
      </c>
      <c r="H70" s="1" t="s">
        <v>72</v>
      </c>
      <c r="I70" s="1" t="s">
        <v>1556</v>
      </c>
      <c r="J70" s="1" t="s">
        <v>74</v>
      </c>
      <c r="K70" s="1" t="s">
        <v>74</v>
      </c>
      <c r="L70" s="1" t="s">
        <v>74</v>
      </c>
      <c r="M70" s="1" t="s">
        <v>1557</v>
      </c>
      <c r="N70" s="1" t="s">
        <v>74</v>
      </c>
      <c r="O70" s="1" t="s">
        <v>74</v>
      </c>
      <c r="P70" s="1" t="s">
        <v>1558</v>
      </c>
      <c r="Q70" s="1" t="s">
        <v>496</v>
      </c>
      <c r="R70" s="1" t="s">
        <v>74</v>
      </c>
      <c r="S70" s="1" t="s">
        <v>74</v>
      </c>
      <c r="T70" s="1" t="s">
        <v>78</v>
      </c>
      <c r="U70" s="1" t="s">
        <v>138</v>
      </c>
      <c r="V70" s="1" t="s">
        <v>74</v>
      </c>
      <c r="W70" s="1" t="s">
        <v>74</v>
      </c>
      <c r="X70" s="1" t="s">
        <v>74</v>
      </c>
      <c r="Y70" s="1" t="s">
        <v>74</v>
      </c>
      <c r="Z70" s="1" t="s">
        <v>74</v>
      </c>
      <c r="AA70" s="1" t="s">
        <v>74</v>
      </c>
      <c r="AB70" s="1" t="s">
        <v>1559</v>
      </c>
      <c r="AC70" s="1" t="s">
        <v>1560</v>
      </c>
      <c r="AD70" s="1" t="s">
        <v>1561</v>
      </c>
      <c r="AE70" s="1" t="s">
        <v>1562</v>
      </c>
      <c r="AF70" s="1" t="s">
        <v>1563</v>
      </c>
      <c r="AG70" s="1" t="s">
        <v>1564</v>
      </c>
      <c r="AH70" s="1" t="s">
        <v>1565</v>
      </c>
      <c r="AI70" s="1" t="s">
        <v>1566</v>
      </c>
      <c r="AJ70" s="1" t="s">
        <v>1567</v>
      </c>
      <c r="AK70" s="1" t="s">
        <v>1568</v>
      </c>
      <c r="AL70" s="1" t="s">
        <v>1569</v>
      </c>
      <c r="AM70" s="1" t="s">
        <v>74</v>
      </c>
      <c r="AN70" s="1">
        <v>57</v>
      </c>
      <c r="AO70" s="1">
        <v>9</v>
      </c>
      <c r="AP70" s="1">
        <v>8</v>
      </c>
      <c r="AQ70" s="1">
        <v>3</v>
      </c>
      <c r="AR70" s="1">
        <v>36</v>
      </c>
      <c r="AS70" s="1" t="s">
        <v>150</v>
      </c>
      <c r="AT70" s="1" t="s">
        <v>151</v>
      </c>
      <c r="AU70" s="1" t="s">
        <v>152</v>
      </c>
      <c r="AV70" s="1" t="s">
        <v>508</v>
      </c>
      <c r="AW70" s="1" t="s">
        <v>509</v>
      </c>
      <c r="AX70" s="1" t="s">
        <v>74</v>
      </c>
      <c r="AY70" s="1" t="s">
        <v>510</v>
      </c>
      <c r="AZ70" s="1" t="s">
        <v>511</v>
      </c>
      <c r="BA70" s="1" t="s">
        <v>1570</v>
      </c>
      <c r="BB70" s="1">
        <v>2020</v>
      </c>
      <c r="BC70" s="1">
        <v>59</v>
      </c>
      <c r="BD70" s="1">
        <v>11</v>
      </c>
      <c r="BE70" s="1" t="s">
        <v>74</v>
      </c>
      <c r="BF70" s="1" t="s">
        <v>74</v>
      </c>
      <c r="BG70" s="1" t="s">
        <v>74</v>
      </c>
      <c r="BH70" s="1" t="s">
        <v>74</v>
      </c>
      <c r="BI70" s="1">
        <v>7415</v>
      </c>
      <c r="BJ70" s="1">
        <v>7425</v>
      </c>
      <c r="BK70" s="1" t="s">
        <v>74</v>
      </c>
      <c r="BL70" s="1" t="s">
        <v>1571</v>
      </c>
      <c r="BM70" s="1" t="str">
        <f>HYPERLINK("http://dx.doi.org/10.1021/acs.inorgchem.9b03767","http://dx.doi.org/10.1021/acs.inorgchem.9b03767")</f>
        <v>http://dx.doi.org/10.1021/acs.inorgchem.9b03767</v>
      </c>
      <c r="BN70" s="1" t="s">
        <v>74</v>
      </c>
      <c r="BO70" s="1" t="s">
        <v>74</v>
      </c>
      <c r="BP70" s="1">
        <v>11</v>
      </c>
      <c r="BQ70" s="1" t="s">
        <v>514</v>
      </c>
      <c r="BR70" s="1" t="s">
        <v>101</v>
      </c>
      <c r="BS70" s="1" t="s">
        <v>102</v>
      </c>
      <c r="BT70" s="1" t="s">
        <v>1572</v>
      </c>
      <c r="BU70" s="1">
        <v>32383872</v>
      </c>
      <c r="BV70" s="1" t="s">
        <v>74</v>
      </c>
      <c r="BW70" s="1" t="s">
        <v>74</v>
      </c>
      <c r="BX70" s="1" t="s">
        <v>74</v>
      </c>
      <c r="BY70" s="1" t="s">
        <v>105</v>
      </c>
      <c r="BZ70" s="1" t="s">
        <v>1573</v>
      </c>
      <c r="CA70" s="1" t="str">
        <f>HYPERLINK("https%3A%2F%2Fwww.webofscience.com%2Fwos%2Fwoscc%2Ffull-record%2FWOS:000538336400007","View Full Record in Web of Science")</f>
        <v>View Full Record in Web of Science</v>
      </c>
    </row>
    <row r="71" spans="1:79" s="13" customFormat="1" x14ac:dyDescent="0.2">
      <c r="A71" s="14" t="s">
        <v>2790</v>
      </c>
      <c r="B71" s="12" t="s">
        <v>3009</v>
      </c>
      <c r="C71" s="14" t="s">
        <v>2790</v>
      </c>
      <c r="D71" s="24">
        <f t="shared" si="3"/>
        <v>0</v>
      </c>
      <c r="E71" s="25">
        <f t="shared" si="4"/>
        <v>0</v>
      </c>
      <c r="F71" s="25">
        <f t="shared" si="5"/>
        <v>0</v>
      </c>
      <c r="G71" s="13" t="str">
        <f>HYPERLINK("http://dx.doi.org/10.1021/acscatal.0c00897","http://dx.doi.org/10.1021/acscatal.0c00897")</f>
        <v>http://dx.doi.org/10.1021/acscatal.0c00897</v>
      </c>
      <c r="H71" s="13" t="s">
        <v>72</v>
      </c>
      <c r="I71" s="13" t="s">
        <v>1574</v>
      </c>
      <c r="J71" s="13" t="s">
        <v>74</v>
      </c>
      <c r="K71" s="13" t="s">
        <v>74</v>
      </c>
      <c r="L71" s="13" t="s">
        <v>74</v>
      </c>
      <c r="M71" s="13" t="s">
        <v>1575</v>
      </c>
      <c r="N71" s="13" t="s">
        <v>74</v>
      </c>
      <c r="O71" s="13" t="s">
        <v>74</v>
      </c>
      <c r="P71" s="13" t="s">
        <v>1576</v>
      </c>
      <c r="Q71" s="13" t="s">
        <v>353</v>
      </c>
      <c r="R71" s="13" t="s">
        <v>74</v>
      </c>
      <c r="S71" s="13" t="s">
        <v>74</v>
      </c>
      <c r="T71" s="13" t="s">
        <v>78</v>
      </c>
      <c r="U71" s="13" t="s">
        <v>138</v>
      </c>
      <c r="V71" s="13" t="s">
        <v>74</v>
      </c>
      <c r="W71" s="13" t="s">
        <v>74</v>
      </c>
      <c r="X71" s="13" t="s">
        <v>74</v>
      </c>
      <c r="Y71" s="13" t="s">
        <v>74</v>
      </c>
      <c r="Z71" s="13" t="s">
        <v>74</v>
      </c>
      <c r="AA71" s="13" t="s">
        <v>1577</v>
      </c>
      <c r="AB71" s="13" t="s">
        <v>1578</v>
      </c>
      <c r="AC71" s="13" t="s">
        <v>1579</v>
      </c>
      <c r="AD71" s="13" t="s">
        <v>1580</v>
      </c>
      <c r="AE71" s="13" t="s">
        <v>1581</v>
      </c>
      <c r="AF71" s="13" t="s">
        <v>1582</v>
      </c>
      <c r="AG71" s="13" t="s">
        <v>1583</v>
      </c>
      <c r="AH71" s="13" t="s">
        <v>74</v>
      </c>
      <c r="AI71" s="13" t="s">
        <v>1584</v>
      </c>
      <c r="AJ71" s="13" t="s">
        <v>1585</v>
      </c>
      <c r="AK71" s="13" t="s">
        <v>1586</v>
      </c>
      <c r="AL71" s="13" t="s">
        <v>1587</v>
      </c>
      <c r="AM71" s="13" t="s">
        <v>74</v>
      </c>
      <c r="AN71" s="13">
        <v>58</v>
      </c>
      <c r="AO71" s="13">
        <v>15</v>
      </c>
      <c r="AP71" s="13">
        <v>16</v>
      </c>
      <c r="AQ71" s="13">
        <v>3</v>
      </c>
      <c r="AR71" s="13">
        <v>41</v>
      </c>
      <c r="AS71" s="13" t="s">
        <v>150</v>
      </c>
      <c r="AT71" s="13" t="s">
        <v>151</v>
      </c>
      <c r="AU71" s="13" t="s">
        <v>152</v>
      </c>
      <c r="AV71" s="13" t="s">
        <v>366</v>
      </c>
      <c r="AW71" s="13" t="s">
        <v>74</v>
      </c>
      <c r="AX71" s="13" t="s">
        <v>74</v>
      </c>
      <c r="AY71" s="13" t="s">
        <v>367</v>
      </c>
      <c r="AZ71" s="13" t="s">
        <v>368</v>
      </c>
      <c r="BA71" s="13" t="s">
        <v>1588</v>
      </c>
      <c r="BB71" s="13">
        <v>2020</v>
      </c>
      <c r="BC71" s="13">
        <v>10</v>
      </c>
      <c r="BD71" s="13">
        <v>7</v>
      </c>
      <c r="BE71" s="13" t="s">
        <v>74</v>
      </c>
      <c r="BF71" s="13" t="s">
        <v>74</v>
      </c>
      <c r="BG71" s="13" t="s">
        <v>74</v>
      </c>
      <c r="BH71" s="13" t="s">
        <v>74</v>
      </c>
      <c r="BI71" s="13">
        <v>4227</v>
      </c>
      <c r="BJ71" s="13">
        <v>4237</v>
      </c>
      <c r="BK71" s="13" t="s">
        <v>74</v>
      </c>
      <c r="BL71" s="13" t="s">
        <v>1589</v>
      </c>
      <c r="BM71" s="13" t="str">
        <f>HYPERLINK("http://dx.doi.org/10.1021/acscatal.0c00897","http://dx.doi.org/10.1021/acscatal.0c00897")</f>
        <v>http://dx.doi.org/10.1021/acscatal.0c00897</v>
      </c>
      <c r="BN71" s="13" t="s">
        <v>74</v>
      </c>
      <c r="BO71" s="13" t="s">
        <v>74</v>
      </c>
      <c r="BP71" s="13">
        <v>11</v>
      </c>
      <c r="BQ71" s="13" t="s">
        <v>372</v>
      </c>
      <c r="BR71" s="13" t="s">
        <v>101</v>
      </c>
      <c r="BS71" s="13" t="s">
        <v>102</v>
      </c>
      <c r="BT71" s="13" t="s">
        <v>1590</v>
      </c>
      <c r="BU71" s="13" t="s">
        <v>74</v>
      </c>
      <c r="BV71" s="13" t="s">
        <v>104</v>
      </c>
      <c r="BW71" s="13" t="s">
        <v>74</v>
      </c>
      <c r="BX71" s="13" t="s">
        <v>74</v>
      </c>
      <c r="BY71" s="13" t="s">
        <v>105</v>
      </c>
      <c r="BZ71" s="13" t="s">
        <v>1591</v>
      </c>
      <c r="CA71" s="13" t="str">
        <f>HYPERLINK("https%3A%2F%2Fwww.webofscience.com%2Fwos%2Fwoscc%2Ffull-record%2FWOS:000526395000024","View Full Record in Web of Science")</f>
        <v>View Full Record in Web of Science</v>
      </c>
    </row>
    <row r="72" spans="1:79" s="13" customFormat="1" x14ac:dyDescent="0.2">
      <c r="A72" s="14" t="s">
        <v>2770</v>
      </c>
      <c r="B72" s="12" t="s">
        <v>3010</v>
      </c>
      <c r="C72" s="14" t="s">
        <v>2770</v>
      </c>
      <c r="D72" s="24">
        <f t="shared" si="3"/>
        <v>0</v>
      </c>
      <c r="E72" s="25">
        <f t="shared" si="4"/>
        <v>0</v>
      </c>
      <c r="F72" s="25">
        <f t="shared" si="5"/>
        <v>0</v>
      </c>
      <c r="G72" s="13" t="str">
        <f>HYPERLINK("http://dx.doi.org/10.1002/anie.202001149","http://dx.doi.org/10.1002/anie.202001149")</f>
        <v>http://dx.doi.org/10.1002/anie.202001149</v>
      </c>
      <c r="H72" s="13" t="s">
        <v>72</v>
      </c>
      <c r="I72" s="13" t="s">
        <v>1592</v>
      </c>
      <c r="J72" s="13" t="s">
        <v>74</v>
      </c>
      <c r="K72" s="13" t="s">
        <v>74</v>
      </c>
      <c r="L72" s="13" t="s">
        <v>74</v>
      </c>
      <c r="M72" s="13" t="s">
        <v>1593</v>
      </c>
      <c r="N72" s="13" t="s">
        <v>74</v>
      </c>
      <c r="O72" s="13" t="s">
        <v>74</v>
      </c>
      <c r="P72" s="13" t="s">
        <v>1594</v>
      </c>
      <c r="Q72" s="13" t="s">
        <v>205</v>
      </c>
      <c r="R72" s="13" t="s">
        <v>74</v>
      </c>
      <c r="S72" s="13" t="s">
        <v>74</v>
      </c>
      <c r="T72" s="13" t="s">
        <v>78</v>
      </c>
      <c r="U72" s="13" t="s">
        <v>138</v>
      </c>
      <c r="V72" s="13" t="s">
        <v>74</v>
      </c>
      <c r="W72" s="13" t="s">
        <v>74</v>
      </c>
      <c r="X72" s="13" t="s">
        <v>74</v>
      </c>
      <c r="Y72" s="13" t="s">
        <v>74</v>
      </c>
      <c r="Z72" s="13" t="s">
        <v>74</v>
      </c>
      <c r="AA72" s="13" t="s">
        <v>1595</v>
      </c>
      <c r="AB72" s="13" t="s">
        <v>1596</v>
      </c>
      <c r="AC72" s="13" t="s">
        <v>1597</v>
      </c>
      <c r="AD72" s="13" t="s">
        <v>1598</v>
      </c>
      <c r="AE72" s="13" t="s">
        <v>115</v>
      </c>
      <c r="AF72" s="13" t="s">
        <v>1599</v>
      </c>
      <c r="AG72" s="13" t="s">
        <v>117</v>
      </c>
      <c r="AH72" s="13" t="s">
        <v>1600</v>
      </c>
      <c r="AI72" s="13" t="s">
        <v>1601</v>
      </c>
      <c r="AJ72" s="13" t="s">
        <v>1602</v>
      </c>
      <c r="AK72" s="13" t="s">
        <v>1603</v>
      </c>
      <c r="AL72" s="13" t="s">
        <v>1604</v>
      </c>
      <c r="AM72" s="13" t="s">
        <v>74</v>
      </c>
      <c r="AN72" s="13">
        <v>83</v>
      </c>
      <c r="AO72" s="13">
        <v>39</v>
      </c>
      <c r="AP72" s="13">
        <v>40</v>
      </c>
      <c r="AQ72" s="13">
        <v>7</v>
      </c>
      <c r="AR72" s="13">
        <v>91</v>
      </c>
      <c r="AS72" s="13" t="s">
        <v>90</v>
      </c>
      <c r="AT72" s="13" t="s">
        <v>91</v>
      </c>
      <c r="AU72" s="13" t="s">
        <v>92</v>
      </c>
      <c r="AV72" s="13" t="s">
        <v>216</v>
      </c>
      <c r="AW72" s="13" t="s">
        <v>217</v>
      </c>
      <c r="AX72" s="13" t="s">
        <v>74</v>
      </c>
      <c r="AY72" s="13" t="s">
        <v>218</v>
      </c>
      <c r="AZ72" s="13" t="s">
        <v>219</v>
      </c>
      <c r="BA72" s="13" t="s">
        <v>1605</v>
      </c>
      <c r="BB72" s="13">
        <v>2020</v>
      </c>
      <c r="BC72" s="13">
        <v>59</v>
      </c>
      <c r="BD72" s="13">
        <v>20</v>
      </c>
      <c r="BE72" s="13" t="s">
        <v>74</v>
      </c>
      <c r="BF72" s="13" t="s">
        <v>74</v>
      </c>
      <c r="BG72" s="13" t="s">
        <v>74</v>
      </c>
      <c r="BH72" s="13" t="s">
        <v>74</v>
      </c>
      <c r="BI72" s="13">
        <v>7803</v>
      </c>
      <c r="BJ72" s="13">
        <v>7807</v>
      </c>
      <c r="BK72" s="13" t="s">
        <v>74</v>
      </c>
      <c r="BL72" s="13" t="s">
        <v>1606</v>
      </c>
      <c r="BM72" s="13" t="str">
        <f>HYPERLINK("http://dx.doi.org/10.1002/anie.202001149","http://dx.doi.org/10.1002/anie.202001149")</f>
        <v>http://dx.doi.org/10.1002/anie.202001149</v>
      </c>
      <c r="BN72" s="13" t="s">
        <v>74</v>
      </c>
      <c r="BO72" s="13" t="s">
        <v>1607</v>
      </c>
      <c r="BP72" s="13">
        <v>5</v>
      </c>
      <c r="BQ72" s="13" t="s">
        <v>100</v>
      </c>
      <c r="BR72" s="13" t="s">
        <v>181</v>
      </c>
      <c r="BS72" s="13" t="s">
        <v>102</v>
      </c>
      <c r="BT72" s="13" t="s">
        <v>1608</v>
      </c>
      <c r="BU72" s="13">
        <v>32077555</v>
      </c>
      <c r="BV72" s="13" t="s">
        <v>74</v>
      </c>
      <c r="BW72" s="13" t="s">
        <v>74</v>
      </c>
      <c r="BX72" s="13" t="s">
        <v>74</v>
      </c>
      <c r="BY72" s="13" t="s">
        <v>105</v>
      </c>
      <c r="BZ72" s="13" t="s">
        <v>1609</v>
      </c>
      <c r="CA72" s="13" t="str">
        <f>HYPERLINK("https%3A%2F%2Fwww.webofscience.com%2Fwos%2Fwoscc%2Ffull-record%2FWOS:000520531700001","View Full Record in Web of Science")</f>
        <v>View Full Record in Web of Science</v>
      </c>
    </row>
    <row r="73" spans="1:79" s="26" customFormat="1" x14ac:dyDescent="0.2">
      <c r="A73" s="19" t="s">
        <v>2768</v>
      </c>
      <c r="B73" s="26" t="s">
        <v>3011</v>
      </c>
      <c r="C73" s="19" t="s">
        <v>2770</v>
      </c>
      <c r="D73" s="24">
        <f t="shared" si="3"/>
        <v>0</v>
      </c>
      <c r="E73" s="25">
        <f t="shared" si="4"/>
        <v>1</v>
      </c>
      <c r="F73" s="25">
        <f t="shared" si="5"/>
        <v>1</v>
      </c>
      <c r="G73" s="26" t="str">
        <f>HYPERLINK("http://dx.doi.org/10.1021/acs.accounts.9b00544","http://dx.doi.org/10.1021/acs.accounts.9b00544")</f>
        <v>http://dx.doi.org/10.1021/acs.accounts.9b00544</v>
      </c>
      <c r="H73" s="26" t="s">
        <v>72</v>
      </c>
      <c r="I73" s="26" t="s">
        <v>1610</v>
      </c>
      <c r="J73" s="26" t="s">
        <v>74</v>
      </c>
      <c r="K73" s="26" t="s">
        <v>74</v>
      </c>
      <c r="L73" s="26" t="s">
        <v>74</v>
      </c>
      <c r="M73" s="26" t="s">
        <v>1611</v>
      </c>
      <c r="N73" s="26" t="s">
        <v>74</v>
      </c>
      <c r="O73" s="26" t="s">
        <v>74</v>
      </c>
      <c r="P73" s="26" t="s">
        <v>1612</v>
      </c>
      <c r="Q73" s="26" t="s">
        <v>850</v>
      </c>
      <c r="R73" s="26" t="s">
        <v>74</v>
      </c>
      <c r="S73" s="26" t="s">
        <v>74</v>
      </c>
      <c r="T73" s="26" t="s">
        <v>78</v>
      </c>
      <c r="U73" s="26" t="s">
        <v>334</v>
      </c>
      <c r="V73" s="26" t="s">
        <v>74</v>
      </c>
      <c r="W73" s="26" t="s">
        <v>74</v>
      </c>
      <c r="X73" s="26" t="s">
        <v>74</v>
      </c>
      <c r="Y73" s="26" t="s">
        <v>74</v>
      </c>
      <c r="Z73" s="26" t="s">
        <v>74</v>
      </c>
      <c r="AA73" s="26" t="s">
        <v>74</v>
      </c>
      <c r="AB73" s="26" t="s">
        <v>1613</v>
      </c>
      <c r="AC73" s="26" t="s">
        <v>1614</v>
      </c>
      <c r="AD73" s="26" t="s">
        <v>1615</v>
      </c>
      <c r="AE73" s="26" t="s">
        <v>1616</v>
      </c>
      <c r="AF73" s="26" t="s">
        <v>1617</v>
      </c>
      <c r="AG73" s="26" t="s">
        <v>1618</v>
      </c>
      <c r="AH73" s="26" t="s">
        <v>74</v>
      </c>
      <c r="AI73" s="26" t="s">
        <v>1619</v>
      </c>
      <c r="AJ73" s="26" t="s">
        <v>1620</v>
      </c>
      <c r="AK73" s="26" t="s">
        <v>1621</v>
      </c>
      <c r="AL73" s="26" t="s">
        <v>1622</v>
      </c>
      <c r="AM73" s="26" t="s">
        <v>74</v>
      </c>
      <c r="AN73" s="26">
        <v>80</v>
      </c>
      <c r="AO73" s="26">
        <v>302</v>
      </c>
      <c r="AP73" s="26">
        <v>309</v>
      </c>
      <c r="AQ73" s="26">
        <v>45</v>
      </c>
      <c r="AR73" s="26">
        <v>408</v>
      </c>
      <c r="AS73" s="26" t="s">
        <v>150</v>
      </c>
      <c r="AT73" s="26" t="s">
        <v>151</v>
      </c>
      <c r="AU73" s="26" t="s">
        <v>152</v>
      </c>
      <c r="AV73" s="26" t="s">
        <v>861</v>
      </c>
      <c r="AW73" s="26" t="s">
        <v>862</v>
      </c>
      <c r="AX73" s="26" t="s">
        <v>74</v>
      </c>
      <c r="AY73" s="26" t="s">
        <v>863</v>
      </c>
      <c r="AZ73" s="26" t="s">
        <v>864</v>
      </c>
      <c r="BA73" s="26" t="s">
        <v>1623</v>
      </c>
      <c r="BB73" s="26">
        <v>2020</v>
      </c>
      <c r="BC73" s="26">
        <v>53</v>
      </c>
      <c r="BD73" s="26">
        <v>3</v>
      </c>
      <c r="BE73" s="26" t="s">
        <v>74</v>
      </c>
      <c r="BF73" s="26" t="s">
        <v>74</v>
      </c>
      <c r="BG73" s="26" t="s">
        <v>74</v>
      </c>
      <c r="BH73" s="26" t="s">
        <v>74</v>
      </c>
      <c r="BI73" s="26">
        <v>561</v>
      </c>
      <c r="BJ73" s="26">
        <v>574</v>
      </c>
      <c r="BK73" s="26" t="s">
        <v>74</v>
      </c>
      <c r="BL73" s="26" t="s">
        <v>1624</v>
      </c>
      <c r="BM73" s="26" t="str">
        <f>HYPERLINK("http://dx.doi.org/10.1021/acs.accounts.9b00544","http://dx.doi.org/10.1021/acs.accounts.9b00544")</f>
        <v>http://dx.doi.org/10.1021/acs.accounts.9b00544</v>
      </c>
      <c r="BN73" s="26" t="s">
        <v>74</v>
      </c>
      <c r="BO73" s="26" t="s">
        <v>74</v>
      </c>
      <c r="BP73" s="26">
        <v>14</v>
      </c>
      <c r="BQ73" s="26" t="s">
        <v>100</v>
      </c>
      <c r="BR73" s="26" t="s">
        <v>101</v>
      </c>
      <c r="BS73" s="26" t="s">
        <v>102</v>
      </c>
      <c r="BT73" s="26" t="s">
        <v>1625</v>
      </c>
      <c r="BU73" s="26">
        <v>32049487</v>
      </c>
      <c r="BV73" s="26" t="s">
        <v>599</v>
      </c>
      <c r="BW73" s="26" t="s">
        <v>74</v>
      </c>
      <c r="BX73" s="26" t="s">
        <v>74</v>
      </c>
      <c r="BY73" s="26" t="s">
        <v>105</v>
      </c>
      <c r="BZ73" s="26" t="s">
        <v>1626</v>
      </c>
      <c r="CA73" s="26" t="str">
        <f>HYPERLINK("https%3A%2F%2Fwww.webofscience.com%2Fwos%2Fwoscc%2Ffull-record%2FWOS:000526398000003","View Full Record in Web of Science")</f>
        <v>View Full Record in Web of Science</v>
      </c>
    </row>
    <row r="74" spans="1:79" s="9" customFormat="1" x14ac:dyDescent="0.2">
      <c r="A74" s="10" t="s">
        <v>2771</v>
      </c>
      <c r="B74" s="8" t="s">
        <v>3012</v>
      </c>
      <c r="C74" s="7" t="s">
        <v>2768</v>
      </c>
      <c r="D74" s="24">
        <f t="shared" si="3"/>
        <v>0</v>
      </c>
      <c r="E74" s="25">
        <f t="shared" si="4"/>
        <v>-1</v>
      </c>
      <c r="F74" s="25">
        <f t="shared" si="5"/>
        <v>0</v>
      </c>
      <c r="G74" s="9" t="str">
        <f>HYPERLINK("http://dx.doi.org/10.1021/acs.accounts.9b00603","http://dx.doi.org/10.1021/acs.accounts.9b00603")</f>
        <v>http://dx.doi.org/10.1021/acs.accounts.9b00603</v>
      </c>
      <c r="H74" s="9" t="s">
        <v>72</v>
      </c>
      <c r="I74" s="9" t="s">
        <v>1627</v>
      </c>
      <c r="J74" s="9" t="s">
        <v>74</v>
      </c>
      <c r="K74" s="9" t="s">
        <v>74</v>
      </c>
      <c r="L74" s="9" t="s">
        <v>74</v>
      </c>
      <c r="M74" s="9" t="s">
        <v>1628</v>
      </c>
      <c r="N74" s="9" t="s">
        <v>74</v>
      </c>
      <c r="O74" s="9" t="s">
        <v>74</v>
      </c>
      <c r="P74" s="9" t="s">
        <v>1629</v>
      </c>
      <c r="Q74" s="9" t="s">
        <v>850</v>
      </c>
      <c r="R74" s="9" t="s">
        <v>74</v>
      </c>
      <c r="S74" s="9" t="s">
        <v>74</v>
      </c>
      <c r="T74" s="9" t="s">
        <v>78</v>
      </c>
      <c r="U74" s="9" t="s">
        <v>334</v>
      </c>
      <c r="V74" s="9" t="s">
        <v>74</v>
      </c>
      <c r="W74" s="9" t="s">
        <v>74</v>
      </c>
      <c r="X74" s="9" t="s">
        <v>74</v>
      </c>
      <c r="Y74" s="9" t="s">
        <v>74</v>
      </c>
      <c r="Z74" s="9" t="s">
        <v>74</v>
      </c>
      <c r="AA74" s="9" t="s">
        <v>74</v>
      </c>
      <c r="AB74" s="9" t="s">
        <v>1630</v>
      </c>
      <c r="AC74" s="9" t="s">
        <v>1631</v>
      </c>
      <c r="AD74" s="9" t="s">
        <v>1632</v>
      </c>
      <c r="AE74" s="9" t="s">
        <v>1633</v>
      </c>
      <c r="AF74" s="9" t="s">
        <v>1634</v>
      </c>
      <c r="AG74" s="9" t="s">
        <v>1218</v>
      </c>
      <c r="AH74" s="9" t="s">
        <v>1635</v>
      </c>
      <c r="AI74" s="9" t="s">
        <v>1636</v>
      </c>
      <c r="AJ74" s="9" t="s">
        <v>1637</v>
      </c>
      <c r="AK74" s="9" t="s">
        <v>1638</v>
      </c>
      <c r="AL74" s="9" t="s">
        <v>1639</v>
      </c>
      <c r="AM74" s="9" t="s">
        <v>74</v>
      </c>
      <c r="AN74" s="9">
        <v>57</v>
      </c>
      <c r="AO74" s="9">
        <v>418</v>
      </c>
      <c r="AP74" s="9">
        <v>421</v>
      </c>
      <c r="AQ74" s="9">
        <v>40</v>
      </c>
      <c r="AR74" s="9">
        <v>450</v>
      </c>
      <c r="AS74" s="9" t="s">
        <v>150</v>
      </c>
      <c r="AT74" s="9" t="s">
        <v>151</v>
      </c>
      <c r="AU74" s="9" t="s">
        <v>152</v>
      </c>
      <c r="AV74" s="9" t="s">
        <v>861</v>
      </c>
      <c r="AW74" s="9" t="s">
        <v>862</v>
      </c>
      <c r="AX74" s="9" t="s">
        <v>74</v>
      </c>
      <c r="AY74" s="9" t="s">
        <v>863</v>
      </c>
      <c r="AZ74" s="9" t="s">
        <v>864</v>
      </c>
      <c r="BA74" s="9" t="s">
        <v>1640</v>
      </c>
      <c r="BB74" s="9">
        <v>2020</v>
      </c>
      <c r="BC74" s="9">
        <v>53</v>
      </c>
      <c r="BD74" s="9">
        <v>2</v>
      </c>
      <c r="BE74" s="9" t="s">
        <v>74</v>
      </c>
      <c r="BF74" s="9" t="s">
        <v>74</v>
      </c>
      <c r="BG74" s="9" t="s">
        <v>74</v>
      </c>
      <c r="BH74" s="9" t="s">
        <v>74</v>
      </c>
      <c r="BI74" s="9">
        <v>300</v>
      </c>
      <c r="BJ74" s="9">
        <v>310</v>
      </c>
      <c r="BK74" s="9" t="s">
        <v>74</v>
      </c>
      <c r="BL74" s="9" t="s">
        <v>1641</v>
      </c>
      <c r="BM74" s="9" t="str">
        <f>HYPERLINK("http://dx.doi.org/10.1021/acs.accounts.9b00603","http://dx.doi.org/10.1021/acs.accounts.9b00603")</f>
        <v>http://dx.doi.org/10.1021/acs.accounts.9b00603</v>
      </c>
      <c r="BN74" s="9" t="s">
        <v>74</v>
      </c>
      <c r="BO74" s="9" t="s">
        <v>74</v>
      </c>
      <c r="BP74" s="9">
        <v>11</v>
      </c>
      <c r="BQ74" s="9" t="s">
        <v>100</v>
      </c>
      <c r="BR74" s="9" t="s">
        <v>101</v>
      </c>
      <c r="BS74" s="9" t="s">
        <v>102</v>
      </c>
      <c r="BT74" s="9" t="s">
        <v>1642</v>
      </c>
      <c r="BU74" s="9">
        <v>31939278</v>
      </c>
      <c r="BV74" s="9" t="s">
        <v>74</v>
      </c>
      <c r="BW74" s="9" t="s">
        <v>74</v>
      </c>
      <c r="BX74" s="9" t="s">
        <v>74</v>
      </c>
      <c r="BY74" s="9" t="s">
        <v>105</v>
      </c>
      <c r="BZ74" s="9" t="s">
        <v>1643</v>
      </c>
      <c r="CA74" s="9" t="str">
        <f>HYPERLINK("https%3A%2F%2Fwww.webofscience.com%2Fwos%2Fwoscc%2Ffull-record%2FWOS:000514759600002","View Full Record in Web of Science")</f>
        <v>View Full Record in Web of Science</v>
      </c>
    </row>
    <row r="75" spans="1:79" s="13" customFormat="1" x14ac:dyDescent="0.2">
      <c r="A75" s="14" t="s">
        <v>2771</v>
      </c>
      <c r="B75" s="12" t="s">
        <v>3013</v>
      </c>
      <c r="C75" s="11" t="s">
        <v>2783</v>
      </c>
      <c r="D75" s="24">
        <f t="shared" si="3"/>
        <v>1</v>
      </c>
      <c r="E75" s="25">
        <f t="shared" si="4"/>
        <v>0</v>
      </c>
      <c r="F75" s="25">
        <f t="shared" si="5"/>
        <v>1</v>
      </c>
      <c r="G75" s="13" t="str">
        <f>HYPERLINK("http://dx.doi.org/10.1021/jacs.9b11472","http://dx.doi.org/10.1021/jacs.9b11472")</f>
        <v>http://dx.doi.org/10.1021/jacs.9b11472</v>
      </c>
      <c r="H75" s="13" t="s">
        <v>72</v>
      </c>
      <c r="I75" s="13" t="s">
        <v>1644</v>
      </c>
      <c r="J75" s="13" t="s">
        <v>74</v>
      </c>
      <c r="K75" s="13" t="s">
        <v>74</v>
      </c>
      <c r="L75" s="13" t="s">
        <v>74</v>
      </c>
      <c r="M75" s="13" t="s">
        <v>1645</v>
      </c>
      <c r="N75" s="13" t="s">
        <v>74</v>
      </c>
      <c r="O75" s="13" t="s">
        <v>74</v>
      </c>
      <c r="P75" s="13" t="s">
        <v>1646</v>
      </c>
      <c r="Q75" s="13" t="s">
        <v>137</v>
      </c>
      <c r="R75" s="13" t="s">
        <v>74</v>
      </c>
      <c r="S75" s="13" t="s">
        <v>74</v>
      </c>
      <c r="T75" s="13" t="s">
        <v>78</v>
      </c>
      <c r="U75" s="13" t="s">
        <v>138</v>
      </c>
      <c r="V75" s="13" t="s">
        <v>74</v>
      </c>
      <c r="W75" s="13" t="s">
        <v>74</v>
      </c>
      <c r="X75" s="13" t="s">
        <v>74</v>
      </c>
      <c r="Y75" s="13" t="s">
        <v>74</v>
      </c>
      <c r="Z75" s="13" t="s">
        <v>74</v>
      </c>
      <c r="AA75" s="13" t="s">
        <v>74</v>
      </c>
      <c r="AB75" s="13" t="s">
        <v>1647</v>
      </c>
      <c r="AC75" s="13" t="s">
        <v>1648</v>
      </c>
      <c r="AD75" s="13" t="s">
        <v>1649</v>
      </c>
      <c r="AE75" s="13" t="s">
        <v>1650</v>
      </c>
      <c r="AF75" s="13" t="s">
        <v>1651</v>
      </c>
      <c r="AG75" s="13" t="s">
        <v>1652</v>
      </c>
      <c r="AH75" s="13" t="s">
        <v>74</v>
      </c>
      <c r="AI75" s="13" t="s">
        <v>1653</v>
      </c>
      <c r="AJ75" s="13" t="s">
        <v>1654</v>
      </c>
      <c r="AK75" s="13" t="s">
        <v>1655</v>
      </c>
      <c r="AL75" s="13" t="s">
        <v>1656</v>
      </c>
      <c r="AM75" s="13" t="s">
        <v>74</v>
      </c>
      <c r="AN75" s="13">
        <v>46</v>
      </c>
      <c r="AO75" s="13">
        <v>119</v>
      </c>
      <c r="AP75" s="13">
        <v>123</v>
      </c>
      <c r="AQ75" s="13">
        <v>11</v>
      </c>
      <c r="AR75" s="13">
        <v>155</v>
      </c>
      <c r="AS75" s="13" t="s">
        <v>150</v>
      </c>
      <c r="AT75" s="13" t="s">
        <v>151</v>
      </c>
      <c r="AU75" s="13" t="s">
        <v>152</v>
      </c>
      <c r="AV75" s="13" t="s">
        <v>153</v>
      </c>
      <c r="AW75" s="13" t="s">
        <v>154</v>
      </c>
      <c r="AX75" s="13" t="s">
        <v>74</v>
      </c>
      <c r="AY75" s="13" t="s">
        <v>155</v>
      </c>
      <c r="AZ75" s="13" t="s">
        <v>156</v>
      </c>
      <c r="BA75" s="13" t="s">
        <v>1657</v>
      </c>
      <c r="BB75" s="13">
        <v>2020</v>
      </c>
      <c r="BC75" s="13">
        <v>142</v>
      </c>
      <c r="BD75" s="13">
        <v>4</v>
      </c>
      <c r="BE75" s="13" t="s">
        <v>74</v>
      </c>
      <c r="BF75" s="13" t="s">
        <v>74</v>
      </c>
      <c r="BG75" s="13" t="s">
        <v>74</v>
      </c>
      <c r="BH75" s="13" t="s">
        <v>74</v>
      </c>
      <c r="BI75" s="13">
        <v>1698</v>
      </c>
      <c r="BJ75" s="13">
        <v>1703</v>
      </c>
      <c r="BK75" s="13" t="s">
        <v>74</v>
      </c>
      <c r="BL75" s="13" t="s">
        <v>1658</v>
      </c>
      <c r="BM75" s="13" t="str">
        <f>HYPERLINK("http://dx.doi.org/10.1021/jacs.9b11472","http://dx.doi.org/10.1021/jacs.9b11472")</f>
        <v>http://dx.doi.org/10.1021/jacs.9b11472</v>
      </c>
      <c r="BN75" s="13" t="s">
        <v>74</v>
      </c>
      <c r="BO75" s="13" t="s">
        <v>74</v>
      </c>
      <c r="BP75" s="13">
        <v>6</v>
      </c>
      <c r="BQ75" s="13" t="s">
        <v>100</v>
      </c>
      <c r="BR75" s="13" t="s">
        <v>181</v>
      </c>
      <c r="BS75" s="13" t="s">
        <v>102</v>
      </c>
      <c r="BT75" s="13" t="s">
        <v>1659</v>
      </c>
      <c r="BU75" s="13">
        <v>31904939</v>
      </c>
      <c r="BV75" s="13" t="s">
        <v>599</v>
      </c>
      <c r="BW75" s="13" t="s">
        <v>74</v>
      </c>
      <c r="BX75" s="13" t="s">
        <v>74</v>
      </c>
      <c r="BY75" s="13" t="s">
        <v>105</v>
      </c>
      <c r="BZ75" s="13" t="s">
        <v>1660</v>
      </c>
      <c r="CA75" s="13" t="str">
        <f>HYPERLINK("https%3A%2F%2Fwww.webofscience.com%2Fwos%2Fwoscc%2Ffull-record%2FWOS:000510531900008","View Full Record in Web of Science")</f>
        <v>View Full Record in Web of Science</v>
      </c>
    </row>
    <row r="76" spans="1:79" s="13" customFormat="1" x14ac:dyDescent="0.2">
      <c r="A76" s="14" t="s">
        <v>2770</v>
      </c>
      <c r="B76" s="12" t="s">
        <v>3014</v>
      </c>
      <c r="C76" s="14" t="s">
        <v>2770</v>
      </c>
      <c r="D76" s="24">
        <f t="shared" si="3"/>
        <v>0</v>
      </c>
      <c r="E76" s="25">
        <f t="shared" si="4"/>
        <v>0</v>
      </c>
      <c r="F76" s="25">
        <f t="shared" si="5"/>
        <v>0</v>
      </c>
      <c r="G76" s="13" t="str">
        <f>HYPERLINK("http://dx.doi.org/10.1021/acs.inorgchem.9b02080","http://dx.doi.org/10.1021/acs.inorgchem.9b02080")</f>
        <v>http://dx.doi.org/10.1021/acs.inorgchem.9b02080</v>
      </c>
      <c r="H76" s="13" t="s">
        <v>72</v>
      </c>
      <c r="I76" s="13" t="s">
        <v>1661</v>
      </c>
      <c r="J76" s="13" t="s">
        <v>74</v>
      </c>
      <c r="K76" s="13" t="s">
        <v>74</v>
      </c>
      <c r="L76" s="13" t="s">
        <v>74</v>
      </c>
      <c r="M76" s="13" t="s">
        <v>1662</v>
      </c>
      <c r="N76" s="13" t="s">
        <v>74</v>
      </c>
      <c r="O76" s="13" t="s">
        <v>74</v>
      </c>
      <c r="P76" s="13" t="s">
        <v>1663</v>
      </c>
      <c r="Q76" s="13" t="s">
        <v>496</v>
      </c>
      <c r="R76" s="13" t="s">
        <v>74</v>
      </c>
      <c r="S76" s="13" t="s">
        <v>74</v>
      </c>
      <c r="T76" s="13" t="s">
        <v>78</v>
      </c>
      <c r="U76" s="13" t="s">
        <v>138</v>
      </c>
      <c r="V76" s="13" t="s">
        <v>74</v>
      </c>
      <c r="W76" s="13" t="s">
        <v>74</v>
      </c>
      <c r="X76" s="13" t="s">
        <v>74</v>
      </c>
      <c r="Y76" s="13" t="s">
        <v>74</v>
      </c>
      <c r="Z76" s="13" t="s">
        <v>74</v>
      </c>
      <c r="AA76" s="13" t="s">
        <v>74</v>
      </c>
      <c r="AB76" s="13" t="s">
        <v>1664</v>
      </c>
      <c r="AC76" s="13" t="s">
        <v>1665</v>
      </c>
      <c r="AD76" s="13" t="s">
        <v>1666</v>
      </c>
      <c r="AE76" s="13" t="s">
        <v>1667</v>
      </c>
      <c r="AF76" s="13" t="s">
        <v>1668</v>
      </c>
      <c r="AG76" s="13" t="s">
        <v>1669</v>
      </c>
      <c r="AH76" s="13" t="s">
        <v>1670</v>
      </c>
      <c r="AI76" s="13" t="s">
        <v>1671</v>
      </c>
      <c r="AJ76" s="13" t="s">
        <v>1672</v>
      </c>
      <c r="AK76" s="13" t="s">
        <v>1673</v>
      </c>
      <c r="AL76" s="13" t="s">
        <v>1674</v>
      </c>
      <c r="AM76" s="13" t="s">
        <v>74</v>
      </c>
      <c r="AN76" s="13">
        <v>36</v>
      </c>
      <c r="AO76" s="13">
        <v>3</v>
      </c>
      <c r="AP76" s="13">
        <v>3</v>
      </c>
      <c r="AQ76" s="13">
        <v>1</v>
      </c>
      <c r="AR76" s="13">
        <v>14</v>
      </c>
      <c r="AS76" s="13" t="s">
        <v>150</v>
      </c>
      <c r="AT76" s="13" t="s">
        <v>151</v>
      </c>
      <c r="AU76" s="13" t="s">
        <v>152</v>
      </c>
      <c r="AV76" s="13" t="s">
        <v>508</v>
      </c>
      <c r="AW76" s="13" t="s">
        <v>509</v>
      </c>
      <c r="AX76" s="13" t="s">
        <v>74</v>
      </c>
      <c r="AY76" s="13" t="s">
        <v>510</v>
      </c>
      <c r="AZ76" s="13" t="s">
        <v>511</v>
      </c>
      <c r="BA76" s="13" t="s">
        <v>1675</v>
      </c>
      <c r="BB76" s="13">
        <v>2019</v>
      </c>
      <c r="BC76" s="13">
        <v>58</v>
      </c>
      <c r="BD76" s="13">
        <v>20</v>
      </c>
      <c r="BE76" s="13" t="s">
        <v>74</v>
      </c>
      <c r="BF76" s="13" t="s">
        <v>74</v>
      </c>
      <c r="BG76" s="13" t="s">
        <v>74</v>
      </c>
      <c r="BH76" s="13" t="s">
        <v>74</v>
      </c>
      <c r="BI76" s="13">
        <v>14068</v>
      </c>
      <c r="BJ76" s="13">
        <v>14074</v>
      </c>
      <c r="BK76" s="13" t="s">
        <v>74</v>
      </c>
      <c r="BL76" s="13" t="s">
        <v>1676</v>
      </c>
      <c r="BM76" s="13" t="str">
        <f>HYPERLINK("http://dx.doi.org/10.1021/acs.inorgchem.9b02080","http://dx.doi.org/10.1021/acs.inorgchem.9b02080")</f>
        <v>http://dx.doi.org/10.1021/acs.inorgchem.9b02080</v>
      </c>
      <c r="BN76" s="13" t="s">
        <v>74</v>
      </c>
      <c r="BO76" s="13" t="s">
        <v>74</v>
      </c>
      <c r="BP76" s="13">
        <v>7</v>
      </c>
      <c r="BQ76" s="13" t="s">
        <v>514</v>
      </c>
      <c r="BR76" s="13" t="s">
        <v>101</v>
      </c>
      <c r="BS76" s="13" t="s">
        <v>102</v>
      </c>
      <c r="BT76" s="13" t="s">
        <v>1677</v>
      </c>
      <c r="BU76" s="13">
        <v>31599584</v>
      </c>
      <c r="BV76" s="13" t="s">
        <v>74</v>
      </c>
      <c r="BW76" s="13" t="s">
        <v>74</v>
      </c>
      <c r="BX76" s="13" t="s">
        <v>74</v>
      </c>
      <c r="BY76" s="13" t="s">
        <v>105</v>
      </c>
      <c r="BZ76" s="13" t="s">
        <v>1678</v>
      </c>
      <c r="CA76" s="13" t="str">
        <f>HYPERLINK("https%3A%2F%2Fwww.webofscience.com%2Fwos%2Fwoscc%2Ffull-record%2FWOS:000492117900056","View Full Record in Web of Science")</f>
        <v>View Full Record in Web of Science</v>
      </c>
    </row>
    <row r="77" spans="1:79" s="13" customFormat="1" x14ac:dyDescent="0.2">
      <c r="A77" s="14" t="s">
        <v>2770</v>
      </c>
      <c r="B77" s="12" t="s">
        <v>3015</v>
      </c>
      <c r="C77" s="11" t="s">
        <v>2799</v>
      </c>
      <c r="D77" s="24">
        <f t="shared" si="3"/>
        <v>1</v>
      </c>
      <c r="E77" s="25">
        <f t="shared" si="4"/>
        <v>-1</v>
      </c>
      <c r="F77" s="25">
        <f t="shared" si="5"/>
        <v>0</v>
      </c>
      <c r="G77" s="13" t="str">
        <f>HYPERLINK("http://dx.doi.org/10.1002/anie.201903902","http://dx.doi.org/10.1002/anie.201903902")</f>
        <v>http://dx.doi.org/10.1002/anie.201903902</v>
      </c>
      <c r="H77" s="13" t="s">
        <v>72</v>
      </c>
      <c r="I77" s="13" t="s">
        <v>1679</v>
      </c>
      <c r="J77" s="13" t="s">
        <v>74</v>
      </c>
      <c r="K77" s="13" t="s">
        <v>74</v>
      </c>
      <c r="L77" s="13" t="s">
        <v>74</v>
      </c>
      <c r="M77" s="13" t="s">
        <v>1680</v>
      </c>
      <c r="N77" s="13" t="s">
        <v>74</v>
      </c>
      <c r="O77" s="13" t="s">
        <v>74</v>
      </c>
      <c r="P77" s="13" t="s">
        <v>1681</v>
      </c>
      <c r="Q77" s="13" t="s">
        <v>205</v>
      </c>
      <c r="R77" s="13" t="s">
        <v>74</v>
      </c>
      <c r="S77" s="13" t="s">
        <v>74</v>
      </c>
      <c r="T77" s="13" t="s">
        <v>78</v>
      </c>
      <c r="U77" s="13" t="s">
        <v>138</v>
      </c>
      <c r="V77" s="13" t="s">
        <v>74</v>
      </c>
      <c r="W77" s="13" t="s">
        <v>74</v>
      </c>
      <c r="X77" s="13" t="s">
        <v>74</v>
      </c>
      <c r="Y77" s="13" t="s">
        <v>74</v>
      </c>
      <c r="Z77" s="13" t="s">
        <v>74</v>
      </c>
      <c r="AA77" s="13" t="s">
        <v>1682</v>
      </c>
      <c r="AB77" s="13" t="s">
        <v>1683</v>
      </c>
      <c r="AC77" s="13" t="s">
        <v>1684</v>
      </c>
      <c r="AD77" s="13" t="s">
        <v>1685</v>
      </c>
      <c r="AE77" s="13" t="s">
        <v>1686</v>
      </c>
      <c r="AF77" s="13" t="s">
        <v>1687</v>
      </c>
      <c r="AG77" s="13" t="s">
        <v>1688</v>
      </c>
      <c r="AH77" s="13" t="s">
        <v>1689</v>
      </c>
      <c r="AI77" s="13" t="s">
        <v>1690</v>
      </c>
      <c r="AJ77" s="13" t="s">
        <v>1691</v>
      </c>
      <c r="AK77" s="13" t="s">
        <v>1692</v>
      </c>
      <c r="AL77" s="13" t="s">
        <v>1693</v>
      </c>
      <c r="AM77" s="13" t="s">
        <v>74</v>
      </c>
      <c r="AN77" s="13">
        <v>70</v>
      </c>
      <c r="AO77" s="13">
        <v>8</v>
      </c>
      <c r="AP77" s="13">
        <v>9</v>
      </c>
      <c r="AQ77" s="13">
        <v>9</v>
      </c>
      <c r="AR77" s="13">
        <v>52</v>
      </c>
      <c r="AS77" s="13" t="s">
        <v>90</v>
      </c>
      <c r="AT77" s="13" t="s">
        <v>91</v>
      </c>
      <c r="AU77" s="13" t="s">
        <v>92</v>
      </c>
      <c r="AV77" s="13" t="s">
        <v>216</v>
      </c>
      <c r="AW77" s="13" t="s">
        <v>217</v>
      </c>
      <c r="AX77" s="13" t="s">
        <v>74</v>
      </c>
      <c r="AY77" s="13" t="s">
        <v>218</v>
      </c>
      <c r="AZ77" s="13" t="s">
        <v>219</v>
      </c>
      <c r="BA77" s="13" t="s">
        <v>1694</v>
      </c>
      <c r="BB77" s="13">
        <v>2019</v>
      </c>
      <c r="BC77" s="13">
        <v>58</v>
      </c>
      <c r="BD77" s="13">
        <v>38</v>
      </c>
      <c r="BE77" s="13" t="s">
        <v>74</v>
      </c>
      <c r="BF77" s="13" t="s">
        <v>74</v>
      </c>
      <c r="BG77" s="13" t="s">
        <v>74</v>
      </c>
      <c r="BH77" s="13" t="s">
        <v>74</v>
      </c>
      <c r="BI77" s="13">
        <v>13472</v>
      </c>
      <c r="BJ77" s="13">
        <v>13478</v>
      </c>
      <c r="BK77" s="13" t="s">
        <v>74</v>
      </c>
      <c r="BL77" s="13" t="s">
        <v>1695</v>
      </c>
      <c r="BM77" s="13" t="str">
        <f>HYPERLINK("http://dx.doi.org/10.1002/anie.201903902","http://dx.doi.org/10.1002/anie.201903902")</f>
        <v>http://dx.doi.org/10.1002/anie.201903902</v>
      </c>
      <c r="BN77" s="13" t="s">
        <v>74</v>
      </c>
      <c r="BO77" s="13" t="s">
        <v>1696</v>
      </c>
      <c r="BP77" s="13">
        <v>7</v>
      </c>
      <c r="BQ77" s="13" t="s">
        <v>100</v>
      </c>
      <c r="BR77" s="13" t="s">
        <v>101</v>
      </c>
      <c r="BS77" s="13" t="s">
        <v>102</v>
      </c>
      <c r="BT77" s="13" t="s">
        <v>1697</v>
      </c>
      <c r="BU77" s="13">
        <v>31271694</v>
      </c>
      <c r="BV77" s="13" t="s">
        <v>374</v>
      </c>
      <c r="BW77" s="13" t="s">
        <v>74</v>
      </c>
      <c r="BX77" s="13" t="s">
        <v>74</v>
      </c>
      <c r="BY77" s="13" t="s">
        <v>105</v>
      </c>
      <c r="BZ77" s="13" t="s">
        <v>1698</v>
      </c>
      <c r="CA77" s="13" t="str">
        <f>HYPERLINK("https%3A%2F%2Fwww.webofscience.com%2Fwos%2Fwoscc%2Ffull-record%2FWOS:000480704800001","View Full Record in Web of Science")</f>
        <v>View Full Record in Web of Science</v>
      </c>
    </row>
    <row r="78" spans="1:79" s="13" customFormat="1" x14ac:dyDescent="0.2">
      <c r="A78" s="14" t="s">
        <v>2770</v>
      </c>
      <c r="B78" s="12" t="s">
        <v>3016</v>
      </c>
      <c r="C78" s="11" t="s">
        <v>2783</v>
      </c>
      <c r="D78" s="24">
        <f t="shared" si="3"/>
        <v>1</v>
      </c>
      <c r="E78" s="25">
        <f t="shared" si="4"/>
        <v>0</v>
      </c>
      <c r="F78" s="25">
        <f t="shared" si="5"/>
        <v>0</v>
      </c>
      <c r="G78" s="13" t="str">
        <f>HYPERLINK("http://dx.doi.org/10.1021/acs.inorgchem.9b00247","http://dx.doi.org/10.1021/acs.inorgchem.9b00247")</f>
        <v>http://dx.doi.org/10.1021/acs.inorgchem.9b00247</v>
      </c>
      <c r="H78" s="13" t="s">
        <v>72</v>
      </c>
      <c r="I78" s="13" t="s">
        <v>1699</v>
      </c>
      <c r="J78" s="13" t="s">
        <v>74</v>
      </c>
      <c r="K78" s="13" t="s">
        <v>74</v>
      </c>
      <c r="L78" s="13" t="s">
        <v>74</v>
      </c>
      <c r="M78" s="13" t="s">
        <v>1700</v>
      </c>
      <c r="N78" s="13" t="s">
        <v>74</v>
      </c>
      <c r="O78" s="13" t="s">
        <v>74</v>
      </c>
      <c r="P78" s="13" t="s">
        <v>1701</v>
      </c>
      <c r="Q78" s="13" t="s">
        <v>496</v>
      </c>
      <c r="R78" s="13" t="s">
        <v>74</v>
      </c>
      <c r="S78" s="13" t="s">
        <v>74</v>
      </c>
      <c r="T78" s="13" t="s">
        <v>78</v>
      </c>
      <c r="U78" s="13" t="s">
        <v>138</v>
      </c>
      <c r="V78" s="13" t="s">
        <v>74</v>
      </c>
      <c r="W78" s="13" t="s">
        <v>74</v>
      </c>
      <c r="X78" s="13" t="s">
        <v>74</v>
      </c>
      <c r="Y78" s="13" t="s">
        <v>74</v>
      </c>
      <c r="Z78" s="13" t="s">
        <v>74</v>
      </c>
      <c r="AA78" s="13" t="s">
        <v>74</v>
      </c>
      <c r="AB78" s="13" t="s">
        <v>1702</v>
      </c>
      <c r="AC78" s="13" t="s">
        <v>1703</v>
      </c>
      <c r="AD78" s="13" t="s">
        <v>1704</v>
      </c>
      <c r="AE78" s="13" t="s">
        <v>1705</v>
      </c>
      <c r="AF78" s="13" t="s">
        <v>1706</v>
      </c>
      <c r="AG78" s="13" t="s">
        <v>1707</v>
      </c>
      <c r="AH78" s="13" t="s">
        <v>1708</v>
      </c>
      <c r="AI78" s="13" t="s">
        <v>1709</v>
      </c>
      <c r="AJ78" s="13" t="s">
        <v>1710</v>
      </c>
      <c r="AK78" s="13" t="s">
        <v>1711</v>
      </c>
      <c r="AL78" s="13" t="s">
        <v>1712</v>
      </c>
      <c r="AM78" s="13" t="s">
        <v>74</v>
      </c>
      <c r="AN78" s="13">
        <v>71</v>
      </c>
      <c r="AO78" s="13">
        <v>9</v>
      </c>
      <c r="AP78" s="13">
        <v>12</v>
      </c>
      <c r="AQ78" s="13">
        <v>1</v>
      </c>
      <c r="AR78" s="13">
        <v>24</v>
      </c>
      <c r="AS78" s="13" t="s">
        <v>150</v>
      </c>
      <c r="AT78" s="13" t="s">
        <v>151</v>
      </c>
      <c r="AU78" s="13" t="s">
        <v>152</v>
      </c>
      <c r="AV78" s="13" t="s">
        <v>508</v>
      </c>
      <c r="AW78" s="13" t="s">
        <v>509</v>
      </c>
      <c r="AX78" s="13" t="s">
        <v>74</v>
      </c>
      <c r="AY78" s="13" t="s">
        <v>510</v>
      </c>
      <c r="AZ78" s="13" t="s">
        <v>511</v>
      </c>
      <c r="BA78" s="13" t="s">
        <v>1713</v>
      </c>
      <c r="BB78" s="13">
        <v>2019</v>
      </c>
      <c r="BC78" s="13">
        <v>58</v>
      </c>
      <c r="BD78" s="13">
        <v>14</v>
      </c>
      <c r="BE78" s="13" t="s">
        <v>74</v>
      </c>
      <c r="BF78" s="13" t="s">
        <v>74</v>
      </c>
      <c r="BG78" s="13" t="s">
        <v>74</v>
      </c>
      <c r="BH78" s="13" t="s">
        <v>74</v>
      </c>
      <c r="BI78" s="13">
        <v>8983</v>
      </c>
      <c r="BJ78" s="13">
        <v>8994</v>
      </c>
      <c r="BK78" s="13" t="s">
        <v>74</v>
      </c>
      <c r="BL78" s="13" t="s">
        <v>1714</v>
      </c>
      <c r="BM78" s="13" t="str">
        <f>HYPERLINK("http://dx.doi.org/10.1021/acs.inorgchem.9b00247","http://dx.doi.org/10.1021/acs.inorgchem.9b00247")</f>
        <v>http://dx.doi.org/10.1021/acs.inorgchem.9b00247</v>
      </c>
      <c r="BN78" s="13" t="s">
        <v>74</v>
      </c>
      <c r="BO78" s="13" t="s">
        <v>74</v>
      </c>
      <c r="BP78" s="13">
        <v>12</v>
      </c>
      <c r="BQ78" s="13" t="s">
        <v>514</v>
      </c>
      <c r="BR78" s="13" t="s">
        <v>101</v>
      </c>
      <c r="BS78" s="13" t="s">
        <v>102</v>
      </c>
      <c r="BT78" s="13" t="s">
        <v>1715</v>
      </c>
      <c r="BU78" s="13">
        <v>31251041</v>
      </c>
      <c r="BV78" s="13" t="s">
        <v>1266</v>
      </c>
      <c r="BW78" s="13" t="s">
        <v>74</v>
      </c>
      <c r="BX78" s="13" t="s">
        <v>74</v>
      </c>
      <c r="BY78" s="13" t="s">
        <v>105</v>
      </c>
      <c r="BZ78" s="13" t="s">
        <v>1716</v>
      </c>
      <c r="CA78" s="13" t="str">
        <f>HYPERLINK("https%3A%2F%2Fwww.webofscience.com%2Fwos%2Fwoscc%2Ffull-record%2FWOS:000475838000015","View Full Record in Web of Science")</f>
        <v>View Full Record in Web of Science</v>
      </c>
    </row>
    <row r="79" spans="1:79" s="8" customFormat="1" x14ac:dyDescent="0.2">
      <c r="A79" s="7" t="s">
        <v>2771</v>
      </c>
      <c r="B79" s="8" t="s">
        <v>3017</v>
      </c>
      <c r="C79" s="7" t="s">
        <v>2768</v>
      </c>
      <c r="D79" s="24">
        <f t="shared" si="3"/>
        <v>0</v>
      </c>
      <c r="E79" s="25">
        <f t="shared" si="4"/>
        <v>-1</v>
      </c>
      <c r="F79" s="25">
        <f t="shared" si="5"/>
        <v>0</v>
      </c>
      <c r="G79" s="8" t="str">
        <f>HYPERLINK("http://dx.doi.org/10.1021/acscatal.9b01394","http://dx.doi.org/10.1021/acscatal.9b01394")</f>
        <v>http://dx.doi.org/10.1021/acscatal.9b01394</v>
      </c>
      <c r="H79" s="8" t="s">
        <v>72</v>
      </c>
      <c r="I79" s="8" t="s">
        <v>1717</v>
      </c>
      <c r="J79" s="8" t="s">
        <v>74</v>
      </c>
      <c r="K79" s="8" t="s">
        <v>74</v>
      </c>
      <c r="L79" s="8" t="s">
        <v>74</v>
      </c>
      <c r="M79" s="8" t="s">
        <v>1718</v>
      </c>
      <c r="N79" s="8" t="s">
        <v>74</v>
      </c>
      <c r="O79" s="8" t="s">
        <v>74</v>
      </c>
      <c r="P79" s="8" t="s">
        <v>1719</v>
      </c>
      <c r="Q79" s="8" t="s">
        <v>353</v>
      </c>
      <c r="R79" s="8" t="s">
        <v>74</v>
      </c>
      <c r="S79" s="8" t="s">
        <v>74</v>
      </c>
      <c r="T79" s="8" t="s">
        <v>78</v>
      </c>
      <c r="U79" s="8" t="s">
        <v>138</v>
      </c>
      <c r="V79" s="8" t="s">
        <v>74</v>
      </c>
      <c r="W79" s="8" t="s">
        <v>74</v>
      </c>
      <c r="X79" s="8" t="s">
        <v>74</v>
      </c>
      <c r="Y79" s="8" t="s">
        <v>74</v>
      </c>
      <c r="Z79" s="8" t="s">
        <v>74</v>
      </c>
      <c r="AA79" s="8" t="s">
        <v>1720</v>
      </c>
      <c r="AB79" s="8" t="s">
        <v>1721</v>
      </c>
      <c r="AC79" s="8" t="s">
        <v>1722</v>
      </c>
      <c r="AD79" s="8" t="s">
        <v>1723</v>
      </c>
      <c r="AE79" s="8" t="s">
        <v>1724</v>
      </c>
      <c r="AF79" s="8" t="s">
        <v>1725</v>
      </c>
      <c r="AG79" s="8" t="s">
        <v>1726</v>
      </c>
      <c r="AH79" s="8" t="s">
        <v>74</v>
      </c>
      <c r="AI79" s="8" t="s">
        <v>1727</v>
      </c>
      <c r="AJ79" s="8" t="s">
        <v>1728</v>
      </c>
      <c r="AK79" s="8" t="s">
        <v>1729</v>
      </c>
      <c r="AL79" s="8" t="s">
        <v>1730</v>
      </c>
      <c r="AM79" s="8" t="s">
        <v>74</v>
      </c>
      <c r="AN79" s="8">
        <v>106</v>
      </c>
      <c r="AO79" s="8">
        <v>59</v>
      </c>
      <c r="AP79" s="8">
        <v>62</v>
      </c>
      <c r="AQ79" s="8">
        <v>10</v>
      </c>
      <c r="AR79" s="8">
        <v>134</v>
      </c>
      <c r="AS79" s="8" t="s">
        <v>150</v>
      </c>
      <c r="AT79" s="8" t="s">
        <v>151</v>
      </c>
      <c r="AU79" s="8" t="s">
        <v>152</v>
      </c>
      <c r="AV79" s="8" t="s">
        <v>366</v>
      </c>
      <c r="AW79" s="8" t="s">
        <v>74</v>
      </c>
      <c r="AX79" s="8" t="s">
        <v>74</v>
      </c>
      <c r="AY79" s="8" t="s">
        <v>367</v>
      </c>
      <c r="AZ79" s="8" t="s">
        <v>368</v>
      </c>
      <c r="BA79" s="8" t="s">
        <v>1731</v>
      </c>
      <c r="BB79" s="8">
        <v>2019</v>
      </c>
      <c r="BC79" s="8">
        <v>9</v>
      </c>
      <c r="BD79" s="8">
        <v>6</v>
      </c>
      <c r="BE79" s="8" t="s">
        <v>74</v>
      </c>
      <c r="BF79" s="8" t="s">
        <v>74</v>
      </c>
      <c r="BG79" s="8" t="s">
        <v>74</v>
      </c>
      <c r="BH79" s="8" t="s">
        <v>74</v>
      </c>
      <c r="BI79" s="8">
        <v>5708</v>
      </c>
      <c r="BJ79" s="8">
        <v>5715</v>
      </c>
      <c r="BK79" s="8" t="s">
        <v>74</v>
      </c>
      <c r="BL79" s="8" t="s">
        <v>1732</v>
      </c>
      <c r="BM79" s="8" t="str">
        <f>HYPERLINK("http://dx.doi.org/10.1021/acscatal.9b01394","http://dx.doi.org/10.1021/acscatal.9b01394")</f>
        <v>http://dx.doi.org/10.1021/acscatal.9b01394</v>
      </c>
      <c r="BN79" s="8" t="s">
        <v>74</v>
      </c>
      <c r="BO79" s="8" t="s">
        <v>74</v>
      </c>
      <c r="BP79" s="8">
        <v>15</v>
      </c>
      <c r="BQ79" s="8" t="s">
        <v>372</v>
      </c>
      <c r="BR79" s="8" t="s">
        <v>101</v>
      </c>
      <c r="BS79" s="8" t="s">
        <v>102</v>
      </c>
      <c r="BT79" s="8" t="s">
        <v>1733</v>
      </c>
      <c r="BU79" s="8" t="s">
        <v>74</v>
      </c>
      <c r="BV79" s="8" t="s">
        <v>718</v>
      </c>
      <c r="BW79" s="8" t="s">
        <v>74</v>
      </c>
      <c r="BX79" s="8" t="s">
        <v>74</v>
      </c>
      <c r="BY79" s="8" t="s">
        <v>105</v>
      </c>
      <c r="BZ79" s="8" t="s">
        <v>1734</v>
      </c>
      <c r="CA79" s="8" t="str">
        <f>HYPERLINK("https%3A%2F%2Fwww.webofscience.com%2Fwos%2Fwoscc%2Ffull-record%2FWOS:000471212600102","View Full Record in Web of Science")</f>
        <v>View Full Record in Web of Science</v>
      </c>
    </row>
    <row r="80" spans="1:79" s="13" customFormat="1" x14ac:dyDescent="0.2">
      <c r="A80" s="14" t="s">
        <v>2771</v>
      </c>
      <c r="B80" s="12" t="s">
        <v>3018</v>
      </c>
      <c r="C80" s="14" t="s">
        <v>2771</v>
      </c>
      <c r="D80" s="24">
        <f t="shared" si="3"/>
        <v>0</v>
      </c>
      <c r="E80" s="25">
        <f t="shared" si="4"/>
        <v>0</v>
      </c>
      <c r="F80" s="25">
        <f t="shared" si="5"/>
        <v>0</v>
      </c>
      <c r="G80" s="13" t="str">
        <f>HYPERLINK("http://dx.doi.org/10.1002/chem.201806092","http://dx.doi.org/10.1002/chem.201806092")</f>
        <v>http://dx.doi.org/10.1002/chem.201806092</v>
      </c>
      <c r="H80" s="13" t="s">
        <v>72</v>
      </c>
      <c r="I80" s="13" t="s">
        <v>1735</v>
      </c>
      <c r="J80" s="13" t="s">
        <v>74</v>
      </c>
      <c r="K80" s="13" t="s">
        <v>74</v>
      </c>
      <c r="L80" s="13" t="s">
        <v>74</v>
      </c>
      <c r="M80" s="13" t="s">
        <v>1736</v>
      </c>
      <c r="N80" s="13" t="s">
        <v>74</v>
      </c>
      <c r="O80" s="13" t="s">
        <v>74</v>
      </c>
      <c r="P80" s="13" t="s">
        <v>1737</v>
      </c>
      <c r="Q80" s="13" t="s">
        <v>936</v>
      </c>
      <c r="R80" s="13" t="s">
        <v>74</v>
      </c>
      <c r="S80" s="13" t="s">
        <v>74</v>
      </c>
      <c r="T80" s="13" t="s">
        <v>78</v>
      </c>
      <c r="U80" s="13" t="s">
        <v>138</v>
      </c>
      <c r="V80" s="13" t="s">
        <v>74</v>
      </c>
      <c r="W80" s="13" t="s">
        <v>74</v>
      </c>
      <c r="X80" s="13" t="s">
        <v>74</v>
      </c>
      <c r="Y80" s="13" t="s">
        <v>74</v>
      </c>
      <c r="Z80" s="13" t="s">
        <v>74</v>
      </c>
      <c r="AA80" s="13" t="s">
        <v>1738</v>
      </c>
      <c r="AB80" s="13" t="s">
        <v>1739</v>
      </c>
      <c r="AC80" s="13" t="s">
        <v>1740</v>
      </c>
      <c r="AD80" s="13" t="s">
        <v>1741</v>
      </c>
      <c r="AE80" s="13" t="s">
        <v>1742</v>
      </c>
      <c r="AF80" s="13" t="s">
        <v>1743</v>
      </c>
      <c r="AG80" s="13" t="s">
        <v>1744</v>
      </c>
      <c r="AH80" s="13" t="s">
        <v>1745</v>
      </c>
      <c r="AI80" s="13" t="s">
        <v>1746</v>
      </c>
      <c r="AJ80" s="13" t="s">
        <v>1747</v>
      </c>
      <c r="AK80" s="13" t="s">
        <v>1748</v>
      </c>
      <c r="AL80" s="13" t="s">
        <v>1749</v>
      </c>
      <c r="AM80" s="13" t="s">
        <v>74</v>
      </c>
      <c r="AN80" s="13">
        <v>94</v>
      </c>
      <c r="AO80" s="13">
        <v>33</v>
      </c>
      <c r="AP80" s="13">
        <v>34</v>
      </c>
      <c r="AQ80" s="13">
        <v>5</v>
      </c>
      <c r="AR80" s="13">
        <v>83</v>
      </c>
      <c r="AS80" s="13" t="s">
        <v>90</v>
      </c>
      <c r="AT80" s="13" t="s">
        <v>91</v>
      </c>
      <c r="AU80" s="13" t="s">
        <v>92</v>
      </c>
      <c r="AV80" s="13" t="s">
        <v>949</v>
      </c>
      <c r="AW80" s="13" t="s">
        <v>950</v>
      </c>
      <c r="AX80" s="13" t="s">
        <v>74</v>
      </c>
      <c r="AY80" s="13" t="s">
        <v>951</v>
      </c>
      <c r="AZ80" s="13" t="s">
        <v>952</v>
      </c>
      <c r="BA80" s="13" t="s">
        <v>1750</v>
      </c>
      <c r="BB80" s="13">
        <v>2019</v>
      </c>
      <c r="BC80" s="13">
        <v>25</v>
      </c>
      <c r="BD80" s="13">
        <v>29</v>
      </c>
      <c r="BE80" s="13" t="s">
        <v>74</v>
      </c>
      <c r="BF80" s="13" t="s">
        <v>74</v>
      </c>
      <c r="BG80" s="13" t="s">
        <v>74</v>
      </c>
      <c r="BH80" s="13" t="s">
        <v>74</v>
      </c>
      <c r="BI80" s="13">
        <v>7177</v>
      </c>
      <c r="BJ80" s="13">
        <v>7184</v>
      </c>
      <c r="BK80" s="13" t="s">
        <v>74</v>
      </c>
      <c r="BL80" s="13" t="s">
        <v>1751</v>
      </c>
      <c r="BM80" s="13" t="str">
        <f>HYPERLINK("http://dx.doi.org/10.1002/chem.201806092","http://dx.doi.org/10.1002/chem.201806092")</f>
        <v>http://dx.doi.org/10.1002/chem.201806092</v>
      </c>
      <c r="BN80" s="13" t="s">
        <v>74</v>
      </c>
      <c r="BO80" s="13" t="s">
        <v>74</v>
      </c>
      <c r="BP80" s="13">
        <v>8</v>
      </c>
      <c r="BQ80" s="13" t="s">
        <v>100</v>
      </c>
      <c r="BR80" s="13" t="s">
        <v>181</v>
      </c>
      <c r="BS80" s="13" t="s">
        <v>102</v>
      </c>
      <c r="BT80" s="13" t="s">
        <v>1752</v>
      </c>
      <c r="BU80" s="13">
        <v>30861204</v>
      </c>
      <c r="BV80" s="13" t="s">
        <v>718</v>
      </c>
      <c r="BW80" s="13" t="s">
        <v>74</v>
      </c>
      <c r="BX80" s="13" t="s">
        <v>74</v>
      </c>
      <c r="BY80" s="13" t="s">
        <v>105</v>
      </c>
      <c r="BZ80" s="13" t="s">
        <v>1753</v>
      </c>
      <c r="CA80" s="13" t="str">
        <f>HYPERLINK("https%3A%2F%2Fwww.webofscience.com%2Fwos%2Fwoscc%2Ffull-record%2FWOS:000469028800016","View Full Record in Web of Science")</f>
        <v>View Full Record in Web of Science</v>
      </c>
    </row>
    <row r="81" spans="1:79" s="13" customFormat="1" x14ac:dyDescent="0.2">
      <c r="A81" s="14" t="s">
        <v>2771</v>
      </c>
      <c r="B81" s="12" t="s">
        <v>3019</v>
      </c>
      <c r="C81" s="14" t="s">
        <v>2771</v>
      </c>
      <c r="D81" s="24">
        <f t="shared" si="3"/>
        <v>0</v>
      </c>
      <c r="E81" s="25">
        <f t="shared" si="4"/>
        <v>0</v>
      </c>
      <c r="F81" s="25">
        <f t="shared" si="5"/>
        <v>0</v>
      </c>
      <c r="G81" s="13" t="str">
        <f>HYPERLINK("http://dx.doi.org/10.1002/anie.201813960","http://dx.doi.org/10.1002/anie.201813960")</f>
        <v>http://dx.doi.org/10.1002/anie.201813960</v>
      </c>
      <c r="H81" s="13" t="s">
        <v>72</v>
      </c>
      <c r="I81" s="13" t="s">
        <v>1610</v>
      </c>
      <c r="J81" s="13" t="s">
        <v>74</v>
      </c>
      <c r="K81" s="13" t="s">
        <v>74</v>
      </c>
      <c r="L81" s="13" t="s">
        <v>74</v>
      </c>
      <c r="M81" s="13" t="s">
        <v>1611</v>
      </c>
      <c r="N81" s="13" t="s">
        <v>74</v>
      </c>
      <c r="O81" s="13" t="s">
        <v>74</v>
      </c>
      <c r="P81" s="13" t="s">
        <v>1754</v>
      </c>
      <c r="Q81" s="13" t="s">
        <v>205</v>
      </c>
      <c r="R81" s="13" t="s">
        <v>74</v>
      </c>
      <c r="S81" s="13" t="s">
        <v>74</v>
      </c>
      <c r="T81" s="13" t="s">
        <v>78</v>
      </c>
      <c r="U81" s="13" t="s">
        <v>138</v>
      </c>
      <c r="V81" s="13" t="s">
        <v>74</v>
      </c>
      <c r="W81" s="13" t="s">
        <v>74</v>
      </c>
      <c r="X81" s="13" t="s">
        <v>74</v>
      </c>
      <c r="Y81" s="13" t="s">
        <v>74</v>
      </c>
      <c r="Z81" s="13" t="s">
        <v>74</v>
      </c>
      <c r="AA81" s="13" t="s">
        <v>1755</v>
      </c>
      <c r="AB81" s="13" t="s">
        <v>1756</v>
      </c>
      <c r="AC81" s="13" t="s">
        <v>1757</v>
      </c>
      <c r="AD81" s="13" t="s">
        <v>1758</v>
      </c>
      <c r="AE81" s="13" t="s">
        <v>1616</v>
      </c>
      <c r="AF81" s="13" t="s">
        <v>1759</v>
      </c>
      <c r="AG81" s="13" t="s">
        <v>1618</v>
      </c>
      <c r="AH81" s="13" t="s">
        <v>74</v>
      </c>
      <c r="AI81" s="13" t="s">
        <v>1619</v>
      </c>
      <c r="AJ81" s="13" t="s">
        <v>1760</v>
      </c>
      <c r="AK81" s="13" t="s">
        <v>1761</v>
      </c>
      <c r="AL81" s="13" t="s">
        <v>1762</v>
      </c>
      <c r="AM81" s="13" t="s">
        <v>74</v>
      </c>
      <c r="AN81" s="13">
        <v>86</v>
      </c>
      <c r="AO81" s="13">
        <v>147</v>
      </c>
      <c r="AP81" s="13">
        <v>155</v>
      </c>
      <c r="AQ81" s="13">
        <v>9</v>
      </c>
      <c r="AR81" s="13">
        <v>126</v>
      </c>
      <c r="AS81" s="13" t="s">
        <v>90</v>
      </c>
      <c r="AT81" s="13" t="s">
        <v>91</v>
      </c>
      <c r="AU81" s="13" t="s">
        <v>92</v>
      </c>
      <c r="AV81" s="13" t="s">
        <v>216</v>
      </c>
      <c r="AW81" s="13" t="s">
        <v>217</v>
      </c>
      <c r="AX81" s="13" t="s">
        <v>74</v>
      </c>
      <c r="AY81" s="13" t="s">
        <v>218</v>
      </c>
      <c r="AZ81" s="13" t="s">
        <v>219</v>
      </c>
      <c r="BA81" s="13" t="s">
        <v>1763</v>
      </c>
      <c r="BB81" s="13">
        <v>2019</v>
      </c>
      <c r="BC81" s="13">
        <v>58</v>
      </c>
      <c r="BD81" s="13">
        <v>19</v>
      </c>
      <c r="BE81" s="13" t="s">
        <v>74</v>
      </c>
      <c r="BF81" s="13" t="s">
        <v>74</v>
      </c>
      <c r="BG81" s="13" t="s">
        <v>74</v>
      </c>
      <c r="BH81" s="13" t="s">
        <v>74</v>
      </c>
      <c r="BI81" s="13">
        <v>6385</v>
      </c>
      <c r="BJ81" s="13">
        <v>6390</v>
      </c>
      <c r="BK81" s="13" t="s">
        <v>74</v>
      </c>
      <c r="BL81" s="13" t="s">
        <v>1764</v>
      </c>
      <c r="BM81" s="13" t="str">
        <f>HYPERLINK("http://dx.doi.org/10.1002/anie.201813960","http://dx.doi.org/10.1002/anie.201813960")</f>
        <v>http://dx.doi.org/10.1002/anie.201813960</v>
      </c>
      <c r="BN81" s="13" t="s">
        <v>74</v>
      </c>
      <c r="BO81" s="13" t="s">
        <v>74</v>
      </c>
      <c r="BP81" s="13">
        <v>6</v>
      </c>
      <c r="BQ81" s="13" t="s">
        <v>100</v>
      </c>
      <c r="BR81" s="13" t="s">
        <v>181</v>
      </c>
      <c r="BS81" s="13" t="s">
        <v>102</v>
      </c>
      <c r="BT81" s="13" t="s">
        <v>1765</v>
      </c>
      <c r="BU81" s="13">
        <v>30763466</v>
      </c>
      <c r="BV81" s="13" t="s">
        <v>599</v>
      </c>
      <c r="BW81" s="13" t="s">
        <v>74</v>
      </c>
      <c r="BX81" s="13" t="s">
        <v>74</v>
      </c>
      <c r="BY81" s="13" t="s">
        <v>105</v>
      </c>
      <c r="BZ81" s="13" t="s">
        <v>1766</v>
      </c>
      <c r="CA81" s="13" t="str">
        <f>HYPERLINK("https%3A%2F%2Fwww.webofscience.com%2Fwos%2Fwoscc%2Ffull-record%2FWOS:000471976400044","View Full Record in Web of Science")</f>
        <v>View Full Record in Web of Science</v>
      </c>
    </row>
    <row r="82" spans="1:79" s="13" customFormat="1" x14ac:dyDescent="0.2">
      <c r="A82" s="14" t="s">
        <v>2771</v>
      </c>
      <c r="B82" s="12" t="s">
        <v>3020</v>
      </c>
      <c r="C82" s="14" t="s">
        <v>2771</v>
      </c>
      <c r="D82" s="24">
        <f t="shared" si="3"/>
        <v>0</v>
      </c>
      <c r="E82" s="25">
        <f t="shared" si="4"/>
        <v>0</v>
      </c>
      <c r="F82" s="25">
        <f t="shared" si="5"/>
        <v>0</v>
      </c>
      <c r="G82" s="13" t="str">
        <f>HYPERLINK("http://dx.doi.org/10.1021/acscatal.9b00287","http://dx.doi.org/10.1021/acscatal.9b00287")</f>
        <v>http://dx.doi.org/10.1021/acscatal.9b00287</v>
      </c>
      <c r="H82" s="13" t="s">
        <v>72</v>
      </c>
      <c r="I82" s="13" t="s">
        <v>1767</v>
      </c>
      <c r="J82" s="13" t="s">
        <v>74</v>
      </c>
      <c r="K82" s="13" t="s">
        <v>74</v>
      </c>
      <c r="L82" s="13" t="s">
        <v>74</v>
      </c>
      <c r="M82" s="13" t="s">
        <v>1768</v>
      </c>
      <c r="N82" s="13" t="s">
        <v>74</v>
      </c>
      <c r="O82" s="13" t="s">
        <v>74</v>
      </c>
      <c r="P82" s="13" t="s">
        <v>1769</v>
      </c>
      <c r="Q82" s="13" t="s">
        <v>353</v>
      </c>
      <c r="R82" s="13" t="s">
        <v>74</v>
      </c>
      <c r="S82" s="13" t="s">
        <v>74</v>
      </c>
      <c r="T82" s="13" t="s">
        <v>78</v>
      </c>
      <c r="U82" s="13" t="s">
        <v>138</v>
      </c>
      <c r="V82" s="13" t="s">
        <v>74</v>
      </c>
      <c r="W82" s="13" t="s">
        <v>74</v>
      </c>
      <c r="X82" s="13" t="s">
        <v>74</v>
      </c>
      <c r="Y82" s="13" t="s">
        <v>74</v>
      </c>
      <c r="Z82" s="13" t="s">
        <v>74</v>
      </c>
      <c r="AA82" s="13" t="s">
        <v>1770</v>
      </c>
      <c r="AB82" s="13" t="s">
        <v>1771</v>
      </c>
      <c r="AC82" s="13" t="s">
        <v>1772</v>
      </c>
      <c r="AD82" s="13" t="s">
        <v>1773</v>
      </c>
      <c r="AE82" s="13" t="s">
        <v>1774</v>
      </c>
      <c r="AF82" s="13" t="s">
        <v>1775</v>
      </c>
      <c r="AG82" s="13" t="s">
        <v>1776</v>
      </c>
      <c r="AH82" s="13" t="s">
        <v>1777</v>
      </c>
      <c r="AI82" s="13" t="s">
        <v>1778</v>
      </c>
      <c r="AJ82" s="13" t="s">
        <v>1779</v>
      </c>
      <c r="AK82" s="13" t="s">
        <v>1780</v>
      </c>
      <c r="AL82" s="13" t="s">
        <v>1781</v>
      </c>
      <c r="AM82" s="13" t="s">
        <v>74</v>
      </c>
      <c r="AN82" s="13">
        <v>43</v>
      </c>
      <c r="AO82" s="13">
        <v>72</v>
      </c>
      <c r="AP82" s="13">
        <v>79</v>
      </c>
      <c r="AQ82" s="13">
        <v>7</v>
      </c>
      <c r="AR82" s="13">
        <v>108</v>
      </c>
      <c r="AS82" s="13" t="s">
        <v>150</v>
      </c>
      <c r="AT82" s="13" t="s">
        <v>151</v>
      </c>
      <c r="AU82" s="13" t="s">
        <v>152</v>
      </c>
      <c r="AV82" s="13" t="s">
        <v>366</v>
      </c>
      <c r="AW82" s="13" t="s">
        <v>74</v>
      </c>
      <c r="AX82" s="13" t="s">
        <v>74</v>
      </c>
      <c r="AY82" s="13" t="s">
        <v>367</v>
      </c>
      <c r="AZ82" s="13" t="s">
        <v>368</v>
      </c>
      <c r="BA82" s="13" t="s">
        <v>551</v>
      </c>
      <c r="BB82" s="13">
        <v>2019</v>
      </c>
      <c r="BC82" s="13">
        <v>9</v>
      </c>
      <c r="BD82" s="13">
        <v>4</v>
      </c>
      <c r="BE82" s="13" t="s">
        <v>74</v>
      </c>
      <c r="BF82" s="13" t="s">
        <v>74</v>
      </c>
      <c r="BG82" s="13" t="s">
        <v>74</v>
      </c>
      <c r="BH82" s="13" t="s">
        <v>74</v>
      </c>
      <c r="BI82" s="13">
        <v>3054</v>
      </c>
      <c r="BJ82" s="13">
        <v>3058</v>
      </c>
      <c r="BK82" s="13" t="s">
        <v>74</v>
      </c>
      <c r="BL82" s="13" t="s">
        <v>1782</v>
      </c>
      <c r="BM82" s="13" t="str">
        <f>HYPERLINK("http://dx.doi.org/10.1021/acscatal.9b00287","http://dx.doi.org/10.1021/acscatal.9b00287")</f>
        <v>http://dx.doi.org/10.1021/acscatal.9b00287</v>
      </c>
      <c r="BN82" s="13" t="s">
        <v>74</v>
      </c>
      <c r="BO82" s="13" t="s">
        <v>74</v>
      </c>
      <c r="BP82" s="13">
        <v>9</v>
      </c>
      <c r="BQ82" s="13" t="s">
        <v>372</v>
      </c>
      <c r="BR82" s="13" t="s">
        <v>101</v>
      </c>
      <c r="BS82" s="13" t="s">
        <v>102</v>
      </c>
      <c r="BT82" s="13" t="s">
        <v>1783</v>
      </c>
      <c r="BU82" s="13" t="s">
        <v>74</v>
      </c>
      <c r="BV82" s="13" t="s">
        <v>1784</v>
      </c>
      <c r="BW82" s="13" t="s">
        <v>74</v>
      </c>
      <c r="BX82" s="13" t="s">
        <v>74</v>
      </c>
      <c r="BY82" s="13" t="s">
        <v>105</v>
      </c>
      <c r="BZ82" s="13" t="s">
        <v>1785</v>
      </c>
      <c r="CA82" s="13" t="str">
        <f>HYPERLINK("https%3A%2F%2Fwww.webofscience.com%2Fwos%2Fwoscc%2Ffull-record%2FWOS:000464075700034","View Full Record in Web of Science")</f>
        <v>View Full Record in Web of Science</v>
      </c>
    </row>
    <row r="83" spans="1:79" s="13" customFormat="1" x14ac:dyDescent="0.2">
      <c r="A83" s="14" t="s">
        <v>2770</v>
      </c>
      <c r="B83" s="12" t="s">
        <v>3021</v>
      </c>
      <c r="C83" s="11" t="s">
        <v>2771</v>
      </c>
      <c r="D83" s="24">
        <f t="shared" si="3"/>
        <v>0</v>
      </c>
      <c r="E83" s="25">
        <f t="shared" si="4"/>
        <v>0</v>
      </c>
      <c r="F83" s="25">
        <f t="shared" si="5"/>
        <v>-1</v>
      </c>
      <c r="G83" s="13" t="str">
        <f>HYPERLINK("http://dx.doi.org/10.1021/jacs.8b08460","http://dx.doi.org/10.1021/jacs.8b08460")</f>
        <v>http://dx.doi.org/10.1021/jacs.8b08460</v>
      </c>
      <c r="H83" s="13" t="s">
        <v>72</v>
      </c>
      <c r="I83" s="13" t="s">
        <v>1786</v>
      </c>
      <c r="J83" s="13" t="s">
        <v>74</v>
      </c>
      <c r="K83" s="13" t="s">
        <v>74</v>
      </c>
      <c r="L83" s="13" t="s">
        <v>74</v>
      </c>
      <c r="M83" s="13" t="s">
        <v>1787</v>
      </c>
      <c r="N83" s="13" t="s">
        <v>74</v>
      </c>
      <c r="O83" s="13" t="s">
        <v>74</v>
      </c>
      <c r="P83" s="13" t="s">
        <v>1788</v>
      </c>
      <c r="Q83" s="13" t="s">
        <v>137</v>
      </c>
      <c r="R83" s="13" t="s">
        <v>74</v>
      </c>
      <c r="S83" s="13" t="s">
        <v>74</v>
      </c>
      <c r="T83" s="13" t="s">
        <v>78</v>
      </c>
      <c r="U83" s="13" t="s">
        <v>138</v>
      </c>
      <c r="V83" s="13" t="s">
        <v>74</v>
      </c>
      <c r="W83" s="13" t="s">
        <v>74</v>
      </c>
      <c r="X83" s="13" t="s">
        <v>74</v>
      </c>
      <c r="Y83" s="13" t="s">
        <v>74</v>
      </c>
      <c r="Z83" s="13" t="s">
        <v>74</v>
      </c>
      <c r="AA83" s="13" t="s">
        <v>74</v>
      </c>
      <c r="AB83" s="13" t="s">
        <v>1789</v>
      </c>
      <c r="AC83" s="13" t="s">
        <v>1790</v>
      </c>
      <c r="AD83" s="13" t="s">
        <v>1791</v>
      </c>
      <c r="AE83" s="13" t="s">
        <v>1074</v>
      </c>
      <c r="AF83" s="13" t="s">
        <v>1792</v>
      </c>
      <c r="AG83" s="13" t="s">
        <v>1793</v>
      </c>
      <c r="AH83" s="13" t="s">
        <v>1794</v>
      </c>
      <c r="AI83" s="13" t="s">
        <v>1795</v>
      </c>
      <c r="AJ83" s="13" t="s">
        <v>1796</v>
      </c>
      <c r="AK83" s="13" t="s">
        <v>1797</v>
      </c>
      <c r="AL83" s="13" t="s">
        <v>1798</v>
      </c>
      <c r="AM83" s="13" t="s">
        <v>74</v>
      </c>
      <c r="AN83" s="13">
        <v>87</v>
      </c>
      <c r="AO83" s="13">
        <v>14</v>
      </c>
      <c r="AP83" s="13">
        <v>14</v>
      </c>
      <c r="AQ83" s="13">
        <v>0</v>
      </c>
      <c r="AR83" s="13">
        <v>84</v>
      </c>
      <c r="AS83" s="13" t="s">
        <v>150</v>
      </c>
      <c r="AT83" s="13" t="s">
        <v>151</v>
      </c>
      <c r="AU83" s="13" t="s">
        <v>152</v>
      </c>
      <c r="AV83" s="13" t="s">
        <v>153</v>
      </c>
      <c r="AW83" s="13" t="s">
        <v>74</v>
      </c>
      <c r="AX83" s="13" t="s">
        <v>74</v>
      </c>
      <c r="AY83" s="13" t="s">
        <v>155</v>
      </c>
      <c r="AZ83" s="13" t="s">
        <v>156</v>
      </c>
      <c r="BA83" s="13" t="s">
        <v>1799</v>
      </c>
      <c r="BB83" s="13">
        <v>2018</v>
      </c>
      <c r="BC83" s="13">
        <v>140</v>
      </c>
      <c r="BD83" s="13">
        <v>42</v>
      </c>
      <c r="BE83" s="13" t="s">
        <v>74</v>
      </c>
      <c r="BF83" s="13" t="s">
        <v>74</v>
      </c>
      <c r="BG83" s="13" t="s">
        <v>74</v>
      </c>
      <c r="BH83" s="13" t="s">
        <v>74</v>
      </c>
      <c r="BI83" s="13">
        <v>13817</v>
      </c>
      <c r="BJ83" s="13">
        <v>13826</v>
      </c>
      <c r="BK83" s="13" t="s">
        <v>74</v>
      </c>
      <c r="BL83" s="13" t="s">
        <v>1800</v>
      </c>
      <c r="BM83" s="13" t="str">
        <f>HYPERLINK("http://dx.doi.org/10.1021/jacs.8b08460","http://dx.doi.org/10.1021/jacs.8b08460")</f>
        <v>http://dx.doi.org/10.1021/jacs.8b08460</v>
      </c>
      <c r="BN83" s="13" t="s">
        <v>74</v>
      </c>
      <c r="BO83" s="13" t="s">
        <v>74</v>
      </c>
      <c r="BP83" s="13">
        <v>10</v>
      </c>
      <c r="BQ83" s="13" t="s">
        <v>100</v>
      </c>
      <c r="BR83" s="13" t="s">
        <v>101</v>
      </c>
      <c r="BS83" s="13" t="s">
        <v>102</v>
      </c>
      <c r="BT83" s="13" t="s">
        <v>1801</v>
      </c>
      <c r="BU83" s="13">
        <v>30260644</v>
      </c>
      <c r="BV83" s="13" t="s">
        <v>718</v>
      </c>
      <c r="BW83" s="13" t="s">
        <v>74</v>
      </c>
      <c r="BX83" s="13" t="s">
        <v>74</v>
      </c>
      <c r="BY83" s="13" t="s">
        <v>105</v>
      </c>
      <c r="BZ83" s="13" t="s">
        <v>1802</v>
      </c>
      <c r="CA83" s="13" t="str">
        <f>HYPERLINK("https%3A%2F%2Fwww.webofscience.com%2Fwos%2Fwoscc%2Ffull-record%2FWOS:000448755200046","View Full Record in Web of Science")</f>
        <v>View Full Record in Web of Science</v>
      </c>
    </row>
    <row r="84" spans="1:79" s="13" customFormat="1" x14ac:dyDescent="0.2">
      <c r="A84" s="14" t="s">
        <v>2770</v>
      </c>
      <c r="B84" s="12" t="s">
        <v>3022</v>
      </c>
      <c r="C84" s="14" t="s">
        <v>2770</v>
      </c>
      <c r="D84" s="24">
        <f t="shared" si="3"/>
        <v>0</v>
      </c>
      <c r="E84" s="25">
        <f t="shared" si="4"/>
        <v>0</v>
      </c>
      <c r="F84" s="25">
        <f t="shared" si="5"/>
        <v>0</v>
      </c>
      <c r="G84" s="13" t="str">
        <f>HYPERLINK("http://dx.doi.org/10.1002/anie.201809611","http://dx.doi.org/10.1002/anie.201809611")</f>
        <v>http://dx.doi.org/10.1002/anie.201809611</v>
      </c>
      <c r="H84" s="13" t="s">
        <v>72</v>
      </c>
      <c r="I84" s="13" t="s">
        <v>1803</v>
      </c>
      <c r="J84" s="13" t="s">
        <v>74</v>
      </c>
      <c r="K84" s="13" t="s">
        <v>74</v>
      </c>
      <c r="L84" s="13" t="s">
        <v>74</v>
      </c>
      <c r="M84" s="13" t="s">
        <v>1804</v>
      </c>
      <c r="N84" s="13" t="s">
        <v>74</v>
      </c>
      <c r="O84" s="13" t="s">
        <v>74</v>
      </c>
      <c r="P84" s="13" t="s">
        <v>1805</v>
      </c>
      <c r="Q84" s="13" t="s">
        <v>205</v>
      </c>
      <c r="R84" s="13" t="s">
        <v>74</v>
      </c>
      <c r="S84" s="13" t="s">
        <v>74</v>
      </c>
      <c r="T84" s="13" t="s">
        <v>78</v>
      </c>
      <c r="U84" s="13" t="s">
        <v>138</v>
      </c>
      <c r="V84" s="13" t="s">
        <v>74</v>
      </c>
      <c r="W84" s="13" t="s">
        <v>74</v>
      </c>
      <c r="X84" s="13" t="s">
        <v>74</v>
      </c>
      <c r="Y84" s="13" t="s">
        <v>74</v>
      </c>
      <c r="Z84" s="13" t="s">
        <v>74</v>
      </c>
      <c r="AA84" s="13" t="s">
        <v>1806</v>
      </c>
      <c r="AB84" s="13" t="s">
        <v>1807</v>
      </c>
      <c r="AC84" s="13" t="s">
        <v>1808</v>
      </c>
      <c r="AD84" s="13" t="s">
        <v>1809</v>
      </c>
      <c r="AE84" s="13" t="s">
        <v>1810</v>
      </c>
      <c r="AF84" s="13" t="s">
        <v>1811</v>
      </c>
      <c r="AG84" s="13" t="s">
        <v>1812</v>
      </c>
      <c r="AH84" s="13" t="s">
        <v>1813</v>
      </c>
      <c r="AI84" s="13" t="s">
        <v>1814</v>
      </c>
      <c r="AJ84" s="13" t="s">
        <v>1815</v>
      </c>
      <c r="AK84" s="13" t="s">
        <v>1816</v>
      </c>
      <c r="AL84" s="13" t="s">
        <v>1817</v>
      </c>
      <c r="AM84" s="13" t="s">
        <v>74</v>
      </c>
      <c r="AN84" s="13">
        <v>110</v>
      </c>
      <c r="AO84" s="13">
        <v>100</v>
      </c>
      <c r="AP84" s="13">
        <v>99</v>
      </c>
      <c r="AQ84" s="13">
        <v>3</v>
      </c>
      <c r="AR84" s="13">
        <v>130</v>
      </c>
      <c r="AS84" s="13" t="s">
        <v>90</v>
      </c>
      <c r="AT84" s="13" t="s">
        <v>91</v>
      </c>
      <c r="AU84" s="13" t="s">
        <v>92</v>
      </c>
      <c r="AV84" s="13" t="s">
        <v>216</v>
      </c>
      <c r="AW84" s="13" t="s">
        <v>217</v>
      </c>
      <c r="AX84" s="13" t="s">
        <v>74</v>
      </c>
      <c r="AY84" s="13" t="s">
        <v>218</v>
      </c>
      <c r="AZ84" s="13" t="s">
        <v>219</v>
      </c>
      <c r="BA84" s="13" t="s">
        <v>1818</v>
      </c>
      <c r="BB84" s="13">
        <v>2018</v>
      </c>
      <c r="BC84" s="13">
        <v>57</v>
      </c>
      <c r="BD84" s="13">
        <v>43</v>
      </c>
      <c r="BE84" s="13" t="s">
        <v>74</v>
      </c>
      <c r="BF84" s="13" t="s">
        <v>74</v>
      </c>
      <c r="BG84" s="13" t="s">
        <v>74</v>
      </c>
      <c r="BH84" s="13" t="s">
        <v>74</v>
      </c>
      <c r="BI84" s="13">
        <v>14179</v>
      </c>
      <c r="BJ84" s="13">
        <v>14183</v>
      </c>
      <c r="BK84" s="13" t="s">
        <v>74</v>
      </c>
      <c r="BL84" s="13" t="s">
        <v>1819</v>
      </c>
      <c r="BM84" s="13" t="str">
        <f>HYPERLINK("http://dx.doi.org/10.1002/anie.201809611","http://dx.doi.org/10.1002/anie.201809611")</f>
        <v>http://dx.doi.org/10.1002/anie.201809611</v>
      </c>
      <c r="BN84" s="13" t="s">
        <v>74</v>
      </c>
      <c r="BO84" s="13" t="s">
        <v>74</v>
      </c>
      <c r="BP84" s="13">
        <v>5</v>
      </c>
      <c r="BQ84" s="13" t="s">
        <v>100</v>
      </c>
      <c r="BR84" s="13" t="s">
        <v>181</v>
      </c>
      <c r="BS84" s="13" t="s">
        <v>102</v>
      </c>
      <c r="BT84" s="13" t="s">
        <v>1820</v>
      </c>
      <c r="BU84" s="13">
        <v>30199130</v>
      </c>
      <c r="BV84" s="13" t="s">
        <v>74</v>
      </c>
      <c r="BW84" s="13" t="s">
        <v>74</v>
      </c>
      <c r="BX84" s="13" t="s">
        <v>74</v>
      </c>
      <c r="BY84" s="13" t="s">
        <v>105</v>
      </c>
      <c r="BZ84" s="13" t="s">
        <v>1821</v>
      </c>
      <c r="CA84" s="13" t="str">
        <f>HYPERLINK("https%3A%2F%2Fwww.webofscience.com%2Fwos%2Fwoscc%2Ffull-record%2FWOS:000447371500034","View Full Record in Web of Science")</f>
        <v>View Full Record in Web of Science</v>
      </c>
    </row>
    <row r="85" spans="1:79" s="13" customFormat="1" x14ac:dyDescent="0.2">
      <c r="A85" s="14" t="s">
        <v>2770</v>
      </c>
      <c r="B85" s="12" t="s">
        <v>3023</v>
      </c>
      <c r="C85" s="14" t="s">
        <v>2770</v>
      </c>
      <c r="D85" s="24">
        <f t="shared" si="3"/>
        <v>0</v>
      </c>
      <c r="E85" s="25">
        <f t="shared" si="4"/>
        <v>0</v>
      </c>
      <c r="F85" s="25">
        <f t="shared" si="5"/>
        <v>0</v>
      </c>
      <c r="G85" s="13" t="str">
        <f>HYPERLINK("http://dx.doi.org/10.1021/jacs.8b07380","http://dx.doi.org/10.1021/jacs.8b07380")</f>
        <v>http://dx.doi.org/10.1021/jacs.8b07380</v>
      </c>
      <c r="H85" s="13" t="s">
        <v>72</v>
      </c>
      <c r="I85" s="13" t="s">
        <v>1822</v>
      </c>
      <c r="J85" s="13" t="s">
        <v>74</v>
      </c>
      <c r="K85" s="13" t="s">
        <v>74</v>
      </c>
      <c r="L85" s="13" t="s">
        <v>74</v>
      </c>
      <c r="M85" s="13" t="s">
        <v>1823</v>
      </c>
      <c r="N85" s="13" t="s">
        <v>74</v>
      </c>
      <c r="O85" s="13" t="s">
        <v>74</v>
      </c>
      <c r="P85" s="13" t="s">
        <v>1824</v>
      </c>
      <c r="Q85" s="13" t="s">
        <v>137</v>
      </c>
      <c r="R85" s="13" t="s">
        <v>74</v>
      </c>
      <c r="S85" s="13" t="s">
        <v>74</v>
      </c>
      <c r="T85" s="13" t="s">
        <v>78</v>
      </c>
      <c r="U85" s="13" t="s">
        <v>138</v>
      </c>
      <c r="V85" s="13" t="s">
        <v>74</v>
      </c>
      <c r="W85" s="13" t="s">
        <v>74</v>
      </c>
      <c r="X85" s="13" t="s">
        <v>74</v>
      </c>
      <c r="Y85" s="13" t="s">
        <v>74</v>
      </c>
      <c r="Z85" s="13" t="s">
        <v>74</v>
      </c>
      <c r="AA85" s="13" t="s">
        <v>74</v>
      </c>
      <c r="AB85" s="13" t="s">
        <v>1825</v>
      </c>
      <c r="AC85" s="13" t="s">
        <v>1826</v>
      </c>
      <c r="AD85" s="13" t="s">
        <v>1827</v>
      </c>
      <c r="AE85" s="13" t="s">
        <v>1828</v>
      </c>
      <c r="AF85" s="13" t="s">
        <v>1829</v>
      </c>
      <c r="AG85" s="13" t="s">
        <v>1218</v>
      </c>
      <c r="AH85" s="13" t="s">
        <v>1635</v>
      </c>
      <c r="AI85" s="13" t="s">
        <v>1830</v>
      </c>
      <c r="AJ85" s="13" t="s">
        <v>1831</v>
      </c>
      <c r="AK85" s="13" t="s">
        <v>1832</v>
      </c>
      <c r="AL85" s="13" t="s">
        <v>1833</v>
      </c>
      <c r="AM85" s="13" t="s">
        <v>74</v>
      </c>
      <c r="AN85" s="13">
        <v>134</v>
      </c>
      <c r="AO85" s="13">
        <v>229</v>
      </c>
      <c r="AP85" s="13">
        <v>232</v>
      </c>
      <c r="AQ85" s="13">
        <v>14</v>
      </c>
      <c r="AR85" s="13">
        <v>389</v>
      </c>
      <c r="AS85" s="13" t="s">
        <v>150</v>
      </c>
      <c r="AT85" s="13" t="s">
        <v>151</v>
      </c>
      <c r="AU85" s="13" t="s">
        <v>152</v>
      </c>
      <c r="AV85" s="13" t="s">
        <v>153</v>
      </c>
      <c r="AW85" s="13" t="s">
        <v>74</v>
      </c>
      <c r="AX85" s="13" t="s">
        <v>74</v>
      </c>
      <c r="AY85" s="13" t="s">
        <v>155</v>
      </c>
      <c r="AZ85" s="13" t="s">
        <v>156</v>
      </c>
      <c r="BA85" s="13" t="s">
        <v>1834</v>
      </c>
      <c r="BB85" s="13">
        <v>2018</v>
      </c>
      <c r="BC85" s="13">
        <v>140</v>
      </c>
      <c r="BD85" s="13">
        <v>36</v>
      </c>
      <c r="BE85" s="13" t="s">
        <v>74</v>
      </c>
      <c r="BF85" s="13" t="s">
        <v>74</v>
      </c>
      <c r="BG85" s="13" t="s">
        <v>74</v>
      </c>
      <c r="BH85" s="13" t="s">
        <v>74</v>
      </c>
      <c r="BI85" s="13">
        <v>11487</v>
      </c>
      <c r="BJ85" s="13">
        <v>11494</v>
      </c>
      <c r="BK85" s="13" t="s">
        <v>74</v>
      </c>
      <c r="BL85" s="13" t="s">
        <v>1835</v>
      </c>
      <c r="BM85" s="13" t="str">
        <f>HYPERLINK("http://dx.doi.org/10.1021/jacs.8b07380","http://dx.doi.org/10.1021/jacs.8b07380")</f>
        <v>http://dx.doi.org/10.1021/jacs.8b07380</v>
      </c>
      <c r="BN85" s="13" t="s">
        <v>74</v>
      </c>
      <c r="BO85" s="13" t="s">
        <v>74</v>
      </c>
      <c r="BP85" s="13">
        <v>8</v>
      </c>
      <c r="BQ85" s="13" t="s">
        <v>100</v>
      </c>
      <c r="BR85" s="13" t="s">
        <v>181</v>
      </c>
      <c r="BS85" s="13" t="s">
        <v>102</v>
      </c>
      <c r="BT85" s="13" t="s">
        <v>1836</v>
      </c>
      <c r="BU85" s="13">
        <v>30165030</v>
      </c>
      <c r="BV85" s="13" t="s">
        <v>74</v>
      </c>
      <c r="BW85" s="13" t="s">
        <v>74</v>
      </c>
      <c r="BX85" s="13" t="s">
        <v>74</v>
      </c>
      <c r="BY85" s="13" t="s">
        <v>105</v>
      </c>
      <c r="BZ85" s="13" t="s">
        <v>1837</v>
      </c>
      <c r="CA85" s="13" t="str">
        <f>HYPERLINK("https%3A%2F%2Fwww.webofscience.com%2Fwos%2Fwoscc%2Ffull-record%2FWOS:000444793400048","View Full Record in Web of Science")</f>
        <v>View Full Record in Web of Science</v>
      </c>
    </row>
    <row r="86" spans="1:79" s="13" customFormat="1" x14ac:dyDescent="0.2">
      <c r="A86" s="14" t="s">
        <v>2770</v>
      </c>
      <c r="B86" s="12" t="s">
        <v>3024</v>
      </c>
      <c r="C86" s="14" t="s">
        <v>2770</v>
      </c>
      <c r="D86" s="24">
        <f t="shared" si="3"/>
        <v>0</v>
      </c>
      <c r="E86" s="25">
        <f t="shared" si="4"/>
        <v>0</v>
      </c>
      <c r="F86" s="25">
        <f t="shared" si="5"/>
        <v>0</v>
      </c>
      <c r="G86" s="13" t="str">
        <f>HYPERLINK("http://dx.doi.org/10.1038/s41467-018-06020-8","http://dx.doi.org/10.1038/s41467-018-06020-8")</f>
        <v>http://dx.doi.org/10.1038/s41467-018-06020-8</v>
      </c>
      <c r="H86" s="13" t="s">
        <v>72</v>
      </c>
      <c r="I86" s="13" t="s">
        <v>1838</v>
      </c>
      <c r="J86" s="13" t="s">
        <v>74</v>
      </c>
      <c r="K86" s="13" t="s">
        <v>74</v>
      </c>
      <c r="L86" s="13" t="s">
        <v>74</v>
      </c>
      <c r="M86" s="13" t="s">
        <v>1839</v>
      </c>
      <c r="N86" s="13" t="s">
        <v>74</v>
      </c>
      <c r="O86" s="13" t="s">
        <v>74</v>
      </c>
      <c r="P86" s="13" t="s">
        <v>1840</v>
      </c>
      <c r="Q86" s="13" t="s">
        <v>1271</v>
      </c>
      <c r="R86" s="13" t="s">
        <v>74</v>
      </c>
      <c r="S86" s="13" t="s">
        <v>74</v>
      </c>
      <c r="T86" s="13" t="s">
        <v>78</v>
      </c>
      <c r="U86" s="13" t="s">
        <v>138</v>
      </c>
      <c r="V86" s="13" t="s">
        <v>74</v>
      </c>
      <c r="W86" s="13" t="s">
        <v>74</v>
      </c>
      <c r="X86" s="13" t="s">
        <v>74</v>
      </c>
      <c r="Y86" s="13" t="s">
        <v>74</v>
      </c>
      <c r="Z86" s="13" t="s">
        <v>74</v>
      </c>
      <c r="AA86" s="13" t="s">
        <v>74</v>
      </c>
      <c r="AB86" s="13" t="s">
        <v>1841</v>
      </c>
      <c r="AC86" s="13" t="s">
        <v>1842</v>
      </c>
      <c r="AD86" s="13" t="s">
        <v>1843</v>
      </c>
      <c r="AE86" s="13" t="s">
        <v>210</v>
      </c>
      <c r="AF86" s="13" t="s">
        <v>1844</v>
      </c>
      <c r="AG86" s="13" t="s">
        <v>212</v>
      </c>
      <c r="AH86" s="13" t="s">
        <v>1845</v>
      </c>
      <c r="AI86" s="13" t="s">
        <v>1846</v>
      </c>
      <c r="AJ86" s="13" t="s">
        <v>1847</v>
      </c>
      <c r="AK86" s="13" t="s">
        <v>1848</v>
      </c>
      <c r="AL86" s="13" t="s">
        <v>1849</v>
      </c>
      <c r="AM86" s="13" t="s">
        <v>74</v>
      </c>
      <c r="AN86" s="13">
        <v>64</v>
      </c>
      <c r="AO86" s="13">
        <v>105</v>
      </c>
      <c r="AP86" s="13">
        <v>105</v>
      </c>
      <c r="AQ86" s="13">
        <v>4</v>
      </c>
      <c r="AR86" s="13">
        <v>56</v>
      </c>
      <c r="AS86" s="13" t="s">
        <v>1850</v>
      </c>
      <c r="AT86" s="13" t="s">
        <v>1851</v>
      </c>
      <c r="AU86" s="13" t="s">
        <v>1852</v>
      </c>
      <c r="AV86" s="13" t="s">
        <v>1284</v>
      </c>
      <c r="AW86" s="13" t="s">
        <v>74</v>
      </c>
      <c r="AX86" s="13" t="s">
        <v>74</v>
      </c>
      <c r="AY86" s="13" t="s">
        <v>1285</v>
      </c>
      <c r="AZ86" s="13" t="s">
        <v>1286</v>
      </c>
      <c r="BA86" s="13" t="s">
        <v>1853</v>
      </c>
      <c r="BB86" s="13">
        <v>2018</v>
      </c>
      <c r="BC86" s="13">
        <v>9</v>
      </c>
      <c r="BD86" s="13" t="s">
        <v>74</v>
      </c>
      <c r="BE86" s="13" t="s">
        <v>74</v>
      </c>
      <c r="BF86" s="13" t="s">
        <v>74</v>
      </c>
      <c r="BG86" s="13" t="s">
        <v>74</v>
      </c>
      <c r="BH86" s="13" t="s">
        <v>74</v>
      </c>
      <c r="BI86" s="13" t="s">
        <v>74</v>
      </c>
      <c r="BJ86" s="13" t="s">
        <v>74</v>
      </c>
      <c r="BK86" s="13">
        <v>3551</v>
      </c>
      <c r="BL86" s="13" t="s">
        <v>1854</v>
      </c>
      <c r="BM86" s="13" t="str">
        <f>HYPERLINK("http://dx.doi.org/10.1038/s41467-018-06020-8","http://dx.doi.org/10.1038/s41467-018-06020-8")</f>
        <v>http://dx.doi.org/10.1038/s41467-018-06020-8</v>
      </c>
      <c r="BN86" s="13" t="s">
        <v>74</v>
      </c>
      <c r="BO86" s="13" t="s">
        <v>74</v>
      </c>
      <c r="BP86" s="13">
        <v>7</v>
      </c>
      <c r="BQ86" s="13" t="s">
        <v>596</v>
      </c>
      <c r="BR86" s="13" t="s">
        <v>101</v>
      </c>
      <c r="BS86" s="13" t="s">
        <v>597</v>
      </c>
      <c r="BT86" s="13" t="s">
        <v>1855</v>
      </c>
      <c r="BU86" s="13">
        <v>30177691</v>
      </c>
      <c r="BV86" s="13" t="s">
        <v>1455</v>
      </c>
      <c r="BW86" s="13" t="s">
        <v>74</v>
      </c>
      <c r="BX86" s="13" t="s">
        <v>74</v>
      </c>
      <c r="BY86" s="13" t="s">
        <v>105</v>
      </c>
      <c r="BZ86" s="13" t="s">
        <v>1856</v>
      </c>
      <c r="CA86" s="13" t="str">
        <f>HYPERLINK("https%3A%2F%2Fwww.webofscience.com%2Fwos%2Fwoscc%2Ffull-record%2FWOS:000443465100003","View Full Record in Web of Science")</f>
        <v>View Full Record in Web of Science</v>
      </c>
    </row>
    <row r="87" spans="1:79" s="13" customFormat="1" x14ac:dyDescent="0.2">
      <c r="A87" s="14" t="s">
        <v>2771</v>
      </c>
      <c r="B87" s="12" t="s">
        <v>3025</v>
      </c>
      <c r="C87" s="14" t="s">
        <v>2770</v>
      </c>
      <c r="D87" s="24">
        <f t="shared" si="3"/>
        <v>0</v>
      </c>
      <c r="E87" s="25">
        <f t="shared" si="4"/>
        <v>0</v>
      </c>
      <c r="F87" s="25">
        <f t="shared" si="5"/>
        <v>1</v>
      </c>
      <c r="G87" s="13" t="str">
        <f>HYPERLINK("http://dx.doi.org/10.1002/elan.201800147","http://dx.doi.org/10.1002/elan.201800147")</f>
        <v>http://dx.doi.org/10.1002/elan.201800147</v>
      </c>
      <c r="H87" s="13" t="s">
        <v>72</v>
      </c>
      <c r="I87" s="13" t="s">
        <v>1857</v>
      </c>
      <c r="J87" s="13" t="s">
        <v>74</v>
      </c>
      <c r="K87" s="13" t="s">
        <v>74</v>
      </c>
      <c r="L87" s="13" t="s">
        <v>74</v>
      </c>
      <c r="M87" s="13" t="s">
        <v>1858</v>
      </c>
      <c r="N87" s="13" t="s">
        <v>74</v>
      </c>
      <c r="O87" s="13" t="s">
        <v>74</v>
      </c>
      <c r="P87" s="13" t="s">
        <v>1859</v>
      </c>
      <c r="Q87" s="13" t="s">
        <v>1860</v>
      </c>
      <c r="R87" s="13" t="s">
        <v>74</v>
      </c>
      <c r="S87" s="13" t="s">
        <v>74</v>
      </c>
      <c r="T87" s="13" t="s">
        <v>78</v>
      </c>
      <c r="U87" s="13" t="s">
        <v>138</v>
      </c>
      <c r="V87" s="13" t="s">
        <v>74</v>
      </c>
      <c r="W87" s="13" t="s">
        <v>74</v>
      </c>
      <c r="X87" s="13" t="s">
        <v>74</v>
      </c>
      <c r="Y87" s="13" t="s">
        <v>74</v>
      </c>
      <c r="Z87" s="13" t="s">
        <v>74</v>
      </c>
      <c r="AA87" s="13" t="s">
        <v>1861</v>
      </c>
      <c r="AB87" s="13" t="s">
        <v>1862</v>
      </c>
      <c r="AC87" s="13" t="s">
        <v>1863</v>
      </c>
      <c r="AD87" s="13" t="s">
        <v>1864</v>
      </c>
      <c r="AE87" s="13" t="s">
        <v>1865</v>
      </c>
      <c r="AF87" s="13" t="s">
        <v>1866</v>
      </c>
      <c r="AG87" s="13" t="s">
        <v>1867</v>
      </c>
      <c r="AH87" s="13" t="s">
        <v>1868</v>
      </c>
      <c r="AI87" s="13" t="s">
        <v>1869</v>
      </c>
      <c r="AJ87" s="13" t="s">
        <v>1870</v>
      </c>
      <c r="AK87" s="13" t="s">
        <v>1871</v>
      </c>
      <c r="AL87" s="13" t="s">
        <v>74</v>
      </c>
      <c r="AM87" s="13" t="s">
        <v>74</v>
      </c>
      <c r="AN87" s="13">
        <v>38</v>
      </c>
      <c r="AO87" s="13">
        <v>5</v>
      </c>
      <c r="AP87" s="13">
        <v>5</v>
      </c>
      <c r="AQ87" s="13">
        <v>0</v>
      </c>
      <c r="AR87" s="13">
        <v>31</v>
      </c>
      <c r="AS87" s="13" t="s">
        <v>90</v>
      </c>
      <c r="AT87" s="13" t="s">
        <v>91</v>
      </c>
      <c r="AU87" s="13" t="s">
        <v>92</v>
      </c>
      <c r="AV87" s="13" t="s">
        <v>1872</v>
      </c>
      <c r="AW87" s="13" t="s">
        <v>1873</v>
      </c>
      <c r="AX87" s="13" t="s">
        <v>74</v>
      </c>
      <c r="AY87" s="13" t="s">
        <v>1874</v>
      </c>
      <c r="AZ87" s="13" t="s">
        <v>1875</v>
      </c>
      <c r="BA87" s="13" t="s">
        <v>926</v>
      </c>
      <c r="BB87" s="13">
        <v>2018</v>
      </c>
      <c r="BC87" s="13">
        <v>30</v>
      </c>
      <c r="BD87" s="13">
        <v>8</v>
      </c>
      <c r="BE87" s="13" t="s">
        <v>74</v>
      </c>
      <c r="BF87" s="13" t="s">
        <v>74</v>
      </c>
      <c r="BG87" s="13" t="s">
        <v>74</v>
      </c>
      <c r="BH87" s="13" t="s">
        <v>74</v>
      </c>
      <c r="BI87" s="13">
        <v>1698</v>
      </c>
      <c r="BJ87" s="13">
        <v>1705</v>
      </c>
      <c r="BK87" s="13" t="s">
        <v>74</v>
      </c>
      <c r="BL87" s="13" t="s">
        <v>1876</v>
      </c>
      <c r="BM87" s="13" t="str">
        <f>HYPERLINK("http://dx.doi.org/10.1002/elan.201800147","http://dx.doi.org/10.1002/elan.201800147")</f>
        <v>http://dx.doi.org/10.1002/elan.201800147</v>
      </c>
      <c r="BN87" s="13" t="s">
        <v>74</v>
      </c>
      <c r="BO87" s="13" t="s">
        <v>74</v>
      </c>
      <c r="BP87" s="13">
        <v>8</v>
      </c>
      <c r="BQ87" s="13" t="s">
        <v>745</v>
      </c>
      <c r="BR87" s="13" t="s">
        <v>101</v>
      </c>
      <c r="BS87" s="13" t="s">
        <v>746</v>
      </c>
      <c r="BT87" s="13" t="s">
        <v>1877</v>
      </c>
      <c r="BU87" s="13" t="s">
        <v>74</v>
      </c>
      <c r="BV87" s="13" t="s">
        <v>599</v>
      </c>
      <c r="BW87" s="13" t="s">
        <v>74</v>
      </c>
      <c r="BX87" s="13" t="s">
        <v>74</v>
      </c>
      <c r="BY87" s="13" t="s">
        <v>105</v>
      </c>
      <c r="BZ87" s="13" t="s">
        <v>1878</v>
      </c>
      <c r="CA87" s="13" t="str">
        <f>HYPERLINK("https%3A%2F%2Fwww.webofscience.com%2Fwos%2Fwoscc%2Ffull-record%2FWOS:000441127900015","View Full Record in Web of Science")</f>
        <v>View Full Record in Web of Science</v>
      </c>
    </row>
    <row r="88" spans="1:79" s="13" customFormat="1" x14ac:dyDescent="0.2">
      <c r="A88" s="14" t="s">
        <v>2770</v>
      </c>
      <c r="B88" s="12" t="s">
        <v>3026</v>
      </c>
      <c r="C88" s="14" t="s">
        <v>2770</v>
      </c>
      <c r="D88" s="24">
        <f t="shared" si="3"/>
        <v>0</v>
      </c>
      <c r="E88" s="25">
        <f t="shared" si="4"/>
        <v>0</v>
      </c>
      <c r="F88" s="25">
        <f t="shared" si="5"/>
        <v>0</v>
      </c>
      <c r="G88" s="13" t="str">
        <f>HYPERLINK("http://dx.doi.org/10.1055/s-0036-1591558","http://dx.doi.org/10.1055/s-0036-1591558")</f>
        <v>http://dx.doi.org/10.1055/s-0036-1591558</v>
      </c>
      <c r="H88" s="13" t="s">
        <v>72</v>
      </c>
      <c r="I88" s="13" t="s">
        <v>1879</v>
      </c>
      <c r="J88" s="13" t="s">
        <v>74</v>
      </c>
      <c r="K88" s="13" t="s">
        <v>74</v>
      </c>
      <c r="L88" s="13" t="s">
        <v>74</v>
      </c>
      <c r="M88" s="13" t="s">
        <v>1880</v>
      </c>
      <c r="N88" s="13" t="s">
        <v>74</v>
      </c>
      <c r="O88" s="13" t="s">
        <v>74</v>
      </c>
      <c r="P88" s="13" t="s">
        <v>1881</v>
      </c>
      <c r="Q88" s="13" t="s">
        <v>604</v>
      </c>
      <c r="R88" s="13" t="s">
        <v>74</v>
      </c>
      <c r="S88" s="13" t="s">
        <v>74</v>
      </c>
      <c r="T88" s="13" t="s">
        <v>78</v>
      </c>
      <c r="U88" s="13" t="s">
        <v>138</v>
      </c>
      <c r="V88" s="13" t="s">
        <v>74</v>
      </c>
      <c r="W88" s="13" t="s">
        <v>74</v>
      </c>
      <c r="X88" s="13" t="s">
        <v>74</v>
      </c>
      <c r="Y88" s="13" t="s">
        <v>74</v>
      </c>
      <c r="Z88" s="13" t="s">
        <v>74</v>
      </c>
      <c r="AA88" s="13" t="s">
        <v>1882</v>
      </c>
      <c r="AB88" s="13" t="s">
        <v>1883</v>
      </c>
      <c r="AC88" s="13" t="s">
        <v>1884</v>
      </c>
      <c r="AD88" s="13" t="s">
        <v>1885</v>
      </c>
      <c r="AE88" s="13" t="s">
        <v>1886</v>
      </c>
      <c r="AF88" s="13" t="s">
        <v>1887</v>
      </c>
      <c r="AG88" s="13" t="s">
        <v>1888</v>
      </c>
      <c r="AH88" s="13" t="s">
        <v>74</v>
      </c>
      <c r="AI88" s="13" t="s">
        <v>1889</v>
      </c>
      <c r="AJ88" s="13" t="s">
        <v>1890</v>
      </c>
      <c r="AK88" s="13" t="s">
        <v>1891</v>
      </c>
      <c r="AL88" s="13" t="s">
        <v>1892</v>
      </c>
      <c r="AM88" s="13" t="s">
        <v>74</v>
      </c>
      <c r="AN88" s="13">
        <v>35</v>
      </c>
      <c r="AO88" s="13">
        <v>27</v>
      </c>
      <c r="AP88" s="13">
        <v>27</v>
      </c>
      <c r="AQ88" s="13">
        <v>7</v>
      </c>
      <c r="AR88" s="13">
        <v>45</v>
      </c>
      <c r="AS88" s="13" t="s">
        <v>612</v>
      </c>
      <c r="AT88" s="13" t="s">
        <v>613</v>
      </c>
      <c r="AU88" s="13" t="s">
        <v>614</v>
      </c>
      <c r="AV88" s="13" t="s">
        <v>615</v>
      </c>
      <c r="AW88" s="13" t="s">
        <v>616</v>
      </c>
      <c r="AX88" s="13" t="s">
        <v>74</v>
      </c>
      <c r="AY88" s="13" t="s">
        <v>604</v>
      </c>
      <c r="AZ88" s="13" t="s">
        <v>617</v>
      </c>
      <c r="BA88" s="13" t="s">
        <v>926</v>
      </c>
      <c r="BB88" s="13">
        <v>2018</v>
      </c>
      <c r="BC88" s="13">
        <v>50</v>
      </c>
      <c r="BD88" s="13">
        <v>15</v>
      </c>
      <c r="BE88" s="13" t="s">
        <v>74</v>
      </c>
      <c r="BF88" s="13" t="s">
        <v>74</v>
      </c>
      <c r="BG88" s="13" t="s">
        <v>74</v>
      </c>
      <c r="BH88" s="13" t="s">
        <v>74</v>
      </c>
      <c r="BI88" s="13">
        <v>2924</v>
      </c>
      <c r="BJ88" s="13">
        <v>2929</v>
      </c>
      <c r="BK88" s="13" t="s">
        <v>74</v>
      </c>
      <c r="BL88" s="13" t="s">
        <v>1893</v>
      </c>
      <c r="BM88" s="13" t="str">
        <f>HYPERLINK("http://dx.doi.org/10.1055/s-0036-1591558","http://dx.doi.org/10.1055/s-0036-1591558")</f>
        <v>http://dx.doi.org/10.1055/s-0036-1591558</v>
      </c>
      <c r="BN88" s="13" t="s">
        <v>74</v>
      </c>
      <c r="BO88" s="13" t="s">
        <v>74</v>
      </c>
      <c r="BP88" s="13">
        <v>6</v>
      </c>
      <c r="BQ88" s="13" t="s">
        <v>130</v>
      </c>
      <c r="BR88" s="13" t="s">
        <v>285</v>
      </c>
      <c r="BS88" s="13" t="s">
        <v>102</v>
      </c>
      <c r="BT88" s="13" t="s">
        <v>1894</v>
      </c>
      <c r="BU88" s="13" t="s">
        <v>74</v>
      </c>
      <c r="BV88" s="13" t="s">
        <v>74</v>
      </c>
      <c r="BW88" s="13" t="s">
        <v>74</v>
      </c>
      <c r="BX88" s="13" t="s">
        <v>74</v>
      </c>
      <c r="BY88" s="13" t="s">
        <v>105</v>
      </c>
      <c r="BZ88" s="13" t="s">
        <v>1895</v>
      </c>
      <c r="CA88" s="13" t="str">
        <f>HYPERLINK("https%3A%2F%2Fwww.webofscience.com%2Fwos%2Fwoscc%2Ffull-record%2FWOS:000439116100011","View Full Record in Web of Science")</f>
        <v>View Full Record in Web of Science</v>
      </c>
    </row>
    <row r="89" spans="1:79" s="13" customFormat="1" x14ac:dyDescent="0.2">
      <c r="A89" s="14" t="s">
        <v>2770</v>
      </c>
      <c r="B89" s="12" t="s">
        <v>3027</v>
      </c>
      <c r="C89" s="14" t="s">
        <v>2770</v>
      </c>
      <c r="D89" s="24">
        <f t="shared" si="3"/>
        <v>0</v>
      </c>
      <c r="E89" s="25">
        <f t="shared" si="4"/>
        <v>0</v>
      </c>
      <c r="F89" s="25">
        <f t="shared" si="5"/>
        <v>0</v>
      </c>
      <c r="G89" s="13" t="str">
        <f>HYPERLINK("http://dx.doi.org/10.1039/c8ob00063h","http://dx.doi.org/10.1039/c8ob00063h")</f>
        <v>http://dx.doi.org/10.1039/c8ob00063h</v>
      </c>
      <c r="H89" s="13" t="s">
        <v>72</v>
      </c>
      <c r="I89" s="13" t="s">
        <v>1896</v>
      </c>
      <c r="J89" s="13" t="s">
        <v>74</v>
      </c>
      <c r="K89" s="13" t="s">
        <v>74</v>
      </c>
      <c r="L89" s="13" t="s">
        <v>74</v>
      </c>
      <c r="M89" s="13" t="s">
        <v>1897</v>
      </c>
      <c r="N89" s="13" t="s">
        <v>74</v>
      </c>
      <c r="O89" s="13" t="s">
        <v>74</v>
      </c>
      <c r="P89" s="13" t="s">
        <v>1898</v>
      </c>
      <c r="Q89" s="13" t="s">
        <v>1375</v>
      </c>
      <c r="R89" s="13" t="s">
        <v>74</v>
      </c>
      <c r="S89" s="13" t="s">
        <v>74</v>
      </c>
      <c r="T89" s="13" t="s">
        <v>78</v>
      </c>
      <c r="U89" s="13" t="s">
        <v>334</v>
      </c>
      <c r="V89" s="13" t="s">
        <v>74</v>
      </c>
      <c r="W89" s="13" t="s">
        <v>74</v>
      </c>
      <c r="X89" s="13" t="s">
        <v>74</v>
      </c>
      <c r="Y89" s="13" t="s">
        <v>74</v>
      </c>
      <c r="Z89" s="13" t="s">
        <v>74</v>
      </c>
      <c r="AA89" s="13" t="s">
        <v>74</v>
      </c>
      <c r="AB89" s="13" t="s">
        <v>1899</v>
      </c>
      <c r="AC89" s="13" t="s">
        <v>1900</v>
      </c>
      <c r="AD89" s="13" t="s">
        <v>1901</v>
      </c>
      <c r="AE89" s="13" t="s">
        <v>1902</v>
      </c>
      <c r="AF89" s="13" t="s">
        <v>1903</v>
      </c>
      <c r="AG89" s="13" t="s">
        <v>1904</v>
      </c>
      <c r="AH89" s="13" t="s">
        <v>1905</v>
      </c>
      <c r="AI89" s="13" t="s">
        <v>1906</v>
      </c>
      <c r="AJ89" s="13" t="s">
        <v>1907</v>
      </c>
      <c r="AK89" s="13" t="s">
        <v>1908</v>
      </c>
      <c r="AL89" s="13" t="s">
        <v>1909</v>
      </c>
      <c r="AM89" s="13" t="s">
        <v>74</v>
      </c>
      <c r="AN89" s="13">
        <v>92</v>
      </c>
      <c r="AO89" s="13">
        <v>137</v>
      </c>
      <c r="AP89" s="13">
        <v>141</v>
      </c>
      <c r="AQ89" s="13">
        <v>18</v>
      </c>
      <c r="AR89" s="13">
        <v>245</v>
      </c>
      <c r="AS89" s="13" t="s">
        <v>275</v>
      </c>
      <c r="AT89" s="13" t="s">
        <v>276</v>
      </c>
      <c r="AU89" s="13" t="s">
        <v>277</v>
      </c>
      <c r="AV89" s="13" t="s">
        <v>1385</v>
      </c>
      <c r="AW89" s="13" t="s">
        <v>1386</v>
      </c>
      <c r="AX89" s="13" t="s">
        <v>74</v>
      </c>
      <c r="AY89" s="13" t="s">
        <v>1387</v>
      </c>
      <c r="AZ89" s="13" t="s">
        <v>1388</v>
      </c>
      <c r="BA89" s="13" t="s">
        <v>1910</v>
      </c>
      <c r="BB89" s="13">
        <v>2018</v>
      </c>
      <c r="BC89" s="13">
        <v>16</v>
      </c>
      <c r="BD89" s="13">
        <v>14</v>
      </c>
      <c r="BE89" s="13" t="s">
        <v>74</v>
      </c>
      <c r="BF89" s="13" t="s">
        <v>74</v>
      </c>
      <c r="BG89" s="13" t="s">
        <v>74</v>
      </c>
      <c r="BH89" s="13" t="s">
        <v>74</v>
      </c>
      <c r="BI89" s="13">
        <v>2375</v>
      </c>
      <c r="BJ89" s="13">
        <v>2387</v>
      </c>
      <c r="BK89" s="13" t="s">
        <v>74</v>
      </c>
      <c r="BL89" s="13" t="s">
        <v>1911</v>
      </c>
      <c r="BM89" s="13" t="str">
        <f>HYPERLINK("http://dx.doi.org/10.1039/c8ob00063h","http://dx.doi.org/10.1039/c8ob00063h")</f>
        <v>http://dx.doi.org/10.1039/c8ob00063h</v>
      </c>
      <c r="BN89" s="13" t="s">
        <v>74</v>
      </c>
      <c r="BO89" s="13" t="s">
        <v>74</v>
      </c>
      <c r="BP89" s="13">
        <v>13</v>
      </c>
      <c r="BQ89" s="13" t="s">
        <v>130</v>
      </c>
      <c r="BR89" s="13" t="s">
        <v>101</v>
      </c>
      <c r="BS89" s="13" t="s">
        <v>102</v>
      </c>
      <c r="BT89" s="13" t="s">
        <v>1912</v>
      </c>
      <c r="BU89" s="13">
        <v>29546915</v>
      </c>
      <c r="BV89" s="13" t="s">
        <v>74</v>
      </c>
      <c r="BW89" s="13" t="s">
        <v>74</v>
      </c>
      <c r="BX89" s="13" t="s">
        <v>74</v>
      </c>
      <c r="BY89" s="13" t="s">
        <v>105</v>
      </c>
      <c r="BZ89" s="13" t="s">
        <v>1913</v>
      </c>
      <c r="CA89" s="13" t="str">
        <f>HYPERLINK("https%3A%2F%2Fwww.webofscience.com%2Fwos%2Fwoscc%2Ffull-record%2FWOS:000429204000001","View Full Record in Web of Science")</f>
        <v>View Full Record in Web of Science</v>
      </c>
    </row>
    <row r="90" spans="1:79" s="13" customFormat="1" x14ac:dyDescent="0.2">
      <c r="A90" s="14" t="s">
        <v>2770</v>
      </c>
      <c r="B90" s="12" t="s">
        <v>3028</v>
      </c>
      <c r="C90" s="14" t="s">
        <v>2790</v>
      </c>
      <c r="D90" s="24">
        <f t="shared" si="3"/>
        <v>0</v>
      </c>
      <c r="E90" s="25">
        <f t="shared" si="4"/>
        <v>-1</v>
      </c>
      <c r="F90" s="25">
        <f t="shared" si="5"/>
        <v>0</v>
      </c>
      <c r="G90" s="13" t="str">
        <f>HYPERLINK("http://dx.doi.org/10.1039/c7sc05224c","http://dx.doi.org/10.1039/c7sc05224c")</f>
        <v>http://dx.doi.org/10.1039/c7sc05224c</v>
      </c>
      <c r="H90" s="13" t="s">
        <v>72</v>
      </c>
      <c r="I90" s="13" t="s">
        <v>1914</v>
      </c>
      <c r="J90" s="13" t="s">
        <v>74</v>
      </c>
      <c r="K90" s="13" t="s">
        <v>74</v>
      </c>
      <c r="L90" s="13" t="s">
        <v>74</v>
      </c>
      <c r="M90" s="13" t="s">
        <v>1915</v>
      </c>
      <c r="N90" s="13" t="s">
        <v>74</v>
      </c>
      <c r="O90" s="13" t="s">
        <v>74</v>
      </c>
      <c r="P90" s="13" t="s">
        <v>1916</v>
      </c>
      <c r="Q90" s="13" t="s">
        <v>1437</v>
      </c>
      <c r="R90" s="13" t="s">
        <v>74</v>
      </c>
      <c r="S90" s="13" t="s">
        <v>74</v>
      </c>
      <c r="T90" s="13" t="s">
        <v>78</v>
      </c>
      <c r="U90" s="13" t="s">
        <v>138</v>
      </c>
      <c r="V90" s="13" t="s">
        <v>74</v>
      </c>
      <c r="W90" s="13" t="s">
        <v>74</v>
      </c>
      <c r="X90" s="13" t="s">
        <v>74</v>
      </c>
      <c r="Y90" s="13" t="s">
        <v>74</v>
      </c>
      <c r="Z90" s="13" t="s">
        <v>74</v>
      </c>
      <c r="AA90" s="13" t="s">
        <v>74</v>
      </c>
      <c r="AB90" s="13" t="s">
        <v>1917</v>
      </c>
      <c r="AC90" s="13" t="s">
        <v>1918</v>
      </c>
      <c r="AD90" s="13" t="s">
        <v>1919</v>
      </c>
      <c r="AE90" s="13" t="s">
        <v>1920</v>
      </c>
      <c r="AF90" s="13" t="s">
        <v>1921</v>
      </c>
      <c r="AG90" s="13" t="s">
        <v>1922</v>
      </c>
      <c r="AH90" s="13" t="s">
        <v>1923</v>
      </c>
      <c r="AI90" s="13" t="s">
        <v>1924</v>
      </c>
      <c r="AJ90" s="13" t="s">
        <v>1925</v>
      </c>
      <c r="AK90" s="13" t="s">
        <v>1926</v>
      </c>
      <c r="AL90" s="13" t="s">
        <v>1927</v>
      </c>
      <c r="AM90" s="13" t="s">
        <v>74</v>
      </c>
      <c r="AN90" s="13">
        <v>108</v>
      </c>
      <c r="AO90" s="13">
        <v>11</v>
      </c>
      <c r="AP90" s="13">
        <v>12</v>
      </c>
      <c r="AQ90" s="13">
        <v>1</v>
      </c>
      <c r="AR90" s="13">
        <v>44</v>
      </c>
      <c r="AS90" s="13" t="s">
        <v>275</v>
      </c>
      <c r="AT90" s="13" t="s">
        <v>276</v>
      </c>
      <c r="AU90" s="13" t="s">
        <v>277</v>
      </c>
      <c r="AV90" s="13" t="s">
        <v>1448</v>
      </c>
      <c r="AW90" s="13" t="s">
        <v>1449</v>
      </c>
      <c r="AX90" s="13" t="s">
        <v>74</v>
      </c>
      <c r="AY90" s="13" t="s">
        <v>1450</v>
      </c>
      <c r="AZ90" s="13" t="s">
        <v>1451</v>
      </c>
      <c r="BA90" s="13" t="s">
        <v>1928</v>
      </c>
      <c r="BB90" s="13">
        <v>2018</v>
      </c>
      <c r="BC90" s="13">
        <v>9</v>
      </c>
      <c r="BD90" s="13">
        <v>10</v>
      </c>
      <c r="BE90" s="13" t="s">
        <v>74</v>
      </c>
      <c r="BF90" s="13" t="s">
        <v>74</v>
      </c>
      <c r="BG90" s="13" t="s">
        <v>74</v>
      </c>
      <c r="BH90" s="13" t="s">
        <v>74</v>
      </c>
      <c r="BI90" s="13">
        <v>2803</v>
      </c>
      <c r="BJ90" s="13">
        <v>2816</v>
      </c>
      <c r="BK90" s="13" t="s">
        <v>74</v>
      </c>
      <c r="BL90" s="13" t="s">
        <v>1929</v>
      </c>
      <c r="BM90" s="13" t="str">
        <f>HYPERLINK("http://dx.doi.org/10.1039/c7sc05224c","http://dx.doi.org/10.1039/c7sc05224c")</f>
        <v>http://dx.doi.org/10.1039/c7sc05224c</v>
      </c>
      <c r="BN90" s="13" t="s">
        <v>74</v>
      </c>
      <c r="BO90" s="13" t="s">
        <v>74</v>
      </c>
      <c r="BP90" s="13">
        <v>14</v>
      </c>
      <c r="BQ90" s="13" t="s">
        <v>100</v>
      </c>
      <c r="BR90" s="13" t="s">
        <v>101</v>
      </c>
      <c r="BS90" s="13" t="s">
        <v>102</v>
      </c>
      <c r="BT90" s="13" t="s">
        <v>1930</v>
      </c>
      <c r="BU90" s="13">
        <v>29780453</v>
      </c>
      <c r="BV90" s="13" t="s">
        <v>1931</v>
      </c>
      <c r="BW90" s="13" t="s">
        <v>74</v>
      </c>
      <c r="BX90" s="13" t="s">
        <v>74</v>
      </c>
      <c r="BY90" s="13" t="s">
        <v>105</v>
      </c>
      <c r="BZ90" s="13" t="s">
        <v>1932</v>
      </c>
      <c r="CA90" s="13" t="str">
        <f>HYPERLINK("https%3A%2F%2Fwww.webofscience.com%2Fwos%2Fwoscc%2Ffull-record%2FWOS:000431100300020","View Full Record in Web of Science")</f>
        <v>View Full Record in Web of Science</v>
      </c>
    </row>
    <row r="91" spans="1:79" s="13" customFormat="1" x14ac:dyDescent="0.2">
      <c r="A91" s="14" t="s">
        <v>2770</v>
      </c>
      <c r="B91" s="12" t="s">
        <v>3029</v>
      </c>
      <c r="C91" s="14" t="s">
        <v>2770</v>
      </c>
      <c r="D91" s="24">
        <f t="shared" si="3"/>
        <v>0</v>
      </c>
      <c r="E91" s="25">
        <f t="shared" si="4"/>
        <v>0</v>
      </c>
      <c r="F91" s="25">
        <f t="shared" si="5"/>
        <v>0</v>
      </c>
      <c r="G91" s="13" t="str">
        <f>HYPERLINK("http://dx.doi.org/10.1039/c7sc04032f","http://dx.doi.org/10.1039/c7sc04032f")</f>
        <v>http://dx.doi.org/10.1039/c7sc04032f</v>
      </c>
      <c r="H91" s="13" t="s">
        <v>72</v>
      </c>
      <c r="I91" s="13" t="s">
        <v>1933</v>
      </c>
      <c r="J91" s="13" t="s">
        <v>74</v>
      </c>
      <c r="K91" s="13" t="s">
        <v>74</v>
      </c>
      <c r="L91" s="13" t="s">
        <v>74</v>
      </c>
      <c r="M91" s="13" t="s">
        <v>1934</v>
      </c>
      <c r="N91" s="13" t="s">
        <v>74</v>
      </c>
      <c r="O91" s="13" t="s">
        <v>74</v>
      </c>
      <c r="P91" s="13" t="s">
        <v>1935</v>
      </c>
      <c r="Q91" s="13" t="s">
        <v>1437</v>
      </c>
      <c r="R91" s="13" t="s">
        <v>74</v>
      </c>
      <c r="S91" s="13" t="s">
        <v>74</v>
      </c>
      <c r="T91" s="13" t="s">
        <v>78</v>
      </c>
      <c r="U91" s="13" t="s">
        <v>138</v>
      </c>
      <c r="V91" s="13" t="s">
        <v>74</v>
      </c>
      <c r="W91" s="13" t="s">
        <v>74</v>
      </c>
      <c r="X91" s="13" t="s">
        <v>74</v>
      </c>
      <c r="Y91" s="13" t="s">
        <v>74</v>
      </c>
      <c r="Z91" s="13" t="s">
        <v>74</v>
      </c>
      <c r="AA91" s="13" t="s">
        <v>74</v>
      </c>
      <c r="AB91" s="13" t="s">
        <v>1936</v>
      </c>
      <c r="AC91" s="13" t="s">
        <v>1937</v>
      </c>
      <c r="AD91" s="13" t="s">
        <v>1938</v>
      </c>
      <c r="AE91" s="13" t="s">
        <v>1939</v>
      </c>
      <c r="AF91" s="13" t="s">
        <v>1940</v>
      </c>
      <c r="AG91" s="13" t="s">
        <v>1941</v>
      </c>
      <c r="AH91" s="13" t="s">
        <v>74</v>
      </c>
      <c r="AI91" s="13" t="s">
        <v>1942</v>
      </c>
      <c r="AJ91" s="13" t="s">
        <v>1943</v>
      </c>
      <c r="AK91" s="13" t="s">
        <v>1944</v>
      </c>
      <c r="AL91" s="13" t="s">
        <v>1945</v>
      </c>
      <c r="AM91" s="13" t="s">
        <v>74</v>
      </c>
      <c r="AN91" s="13">
        <v>87</v>
      </c>
      <c r="AO91" s="13">
        <v>61</v>
      </c>
      <c r="AP91" s="13">
        <v>65</v>
      </c>
      <c r="AQ91" s="13">
        <v>2</v>
      </c>
      <c r="AR91" s="13">
        <v>90</v>
      </c>
      <c r="AS91" s="13" t="s">
        <v>275</v>
      </c>
      <c r="AT91" s="13" t="s">
        <v>276</v>
      </c>
      <c r="AU91" s="13" t="s">
        <v>277</v>
      </c>
      <c r="AV91" s="13" t="s">
        <v>1448</v>
      </c>
      <c r="AW91" s="13" t="s">
        <v>1449</v>
      </c>
      <c r="AX91" s="13" t="s">
        <v>74</v>
      </c>
      <c r="AY91" s="13" t="s">
        <v>1450</v>
      </c>
      <c r="AZ91" s="13" t="s">
        <v>1451</v>
      </c>
      <c r="BA91" s="13" t="s">
        <v>1946</v>
      </c>
      <c r="BB91" s="13">
        <v>2018</v>
      </c>
      <c r="BC91" s="13">
        <v>9</v>
      </c>
      <c r="BD91" s="13">
        <v>2</v>
      </c>
      <c r="BE91" s="13" t="s">
        <v>74</v>
      </c>
      <c r="BF91" s="13" t="s">
        <v>74</v>
      </c>
      <c r="BG91" s="13" t="s">
        <v>74</v>
      </c>
      <c r="BH91" s="13" t="s">
        <v>74</v>
      </c>
      <c r="BI91" s="13">
        <v>356</v>
      </c>
      <c r="BJ91" s="13">
        <v>361</v>
      </c>
      <c r="BK91" s="13" t="s">
        <v>74</v>
      </c>
      <c r="BL91" s="13" t="s">
        <v>1947</v>
      </c>
      <c r="BM91" s="13" t="str">
        <f>HYPERLINK("http://dx.doi.org/10.1039/c7sc04032f","http://dx.doi.org/10.1039/c7sc04032f")</f>
        <v>http://dx.doi.org/10.1039/c7sc04032f</v>
      </c>
      <c r="BN91" s="13" t="s">
        <v>74</v>
      </c>
      <c r="BO91" s="13" t="s">
        <v>74</v>
      </c>
      <c r="BP91" s="13">
        <v>6</v>
      </c>
      <c r="BQ91" s="13" t="s">
        <v>100</v>
      </c>
      <c r="BR91" s="13" t="s">
        <v>101</v>
      </c>
      <c r="BS91" s="13" t="s">
        <v>102</v>
      </c>
      <c r="BT91" s="13" t="s">
        <v>1948</v>
      </c>
      <c r="BU91" s="13">
        <v>29732109</v>
      </c>
      <c r="BV91" s="13" t="s">
        <v>1931</v>
      </c>
      <c r="BW91" s="13" t="s">
        <v>74</v>
      </c>
      <c r="BX91" s="13" t="s">
        <v>74</v>
      </c>
      <c r="BY91" s="13" t="s">
        <v>105</v>
      </c>
      <c r="BZ91" s="13" t="s">
        <v>1949</v>
      </c>
      <c r="CA91" s="13" t="str">
        <f>HYPERLINK("https%3A%2F%2Fwww.webofscience.com%2Fwos%2Fwoscc%2Ffull-record%2FWOS:000419350700010","View Full Record in Web of Science")</f>
        <v>View Full Record in Web of Science</v>
      </c>
    </row>
    <row r="92" spans="1:79" s="13" customFormat="1" x14ac:dyDescent="0.2">
      <c r="A92" s="14" t="s">
        <v>2770</v>
      </c>
      <c r="B92" s="12" t="s">
        <v>3030</v>
      </c>
      <c r="C92" s="14" t="s">
        <v>2770</v>
      </c>
      <c r="D92" s="24">
        <f t="shared" si="3"/>
        <v>0</v>
      </c>
      <c r="E92" s="25">
        <f t="shared" si="4"/>
        <v>0</v>
      </c>
      <c r="F92" s="25">
        <f t="shared" si="5"/>
        <v>0</v>
      </c>
      <c r="G92" s="13" t="str">
        <f>HYPERLINK("http://dx.doi.org/10.1021/jacs.7b09744","http://dx.doi.org/10.1021/jacs.7b09744")</f>
        <v>http://dx.doi.org/10.1021/jacs.7b09744</v>
      </c>
      <c r="H92" s="13" t="s">
        <v>72</v>
      </c>
      <c r="I92" s="13" t="s">
        <v>1950</v>
      </c>
      <c r="J92" s="13" t="s">
        <v>74</v>
      </c>
      <c r="K92" s="13" t="s">
        <v>74</v>
      </c>
      <c r="L92" s="13" t="s">
        <v>74</v>
      </c>
      <c r="M92" s="13" t="s">
        <v>1951</v>
      </c>
      <c r="N92" s="13" t="s">
        <v>74</v>
      </c>
      <c r="O92" s="13" t="s">
        <v>74</v>
      </c>
      <c r="P92" s="13" t="s">
        <v>1952</v>
      </c>
      <c r="Q92" s="13" t="s">
        <v>137</v>
      </c>
      <c r="R92" s="13" t="s">
        <v>74</v>
      </c>
      <c r="S92" s="13" t="s">
        <v>74</v>
      </c>
      <c r="T92" s="13" t="s">
        <v>78</v>
      </c>
      <c r="U92" s="13" t="s">
        <v>138</v>
      </c>
      <c r="V92" s="13" t="s">
        <v>74</v>
      </c>
      <c r="W92" s="13" t="s">
        <v>74</v>
      </c>
      <c r="X92" s="13" t="s">
        <v>74</v>
      </c>
      <c r="Y92" s="13" t="s">
        <v>74</v>
      </c>
      <c r="Z92" s="13" t="s">
        <v>74</v>
      </c>
      <c r="AA92" s="13" t="s">
        <v>74</v>
      </c>
      <c r="AB92" s="13" t="s">
        <v>1953</v>
      </c>
      <c r="AC92" s="13" t="s">
        <v>1954</v>
      </c>
      <c r="AD92" s="13" t="s">
        <v>1955</v>
      </c>
      <c r="AE92" s="13" t="s">
        <v>1616</v>
      </c>
      <c r="AF92" s="13" t="s">
        <v>1759</v>
      </c>
      <c r="AG92" s="13" t="s">
        <v>1618</v>
      </c>
      <c r="AH92" s="13" t="s">
        <v>1956</v>
      </c>
      <c r="AI92" s="13" t="s">
        <v>1957</v>
      </c>
      <c r="AJ92" s="13" t="s">
        <v>1958</v>
      </c>
      <c r="AK92" s="13" t="s">
        <v>1959</v>
      </c>
      <c r="AL92" s="13" t="s">
        <v>1960</v>
      </c>
      <c r="AM92" s="13" t="s">
        <v>74</v>
      </c>
      <c r="AN92" s="13">
        <v>55</v>
      </c>
      <c r="AO92" s="13">
        <v>140</v>
      </c>
      <c r="AP92" s="13">
        <v>148</v>
      </c>
      <c r="AQ92" s="13">
        <v>3</v>
      </c>
      <c r="AR92" s="13">
        <v>128</v>
      </c>
      <c r="AS92" s="13" t="s">
        <v>150</v>
      </c>
      <c r="AT92" s="13" t="s">
        <v>151</v>
      </c>
      <c r="AU92" s="13" t="s">
        <v>152</v>
      </c>
      <c r="AV92" s="13" t="s">
        <v>153</v>
      </c>
      <c r="AW92" s="13" t="s">
        <v>74</v>
      </c>
      <c r="AX92" s="13" t="s">
        <v>74</v>
      </c>
      <c r="AY92" s="13" t="s">
        <v>155</v>
      </c>
      <c r="AZ92" s="13" t="s">
        <v>156</v>
      </c>
      <c r="BA92" s="13" t="s">
        <v>1961</v>
      </c>
      <c r="BB92" s="13">
        <v>2018</v>
      </c>
      <c r="BC92" s="13">
        <v>140</v>
      </c>
      <c r="BD92" s="13">
        <v>1</v>
      </c>
      <c r="BE92" s="13" t="s">
        <v>74</v>
      </c>
      <c r="BF92" s="13" t="s">
        <v>74</v>
      </c>
      <c r="BG92" s="13" t="s">
        <v>74</v>
      </c>
      <c r="BH92" s="13" t="s">
        <v>74</v>
      </c>
      <c r="BI92" s="13">
        <v>22</v>
      </c>
      <c r="BJ92" s="13">
        <v>25</v>
      </c>
      <c r="BK92" s="13" t="s">
        <v>74</v>
      </c>
      <c r="BL92" s="13" t="s">
        <v>1962</v>
      </c>
      <c r="BM92" s="13" t="str">
        <f>HYPERLINK("http://dx.doi.org/10.1021/jacs.7b09744","http://dx.doi.org/10.1021/jacs.7b09744")</f>
        <v>http://dx.doi.org/10.1021/jacs.7b09744</v>
      </c>
      <c r="BN92" s="13" t="s">
        <v>74</v>
      </c>
      <c r="BO92" s="13" t="s">
        <v>74</v>
      </c>
      <c r="BP92" s="13">
        <v>4</v>
      </c>
      <c r="BQ92" s="13" t="s">
        <v>100</v>
      </c>
      <c r="BR92" s="13" t="s">
        <v>181</v>
      </c>
      <c r="BS92" s="13" t="s">
        <v>102</v>
      </c>
      <c r="BT92" s="13" t="s">
        <v>1963</v>
      </c>
      <c r="BU92" s="13">
        <v>29220181</v>
      </c>
      <c r="BV92" s="13" t="s">
        <v>599</v>
      </c>
      <c r="BW92" s="13" t="s">
        <v>74</v>
      </c>
      <c r="BX92" s="13" t="s">
        <v>74</v>
      </c>
      <c r="BY92" s="13" t="s">
        <v>105</v>
      </c>
      <c r="BZ92" s="13" t="s">
        <v>1964</v>
      </c>
      <c r="CA92" s="13" t="str">
        <f>HYPERLINK("https%3A%2F%2Fwww.webofscience.com%2Fwos%2Fwoscc%2Ffull-record%2FWOS:000422813300006","View Full Record in Web of Science")</f>
        <v>View Full Record in Web of Science</v>
      </c>
    </row>
    <row r="93" spans="1:79" s="13" customFormat="1" x14ac:dyDescent="0.2">
      <c r="A93" s="14" t="s">
        <v>2783</v>
      </c>
      <c r="B93" s="12" t="s">
        <v>3031</v>
      </c>
      <c r="C93" s="14" t="s">
        <v>2783</v>
      </c>
      <c r="D93" s="24">
        <f t="shared" si="3"/>
        <v>0</v>
      </c>
      <c r="E93" s="25">
        <f t="shared" si="4"/>
        <v>0</v>
      </c>
      <c r="F93" s="25">
        <f t="shared" si="5"/>
        <v>0</v>
      </c>
      <c r="G93" s="13" t="str">
        <f>HYPERLINK("http://dx.doi.org/10.1021/acs.joc.7b01686","http://dx.doi.org/10.1021/acs.joc.7b01686")</f>
        <v>http://dx.doi.org/10.1021/acs.joc.7b01686</v>
      </c>
      <c r="H93" s="13" t="s">
        <v>72</v>
      </c>
      <c r="I93" s="13" t="s">
        <v>1965</v>
      </c>
      <c r="J93" s="13" t="s">
        <v>74</v>
      </c>
      <c r="K93" s="13" t="s">
        <v>74</v>
      </c>
      <c r="L93" s="13" t="s">
        <v>74</v>
      </c>
      <c r="M93" s="13" t="s">
        <v>1966</v>
      </c>
      <c r="N93" s="13" t="s">
        <v>74</v>
      </c>
      <c r="O93" s="13" t="s">
        <v>74</v>
      </c>
      <c r="P93" s="13" t="s">
        <v>1967</v>
      </c>
      <c r="Q93" s="13" t="s">
        <v>651</v>
      </c>
      <c r="R93" s="13" t="s">
        <v>74</v>
      </c>
      <c r="S93" s="13" t="s">
        <v>74</v>
      </c>
      <c r="T93" s="13" t="s">
        <v>78</v>
      </c>
      <c r="U93" s="13" t="s">
        <v>138</v>
      </c>
      <c r="V93" s="13" t="s">
        <v>74</v>
      </c>
      <c r="W93" s="13" t="s">
        <v>74</v>
      </c>
      <c r="X93" s="13" t="s">
        <v>74</v>
      </c>
      <c r="Y93" s="13" t="s">
        <v>74</v>
      </c>
      <c r="Z93" s="13" t="s">
        <v>74</v>
      </c>
      <c r="AA93" s="13" t="s">
        <v>74</v>
      </c>
      <c r="AB93" s="13" t="s">
        <v>1968</v>
      </c>
      <c r="AC93" s="13" t="s">
        <v>1969</v>
      </c>
      <c r="AD93" s="13" t="s">
        <v>1970</v>
      </c>
      <c r="AE93" s="13" t="s">
        <v>1971</v>
      </c>
      <c r="AF93" s="13" t="s">
        <v>1972</v>
      </c>
      <c r="AG93" s="13" t="s">
        <v>1973</v>
      </c>
      <c r="AH93" s="13" t="s">
        <v>1974</v>
      </c>
      <c r="AI93" s="13" t="s">
        <v>1975</v>
      </c>
      <c r="AJ93" s="13" t="s">
        <v>1976</v>
      </c>
      <c r="AK93" s="13" t="s">
        <v>1977</v>
      </c>
      <c r="AL93" s="13" t="s">
        <v>1978</v>
      </c>
      <c r="AM93" s="13" t="s">
        <v>74</v>
      </c>
      <c r="AN93" s="13">
        <v>91</v>
      </c>
      <c r="AO93" s="13">
        <v>71</v>
      </c>
      <c r="AP93" s="13">
        <v>72</v>
      </c>
      <c r="AQ93" s="13">
        <v>5</v>
      </c>
      <c r="AR93" s="13">
        <v>75</v>
      </c>
      <c r="AS93" s="13" t="s">
        <v>150</v>
      </c>
      <c r="AT93" s="13" t="s">
        <v>151</v>
      </c>
      <c r="AU93" s="13" t="s">
        <v>152</v>
      </c>
      <c r="AV93" s="13" t="s">
        <v>662</v>
      </c>
      <c r="AW93" s="13" t="s">
        <v>663</v>
      </c>
      <c r="AX93" s="13" t="s">
        <v>74</v>
      </c>
      <c r="AY93" s="13" t="s">
        <v>664</v>
      </c>
      <c r="AZ93" s="13" t="s">
        <v>665</v>
      </c>
      <c r="BA93" s="13" t="s">
        <v>1979</v>
      </c>
      <c r="BB93" s="13">
        <v>2017</v>
      </c>
      <c r="BC93" s="13">
        <v>82</v>
      </c>
      <c r="BD93" s="13">
        <v>22</v>
      </c>
      <c r="BE93" s="13" t="s">
        <v>74</v>
      </c>
      <c r="BF93" s="13" t="s">
        <v>74</v>
      </c>
      <c r="BG93" s="13" t="s">
        <v>74</v>
      </c>
      <c r="BH93" s="13" t="s">
        <v>74</v>
      </c>
      <c r="BI93" s="13">
        <v>11669</v>
      </c>
      <c r="BJ93" s="13">
        <v>11681</v>
      </c>
      <c r="BK93" s="13" t="s">
        <v>74</v>
      </c>
      <c r="BL93" s="13" t="s">
        <v>1980</v>
      </c>
      <c r="BM93" s="13" t="str">
        <f>HYPERLINK("http://dx.doi.org/10.1021/acs.joc.7b01686","http://dx.doi.org/10.1021/acs.joc.7b01686")</f>
        <v>http://dx.doi.org/10.1021/acs.joc.7b01686</v>
      </c>
      <c r="BN93" s="13" t="s">
        <v>74</v>
      </c>
      <c r="BO93" s="13" t="s">
        <v>74</v>
      </c>
      <c r="BP93" s="13">
        <v>13</v>
      </c>
      <c r="BQ93" s="13" t="s">
        <v>130</v>
      </c>
      <c r="BR93" s="13" t="s">
        <v>181</v>
      </c>
      <c r="BS93" s="13" t="s">
        <v>102</v>
      </c>
      <c r="BT93" s="13" t="s">
        <v>1981</v>
      </c>
      <c r="BU93" s="13">
        <v>28800234</v>
      </c>
      <c r="BV93" s="13" t="s">
        <v>104</v>
      </c>
      <c r="BW93" s="13" t="s">
        <v>74</v>
      </c>
      <c r="BX93" s="13" t="s">
        <v>74</v>
      </c>
      <c r="BY93" s="13" t="s">
        <v>105</v>
      </c>
      <c r="BZ93" s="13" t="s">
        <v>1982</v>
      </c>
      <c r="CA93" s="13" t="str">
        <f>HYPERLINK("https%3A%2F%2Fwww.webofscience.com%2Fwos%2Fwoscc%2Ffull-record%2FWOS:000416204400002","View Full Record in Web of Science")</f>
        <v>View Full Record in Web of Science</v>
      </c>
    </row>
    <row r="94" spans="1:79" s="13" customFormat="1" x14ac:dyDescent="0.2">
      <c r="A94" s="14" t="s">
        <v>2802</v>
      </c>
      <c r="B94" s="12" t="s">
        <v>3032</v>
      </c>
      <c r="C94" s="11" t="s">
        <v>2790</v>
      </c>
      <c r="D94" s="24">
        <f t="shared" si="3"/>
        <v>-1</v>
      </c>
      <c r="E94" s="25">
        <f t="shared" si="4"/>
        <v>0</v>
      </c>
      <c r="F94" s="25">
        <f t="shared" si="5"/>
        <v>1</v>
      </c>
      <c r="G94" s="13" t="str">
        <f>HYPERLINK("http://dx.doi.org/10.1007/s11696-017-0201-0","http://dx.doi.org/10.1007/s11696-017-0201-0")</f>
        <v>http://dx.doi.org/10.1007/s11696-017-0201-0</v>
      </c>
      <c r="H94" s="13" t="s">
        <v>72</v>
      </c>
      <c r="I94" s="13" t="s">
        <v>1983</v>
      </c>
      <c r="J94" s="13" t="s">
        <v>74</v>
      </c>
      <c r="K94" s="13" t="s">
        <v>74</v>
      </c>
      <c r="L94" s="13" t="s">
        <v>74</v>
      </c>
      <c r="M94" s="13" t="s">
        <v>1984</v>
      </c>
      <c r="N94" s="13" t="s">
        <v>74</v>
      </c>
      <c r="O94" s="13" t="s">
        <v>74</v>
      </c>
      <c r="P94" s="13" t="s">
        <v>1985</v>
      </c>
      <c r="Q94" s="13" t="s">
        <v>1986</v>
      </c>
      <c r="R94" s="13" t="s">
        <v>74</v>
      </c>
      <c r="S94" s="13" t="s">
        <v>74</v>
      </c>
      <c r="T94" s="13" t="s">
        <v>78</v>
      </c>
      <c r="U94" s="13" t="s">
        <v>138</v>
      </c>
      <c r="V94" s="13" t="s">
        <v>74</v>
      </c>
      <c r="W94" s="13" t="s">
        <v>74</v>
      </c>
      <c r="X94" s="13" t="s">
        <v>74</v>
      </c>
      <c r="Y94" s="13" t="s">
        <v>74</v>
      </c>
      <c r="Z94" s="13" t="s">
        <v>74</v>
      </c>
      <c r="AA94" s="13" t="s">
        <v>1987</v>
      </c>
      <c r="AB94" s="13" t="s">
        <v>1988</v>
      </c>
      <c r="AC94" s="13" t="s">
        <v>1989</v>
      </c>
      <c r="AD94" s="13" t="s">
        <v>1990</v>
      </c>
      <c r="AE94" s="13" t="s">
        <v>1991</v>
      </c>
      <c r="AF94" s="13" t="s">
        <v>1992</v>
      </c>
      <c r="AG94" s="13" t="s">
        <v>1993</v>
      </c>
      <c r="AH94" s="13" t="s">
        <v>1994</v>
      </c>
      <c r="AI94" s="13" t="s">
        <v>1995</v>
      </c>
      <c r="AJ94" s="13" t="s">
        <v>1996</v>
      </c>
      <c r="AK94" s="13" t="s">
        <v>74</v>
      </c>
      <c r="AL94" s="13" t="s">
        <v>1997</v>
      </c>
      <c r="AM94" s="13" t="s">
        <v>74</v>
      </c>
      <c r="AN94" s="13">
        <v>36</v>
      </c>
      <c r="AO94" s="13">
        <v>5</v>
      </c>
      <c r="AP94" s="13">
        <v>5</v>
      </c>
      <c r="AQ94" s="13">
        <v>0</v>
      </c>
      <c r="AR94" s="13">
        <v>17</v>
      </c>
      <c r="AS94" s="13" t="s">
        <v>1998</v>
      </c>
      <c r="AT94" s="13" t="s">
        <v>1999</v>
      </c>
      <c r="AU94" s="13" t="s">
        <v>2000</v>
      </c>
      <c r="AV94" s="13" t="s">
        <v>2001</v>
      </c>
      <c r="AW94" s="13" t="s">
        <v>2002</v>
      </c>
      <c r="AX94" s="13" t="s">
        <v>74</v>
      </c>
      <c r="AY94" s="13" t="s">
        <v>2003</v>
      </c>
      <c r="AZ94" s="13" t="s">
        <v>2004</v>
      </c>
      <c r="BA94" s="13" t="s">
        <v>2005</v>
      </c>
      <c r="BB94" s="13">
        <v>2017</v>
      </c>
      <c r="BC94" s="13">
        <v>71</v>
      </c>
      <c r="BD94" s="13">
        <v>11</v>
      </c>
      <c r="BE94" s="13" t="s">
        <v>74</v>
      </c>
      <c r="BF94" s="13" t="s">
        <v>74</v>
      </c>
      <c r="BG94" s="13" t="s">
        <v>74</v>
      </c>
      <c r="BH94" s="13" t="s">
        <v>74</v>
      </c>
      <c r="BI94" s="13">
        <v>2085</v>
      </c>
      <c r="BJ94" s="13">
        <v>2093</v>
      </c>
      <c r="BK94" s="13" t="s">
        <v>74</v>
      </c>
      <c r="BL94" s="13" t="s">
        <v>2006</v>
      </c>
      <c r="BM94" s="13" t="str">
        <f>HYPERLINK("http://dx.doi.org/10.1007/s11696-017-0201-0","http://dx.doi.org/10.1007/s11696-017-0201-0")</f>
        <v>http://dx.doi.org/10.1007/s11696-017-0201-0</v>
      </c>
      <c r="BN94" s="13" t="s">
        <v>74</v>
      </c>
      <c r="BO94" s="13" t="s">
        <v>74</v>
      </c>
      <c r="BP94" s="13">
        <v>9</v>
      </c>
      <c r="BQ94" s="13" t="s">
        <v>100</v>
      </c>
      <c r="BR94" s="13" t="s">
        <v>101</v>
      </c>
      <c r="BS94" s="13" t="s">
        <v>102</v>
      </c>
      <c r="BT94" s="13" t="s">
        <v>2007</v>
      </c>
      <c r="BU94" s="13">
        <v>29104351</v>
      </c>
      <c r="BV94" s="13" t="s">
        <v>1784</v>
      </c>
      <c r="BW94" s="13" t="s">
        <v>74</v>
      </c>
      <c r="BX94" s="13" t="s">
        <v>74</v>
      </c>
      <c r="BY94" s="13" t="s">
        <v>105</v>
      </c>
      <c r="BZ94" s="13" t="s">
        <v>2008</v>
      </c>
      <c r="CA94" s="13" t="str">
        <f>HYPERLINK("https%3A%2F%2Fwww.webofscience.com%2Fwos%2Fwoscc%2Ffull-record%2FWOS:000413660600005","View Full Record in Web of Science")</f>
        <v>View Full Record in Web of Science</v>
      </c>
    </row>
    <row r="95" spans="1:79" s="13" customFormat="1" x14ac:dyDescent="0.2">
      <c r="A95" s="14" t="s">
        <v>2783</v>
      </c>
      <c r="B95" s="12" t="s">
        <v>3033</v>
      </c>
      <c r="C95" s="11" t="s">
        <v>2770</v>
      </c>
      <c r="D95" s="24">
        <f t="shared" si="3"/>
        <v>-1</v>
      </c>
      <c r="E95" s="25">
        <f t="shared" si="4"/>
        <v>0</v>
      </c>
      <c r="F95" s="25">
        <f t="shared" si="5"/>
        <v>0</v>
      </c>
      <c r="G95" s="13" t="str">
        <f>HYPERLINK("http://dx.doi.org/10.1021/acs.accounts.7b00343","http://dx.doi.org/10.1021/acs.accounts.7b00343")</f>
        <v>http://dx.doi.org/10.1021/acs.accounts.7b00343</v>
      </c>
      <c r="H95" s="13" t="s">
        <v>72</v>
      </c>
      <c r="I95" s="13" t="s">
        <v>2009</v>
      </c>
      <c r="J95" s="13" t="s">
        <v>74</v>
      </c>
      <c r="K95" s="13" t="s">
        <v>74</v>
      </c>
      <c r="L95" s="13" t="s">
        <v>74</v>
      </c>
      <c r="M95" s="13" t="s">
        <v>2010</v>
      </c>
      <c r="N95" s="13" t="s">
        <v>74</v>
      </c>
      <c r="O95" s="13" t="s">
        <v>74</v>
      </c>
      <c r="P95" s="13" t="s">
        <v>2011</v>
      </c>
      <c r="Q95" s="13" t="s">
        <v>850</v>
      </c>
      <c r="R95" s="13" t="s">
        <v>74</v>
      </c>
      <c r="S95" s="13" t="s">
        <v>74</v>
      </c>
      <c r="T95" s="13" t="s">
        <v>78</v>
      </c>
      <c r="U95" s="13" t="s">
        <v>334</v>
      </c>
      <c r="V95" s="13" t="s">
        <v>74</v>
      </c>
      <c r="W95" s="13" t="s">
        <v>74</v>
      </c>
      <c r="X95" s="13" t="s">
        <v>74</v>
      </c>
      <c r="Y95" s="13" t="s">
        <v>74</v>
      </c>
      <c r="Z95" s="13" t="s">
        <v>74</v>
      </c>
      <c r="AA95" s="13" t="s">
        <v>74</v>
      </c>
      <c r="AB95" s="13" t="s">
        <v>2012</v>
      </c>
      <c r="AC95" s="13" t="s">
        <v>2013</v>
      </c>
      <c r="AD95" s="13" t="s">
        <v>2014</v>
      </c>
      <c r="AE95" s="13" t="s">
        <v>2015</v>
      </c>
      <c r="AF95" s="13" t="s">
        <v>2016</v>
      </c>
      <c r="AG95" s="13" t="s">
        <v>2017</v>
      </c>
      <c r="AH95" s="13" t="s">
        <v>2018</v>
      </c>
      <c r="AI95" s="13" t="s">
        <v>2019</v>
      </c>
      <c r="AJ95" s="13" t="s">
        <v>2020</v>
      </c>
      <c r="AK95" s="13" t="s">
        <v>2021</v>
      </c>
      <c r="AL95" s="13" t="s">
        <v>2022</v>
      </c>
      <c r="AM95" s="13" t="s">
        <v>74</v>
      </c>
      <c r="AN95" s="13">
        <v>42</v>
      </c>
      <c r="AO95" s="13">
        <v>58</v>
      </c>
      <c r="AP95" s="13">
        <v>71</v>
      </c>
      <c r="AQ95" s="13">
        <v>6</v>
      </c>
      <c r="AR95" s="13">
        <v>150</v>
      </c>
      <c r="AS95" s="13" t="s">
        <v>150</v>
      </c>
      <c r="AT95" s="13" t="s">
        <v>151</v>
      </c>
      <c r="AU95" s="13" t="s">
        <v>152</v>
      </c>
      <c r="AV95" s="13" t="s">
        <v>861</v>
      </c>
      <c r="AW95" s="13" t="s">
        <v>862</v>
      </c>
      <c r="AX95" s="13" t="s">
        <v>74</v>
      </c>
      <c r="AY95" s="13" t="s">
        <v>863</v>
      </c>
      <c r="AZ95" s="13" t="s">
        <v>864</v>
      </c>
      <c r="BA95" s="13" t="s">
        <v>2005</v>
      </c>
      <c r="BB95" s="13">
        <v>2017</v>
      </c>
      <c r="BC95" s="13">
        <v>50</v>
      </c>
      <c r="BD95" s="13">
        <v>11</v>
      </c>
      <c r="BE95" s="13" t="s">
        <v>74</v>
      </c>
      <c r="BF95" s="13" t="s">
        <v>74</v>
      </c>
      <c r="BG95" s="13" t="s">
        <v>74</v>
      </c>
      <c r="BH95" s="13" t="s">
        <v>74</v>
      </c>
      <c r="BI95" s="13">
        <v>2706</v>
      </c>
      <c r="BJ95" s="13">
        <v>2717</v>
      </c>
      <c r="BK95" s="13" t="s">
        <v>74</v>
      </c>
      <c r="BL95" s="13" t="s">
        <v>2023</v>
      </c>
      <c r="BM95" s="13" t="str">
        <f>HYPERLINK("http://dx.doi.org/10.1021/acs.accounts.7b00343","http://dx.doi.org/10.1021/acs.accounts.7b00343")</f>
        <v>http://dx.doi.org/10.1021/acs.accounts.7b00343</v>
      </c>
      <c r="BN95" s="13" t="s">
        <v>74</v>
      </c>
      <c r="BO95" s="13" t="s">
        <v>74</v>
      </c>
      <c r="BP95" s="13">
        <v>12</v>
      </c>
      <c r="BQ95" s="13" t="s">
        <v>100</v>
      </c>
      <c r="BR95" s="13" t="s">
        <v>101</v>
      </c>
      <c r="BS95" s="13" t="s">
        <v>102</v>
      </c>
      <c r="BT95" s="13" t="s">
        <v>2024</v>
      </c>
      <c r="BU95" s="13">
        <v>29064667</v>
      </c>
      <c r="BV95" s="13" t="s">
        <v>74</v>
      </c>
      <c r="BW95" s="13" t="s">
        <v>74</v>
      </c>
      <c r="BX95" s="13" t="s">
        <v>74</v>
      </c>
      <c r="BY95" s="13" t="s">
        <v>105</v>
      </c>
      <c r="BZ95" s="13" t="s">
        <v>2025</v>
      </c>
      <c r="CA95" s="13" t="str">
        <f>HYPERLINK("https%3A%2F%2Fwww.webofscience.com%2Fwos%2Fwoscc%2Ffull-record%2FWOS:000416497400008","View Full Record in Web of Science")</f>
        <v>View Full Record in Web of Science</v>
      </c>
    </row>
    <row r="96" spans="1:79" s="13" customFormat="1" x14ac:dyDescent="0.2">
      <c r="A96" s="14" t="s">
        <v>2783</v>
      </c>
      <c r="B96" s="12" t="s">
        <v>3034</v>
      </c>
      <c r="C96" s="14" t="s">
        <v>2783</v>
      </c>
      <c r="D96" s="24">
        <f t="shared" si="3"/>
        <v>0</v>
      </c>
      <c r="E96" s="25">
        <f t="shared" si="4"/>
        <v>0</v>
      </c>
      <c r="F96" s="25">
        <f t="shared" si="5"/>
        <v>0</v>
      </c>
      <c r="G96" s="13" t="str">
        <f>HYPERLINK("http://dx.doi.org/10.1016/j.jmgm.2017.08.016","http://dx.doi.org/10.1016/j.jmgm.2017.08.016")</f>
        <v>http://dx.doi.org/10.1016/j.jmgm.2017.08.016</v>
      </c>
      <c r="H96" s="13" t="s">
        <v>72</v>
      </c>
      <c r="I96" s="13" t="s">
        <v>2026</v>
      </c>
      <c r="J96" s="13" t="s">
        <v>74</v>
      </c>
      <c r="K96" s="13" t="s">
        <v>74</v>
      </c>
      <c r="L96" s="13" t="s">
        <v>74</v>
      </c>
      <c r="M96" s="13" t="s">
        <v>2027</v>
      </c>
      <c r="N96" s="13" t="s">
        <v>74</v>
      </c>
      <c r="O96" s="13" t="s">
        <v>74</v>
      </c>
      <c r="P96" s="13" t="s">
        <v>2028</v>
      </c>
      <c r="Q96" s="13" t="s">
        <v>2029</v>
      </c>
      <c r="R96" s="13" t="s">
        <v>74</v>
      </c>
      <c r="S96" s="13" t="s">
        <v>74</v>
      </c>
      <c r="T96" s="13" t="s">
        <v>78</v>
      </c>
      <c r="U96" s="13" t="s">
        <v>138</v>
      </c>
      <c r="V96" s="13" t="s">
        <v>74</v>
      </c>
      <c r="W96" s="13" t="s">
        <v>74</v>
      </c>
      <c r="X96" s="13" t="s">
        <v>74</v>
      </c>
      <c r="Y96" s="13" t="s">
        <v>74</v>
      </c>
      <c r="Z96" s="13" t="s">
        <v>74</v>
      </c>
      <c r="AA96" s="13" t="s">
        <v>2030</v>
      </c>
      <c r="AB96" s="13" t="s">
        <v>2031</v>
      </c>
      <c r="AC96" s="13" t="s">
        <v>2032</v>
      </c>
      <c r="AD96" s="13" t="s">
        <v>2033</v>
      </c>
      <c r="AE96" s="13" t="s">
        <v>2034</v>
      </c>
      <c r="AF96" s="13" t="s">
        <v>2035</v>
      </c>
      <c r="AG96" s="13" t="s">
        <v>2036</v>
      </c>
      <c r="AH96" s="13" t="s">
        <v>2037</v>
      </c>
      <c r="AI96" s="13" t="s">
        <v>74</v>
      </c>
      <c r="AJ96" s="13" t="s">
        <v>74</v>
      </c>
      <c r="AK96" s="13" t="s">
        <v>74</v>
      </c>
      <c r="AL96" s="13" t="s">
        <v>74</v>
      </c>
      <c r="AM96" s="13" t="s">
        <v>74</v>
      </c>
      <c r="AN96" s="13">
        <v>64</v>
      </c>
      <c r="AO96" s="13">
        <v>38</v>
      </c>
      <c r="AP96" s="13">
        <v>38</v>
      </c>
      <c r="AQ96" s="13">
        <v>10</v>
      </c>
      <c r="AR96" s="13">
        <v>106</v>
      </c>
      <c r="AS96" s="13" t="s">
        <v>2038</v>
      </c>
      <c r="AT96" s="13" t="s">
        <v>2039</v>
      </c>
      <c r="AU96" s="13" t="s">
        <v>2040</v>
      </c>
      <c r="AV96" s="13" t="s">
        <v>2041</v>
      </c>
      <c r="AW96" s="13" t="s">
        <v>2042</v>
      </c>
      <c r="AX96" s="13" t="s">
        <v>74</v>
      </c>
      <c r="AY96" s="13" t="s">
        <v>2043</v>
      </c>
      <c r="AZ96" s="13" t="s">
        <v>2044</v>
      </c>
      <c r="BA96" s="13" t="s">
        <v>1206</v>
      </c>
      <c r="BB96" s="13">
        <v>2017</v>
      </c>
      <c r="BC96" s="13">
        <v>77</v>
      </c>
      <c r="BD96" s="13" t="s">
        <v>74</v>
      </c>
      <c r="BE96" s="13" t="s">
        <v>74</v>
      </c>
      <c r="BF96" s="13" t="s">
        <v>74</v>
      </c>
      <c r="BG96" s="13" t="s">
        <v>74</v>
      </c>
      <c r="BH96" s="13" t="s">
        <v>74</v>
      </c>
      <c r="BI96" s="13">
        <v>143</v>
      </c>
      <c r="BJ96" s="13">
        <v>152</v>
      </c>
      <c r="BK96" s="13" t="s">
        <v>74</v>
      </c>
      <c r="BL96" s="13" t="s">
        <v>2045</v>
      </c>
      <c r="BM96" s="13" t="str">
        <f>HYPERLINK("http://dx.doi.org/10.1016/j.jmgm.2017.08.016","http://dx.doi.org/10.1016/j.jmgm.2017.08.016")</f>
        <v>http://dx.doi.org/10.1016/j.jmgm.2017.08.016</v>
      </c>
      <c r="BN96" s="13" t="s">
        <v>74</v>
      </c>
      <c r="BO96" s="13" t="s">
        <v>74</v>
      </c>
      <c r="BP96" s="13">
        <v>10</v>
      </c>
      <c r="BQ96" s="13" t="s">
        <v>2046</v>
      </c>
      <c r="BR96" s="13" t="s">
        <v>101</v>
      </c>
      <c r="BS96" s="13" t="s">
        <v>2047</v>
      </c>
      <c r="BT96" s="13" t="s">
        <v>2048</v>
      </c>
      <c r="BU96" s="13">
        <v>28858642</v>
      </c>
      <c r="BV96" s="13" t="s">
        <v>74</v>
      </c>
      <c r="BW96" s="13" t="s">
        <v>74</v>
      </c>
      <c r="BX96" s="13" t="s">
        <v>74</v>
      </c>
      <c r="BY96" s="13" t="s">
        <v>105</v>
      </c>
      <c r="BZ96" s="13" t="s">
        <v>2049</v>
      </c>
      <c r="CA96" s="13" t="str">
        <f>HYPERLINK("https%3A%2F%2Fwww.webofscience.com%2Fwos%2Fwoscc%2Ffull-record%2FWOS:000417659200016","View Full Record in Web of Science")</f>
        <v>View Full Record in Web of Science</v>
      </c>
    </row>
    <row r="97" spans="1:79" s="13" customFormat="1" x14ac:dyDescent="0.2">
      <c r="A97" s="14" t="s">
        <v>2770</v>
      </c>
      <c r="B97" s="12" t="s">
        <v>3035</v>
      </c>
      <c r="C97" s="11" t="s">
        <v>2783</v>
      </c>
      <c r="D97" s="24">
        <f t="shared" si="3"/>
        <v>1</v>
      </c>
      <c r="E97" s="25">
        <f t="shared" si="4"/>
        <v>0</v>
      </c>
      <c r="F97" s="25">
        <f t="shared" si="5"/>
        <v>0</v>
      </c>
      <c r="G97" s="13" t="str">
        <f>HYPERLINK("http://dx.doi.org/10.1016/j.molstruc.2017.05.044","http://dx.doi.org/10.1016/j.molstruc.2017.05.044")</f>
        <v>http://dx.doi.org/10.1016/j.molstruc.2017.05.044</v>
      </c>
      <c r="H97" s="13" t="s">
        <v>72</v>
      </c>
      <c r="I97" s="13" t="s">
        <v>2050</v>
      </c>
      <c r="J97" s="13" t="s">
        <v>74</v>
      </c>
      <c r="K97" s="13" t="s">
        <v>74</v>
      </c>
      <c r="L97" s="13" t="s">
        <v>74</v>
      </c>
      <c r="M97" s="13" t="s">
        <v>2051</v>
      </c>
      <c r="N97" s="13" t="s">
        <v>74</v>
      </c>
      <c r="O97" s="13" t="s">
        <v>74</v>
      </c>
      <c r="P97" s="13" t="s">
        <v>2052</v>
      </c>
      <c r="Q97" s="13" t="s">
        <v>2053</v>
      </c>
      <c r="R97" s="13" t="s">
        <v>74</v>
      </c>
      <c r="S97" s="13" t="s">
        <v>74</v>
      </c>
      <c r="T97" s="13" t="s">
        <v>78</v>
      </c>
      <c r="U97" s="13" t="s">
        <v>138</v>
      </c>
      <c r="V97" s="13" t="s">
        <v>74</v>
      </c>
      <c r="W97" s="13" t="s">
        <v>74</v>
      </c>
      <c r="X97" s="13" t="s">
        <v>74</v>
      </c>
      <c r="Y97" s="13" t="s">
        <v>74</v>
      </c>
      <c r="Z97" s="13" t="s">
        <v>74</v>
      </c>
      <c r="AA97" s="13" t="s">
        <v>2054</v>
      </c>
      <c r="AB97" s="13" t="s">
        <v>2055</v>
      </c>
      <c r="AC97" s="13" t="s">
        <v>2056</v>
      </c>
      <c r="AD97" s="13" t="s">
        <v>2057</v>
      </c>
      <c r="AE97" s="13" t="s">
        <v>2058</v>
      </c>
      <c r="AF97" s="13" t="s">
        <v>2059</v>
      </c>
      <c r="AG97" s="13" t="s">
        <v>2060</v>
      </c>
      <c r="AH97" s="13" t="s">
        <v>2061</v>
      </c>
      <c r="AI97" s="13" t="s">
        <v>2062</v>
      </c>
      <c r="AJ97" s="13" t="s">
        <v>2063</v>
      </c>
      <c r="AK97" s="13" t="s">
        <v>2063</v>
      </c>
      <c r="AL97" s="13" t="s">
        <v>2064</v>
      </c>
      <c r="AM97" s="13" t="s">
        <v>74</v>
      </c>
      <c r="AN97" s="13">
        <v>44</v>
      </c>
      <c r="AO97" s="13">
        <v>3</v>
      </c>
      <c r="AP97" s="13">
        <v>3</v>
      </c>
      <c r="AQ97" s="13">
        <v>0</v>
      </c>
      <c r="AR97" s="13">
        <v>35</v>
      </c>
      <c r="AS97" s="13" t="s">
        <v>2065</v>
      </c>
      <c r="AT97" s="13" t="s">
        <v>708</v>
      </c>
      <c r="AU97" s="13" t="s">
        <v>2066</v>
      </c>
      <c r="AV97" s="13" t="s">
        <v>2067</v>
      </c>
      <c r="AW97" s="13" t="s">
        <v>2068</v>
      </c>
      <c r="AX97" s="13" t="s">
        <v>74</v>
      </c>
      <c r="AY97" s="13" t="s">
        <v>2069</v>
      </c>
      <c r="AZ97" s="13" t="s">
        <v>2070</v>
      </c>
      <c r="BA97" s="13" t="s">
        <v>2071</v>
      </c>
      <c r="BB97" s="13">
        <v>2017</v>
      </c>
      <c r="BC97" s="13">
        <v>1144</v>
      </c>
      <c r="BD97" s="13" t="s">
        <v>74</v>
      </c>
      <c r="BE97" s="13" t="s">
        <v>74</v>
      </c>
      <c r="BF97" s="13" t="s">
        <v>74</v>
      </c>
      <c r="BG97" s="13" t="s">
        <v>74</v>
      </c>
      <c r="BH97" s="13" t="s">
        <v>74</v>
      </c>
      <c r="BI97" s="13">
        <v>186</v>
      </c>
      <c r="BJ97" s="13">
        <v>190</v>
      </c>
      <c r="BK97" s="13" t="s">
        <v>74</v>
      </c>
      <c r="BL97" s="13" t="s">
        <v>2072</v>
      </c>
      <c r="BM97" s="13" t="str">
        <f>HYPERLINK("http://dx.doi.org/10.1016/j.molstruc.2017.05.044","http://dx.doi.org/10.1016/j.molstruc.2017.05.044")</f>
        <v>http://dx.doi.org/10.1016/j.molstruc.2017.05.044</v>
      </c>
      <c r="BN97" s="13" t="s">
        <v>74</v>
      </c>
      <c r="BO97" s="13" t="s">
        <v>74</v>
      </c>
      <c r="BP97" s="13">
        <v>5</v>
      </c>
      <c r="BQ97" s="13" t="s">
        <v>372</v>
      </c>
      <c r="BR97" s="13" t="s">
        <v>101</v>
      </c>
      <c r="BS97" s="13" t="s">
        <v>102</v>
      </c>
      <c r="BT97" s="13" t="s">
        <v>2073</v>
      </c>
      <c r="BU97" s="13" t="s">
        <v>74</v>
      </c>
      <c r="BV97" s="13" t="s">
        <v>74</v>
      </c>
      <c r="BW97" s="13" t="s">
        <v>74</v>
      </c>
      <c r="BX97" s="13" t="s">
        <v>74</v>
      </c>
      <c r="BY97" s="13" t="s">
        <v>105</v>
      </c>
      <c r="BZ97" s="13" t="s">
        <v>2074</v>
      </c>
      <c r="CA97" s="13" t="str">
        <f>HYPERLINK("https%3A%2F%2Fwww.webofscience.com%2Fwos%2Fwoscc%2Ffull-record%2FWOS:000403855700023","View Full Record in Web of Science")</f>
        <v>View Full Record in Web of Science</v>
      </c>
    </row>
    <row r="98" spans="1:79" s="13" customFormat="1" x14ac:dyDescent="0.2">
      <c r="A98" s="14" t="s">
        <v>2771</v>
      </c>
      <c r="B98" s="12" t="s">
        <v>3036</v>
      </c>
      <c r="C98" s="11" t="s">
        <v>2790</v>
      </c>
      <c r="D98" s="24">
        <f t="shared" si="3"/>
        <v>0</v>
      </c>
      <c r="E98" s="25">
        <f t="shared" si="4"/>
        <v>-1</v>
      </c>
      <c r="F98" s="25">
        <f t="shared" si="5"/>
        <v>1</v>
      </c>
      <c r="G98" s="13" t="str">
        <f>HYPERLINK("http://dx.doi.org/10.1016/j.jelechem.2017.04.031","http://dx.doi.org/10.1016/j.jelechem.2017.04.031")</f>
        <v>http://dx.doi.org/10.1016/j.jelechem.2017.04.031</v>
      </c>
      <c r="H98" s="13" t="s">
        <v>72</v>
      </c>
      <c r="I98" s="13" t="s">
        <v>2075</v>
      </c>
      <c r="J98" s="13" t="s">
        <v>74</v>
      </c>
      <c r="K98" s="13" t="s">
        <v>74</v>
      </c>
      <c r="L98" s="13" t="s">
        <v>74</v>
      </c>
      <c r="M98" s="13" t="s">
        <v>2076</v>
      </c>
      <c r="N98" s="13" t="s">
        <v>74</v>
      </c>
      <c r="O98" s="13" t="s">
        <v>74</v>
      </c>
      <c r="P98" s="13" t="s">
        <v>2077</v>
      </c>
      <c r="Q98" s="13" t="s">
        <v>723</v>
      </c>
      <c r="R98" s="13" t="s">
        <v>74</v>
      </c>
      <c r="S98" s="13" t="s">
        <v>74</v>
      </c>
      <c r="T98" s="13" t="s">
        <v>78</v>
      </c>
      <c r="U98" s="13" t="s">
        <v>138</v>
      </c>
      <c r="V98" s="13" t="s">
        <v>74</v>
      </c>
      <c r="W98" s="13" t="s">
        <v>74</v>
      </c>
      <c r="X98" s="13" t="s">
        <v>74</v>
      </c>
      <c r="Y98" s="13" t="s">
        <v>74</v>
      </c>
      <c r="Z98" s="13" t="s">
        <v>74</v>
      </c>
      <c r="AA98" s="13" t="s">
        <v>2078</v>
      </c>
      <c r="AB98" s="13" t="s">
        <v>2079</v>
      </c>
      <c r="AC98" s="13" t="s">
        <v>2080</v>
      </c>
      <c r="AD98" s="13" t="s">
        <v>2081</v>
      </c>
      <c r="AE98" s="13" t="s">
        <v>2082</v>
      </c>
      <c r="AF98" s="13" t="s">
        <v>2083</v>
      </c>
      <c r="AG98" s="13" t="s">
        <v>2084</v>
      </c>
      <c r="AH98" s="13" t="s">
        <v>2085</v>
      </c>
      <c r="AI98" s="13" t="s">
        <v>2086</v>
      </c>
      <c r="AJ98" s="13" t="s">
        <v>74</v>
      </c>
      <c r="AK98" s="13" t="s">
        <v>74</v>
      </c>
      <c r="AL98" s="13" t="s">
        <v>74</v>
      </c>
      <c r="AM98" s="13" t="s">
        <v>74</v>
      </c>
      <c r="AN98" s="13">
        <v>27</v>
      </c>
      <c r="AO98" s="13">
        <v>5</v>
      </c>
      <c r="AP98" s="13">
        <v>5</v>
      </c>
      <c r="AQ98" s="13">
        <v>0</v>
      </c>
      <c r="AR98" s="13">
        <v>14</v>
      </c>
      <c r="AS98" s="13" t="s">
        <v>736</v>
      </c>
      <c r="AT98" s="13" t="s">
        <v>737</v>
      </c>
      <c r="AU98" s="13" t="s">
        <v>738</v>
      </c>
      <c r="AV98" s="13" t="s">
        <v>739</v>
      </c>
      <c r="AW98" s="13" t="s">
        <v>740</v>
      </c>
      <c r="AX98" s="13" t="s">
        <v>74</v>
      </c>
      <c r="AY98" s="13" t="s">
        <v>741</v>
      </c>
      <c r="AZ98" s="13" t="s">
        <v>742</v>
      </c>
      <c r="BA98" s="13" t="s">
        <v>2087</v>
      </c>
      <c r="BB98" s="13">
        <v>2017</v>
      </c>
      <c r="BC98" s="13">
        <v>795</v>
      </c>
      <c r="BD98" s="13" t="s">
        <v>74</v>
      </c>
      <c r="BE98" s="13" t="s">
        <v>74</v>
      </c>
      <c r="BF98" s="13" t="s">
        <v>74</v>
      </c>
      <c r="BG98" s="13" t="s">
        <v>74</v>
      </c>
      <c r="BH98" s="13" t="s">
        <v>74</v>
      </c>
      <c r="BI98" s="13">
        <v>81</v>
      </c>
      <c r="BJ98" s="13">
        <v>89</v>
      </c>
      <c r="BK98" s="13" t="s">
        <v>74</v>
      </c>
      <c r="BL98" s="13" t="s">
        <v>2088</v>
      </c>
      <c r="BM98" s="13" t="str">
        <f>HYPERLINK("http://dx.doi.org/10.1016/j.jelechem.2017.04.031","http://dx.doi.org/10.1016/j.jelechem.2017.04.031")</f>
        <v>http://dx.doi.org/10.1016/j.jelechem.2017.04.031</v>
      </c>
      <c r="BN98" s="13" t="s">
        <v>74</v>
      </c>
      <c r="BO98" s="13" t="s">
        <v>74</v>
      </c>
      <c r="BP98" s="13">
        <v>9</v>
      </c>
      <c r="BQ98" s="13" t="s">
        <v>745</v>
      </c>
      <c r="BR98" s="13" t="s">
        <v>101</v>
      </c>
      <c r="BS98" s="13" t="s">
        <v>746</v>
      </c>
      <c r="BT98" s="13" t="s">
        <v>2089</v>
      </c>
      <c r="BU98" s="13" t="s">
        <v>74</v>
      </c>
      <c r="BV98" s="13" t="s">
        <v>74</v>
      </c>
      <c r="BW98" s="13" t="s">
        <v>74</v>
      </c>
      <c r="BX98" s="13" t="s">
        <v>74</v>
      </c>
      <c r="BY98" s="13" t="s">
        <v>105</v>
      </c>
      <c r="BZ98" s="13" t="s">
        <v>2090</v>
      </c>
      <c r="CA98" s="13" t="str">
        <f>HYPERLINK("https%3A%2F%2Fwww.webofscience.com%2Fwos%2Fwoscc%2Ffull-record%2FWOS:000403117500011","View Full Record in Web of Science")</f>
        <v>View Full Record in Web of Science</v>
      </c>
    </row>
    <row r="99" spans="1:79" s="1" customFormat="1" x14ac:dyDescent="0.2">
      <c r="A99" s="3" t="s">
        <v>2768</v>
      </c>
      <c r="B99" s="6" t="s">
        <v>2956</v>
      </c>
      <c r="C99" s="3" t="s">
        <v>2768</v>
      </c>
      <c r="D99" s="24">
        <f t="shared" si="3"/>
        <v>0</v>
      </c>
      <c r="E99" s="25">
        <f t="shared" si="4"/>
        <v>0</v>
      </c>
      <c r="F99" s="25">
        <f t="shared" si="5"/>
        <v>0</v>
      </c>
      <c r="G99" s="1" t="str">
        <f>HYPERLINK("http://dx.doi.org/10.1021/jacs.7b03539","http://dx.doi.org/10.1021/jacs.7b03539")</f>
        <v>http://dx.doi.org/10.1021/jacs.7b03539</v>
      </c>
      <c r="H99" s="1" t="s">
        <v>72</v>
      </c>
      <c r="I99" s="1" t="s">
        <v>2091</v>
      </c>
      <c r="J99" s="1" t="s">
        <v>74</v>
      </c>
      <c r="K99" s="1" t="s">
        <v>74</v>
      </c>
      <c r="L99" s="1" t="s">
        <v>74</v>
      </c>
      <c r="M99" s="1" t="s">
        <v>2092</v>
      </c>
      <c r="N99" s="1" t="s">
        <v>74</v>
      </c>
      <c r="O99" s="1" t="s">
        <v>74</v>
      </c>
      <c r="P99" s="1" t="s">
        <v>2093</v>
      </c>
      <c r="Q99" s="1" t="s">
        <v>137</v>
      </c>
      <c r="R99" s="1" t="s">
        <v>74</v>
      </c>
      <c r="S99" s="1" t="s">
        <v>74</v>
      </c>
      <c r="T99" s="1" t="s">
        <v>78</v>
      </c>
      <c r="U99" s="1" t="s">
        <v>138</v>
      </c>
      <c r="V99" s="1" t="s">
        <v>74</v>
      </c>
      <c r="W99" s="1" t="s">
        <v>74</v>
      </c>
      <c r="X99" s="1" t="s">
        <v>74</v>
      </c>
      <c r="Y99" s="1" t="s">
        <v>74</v>
      </c>
      <c r="Z99" s="1" t="s">
        <v>74</v>
      </c>
      <c r="AA99" s="1" t="s">
        <v>74</v>
      </c>
      <c r="AB99" s="1" t="s">
        <v>2094</v>
      </c>
      <c r="AC99" s="1" t="s">
        <v>2095</v>
      </c>
      <c r="AD99" s="1" t="s">
        <v>2096</v>
      </c>
      <c r="AE99" s="1" t="s">
        <v>2097</v>
      </c>
      <c r="AF99" s="1" t="s">
        <v>2098</v>
      </c>
      <c r="AG99" s="1" t="s">
        <v>2099</v>
      </c>
      <c r="AH99" s="1" t="s">
        <v>2100</v>
      </c>
      <c r="AI99" s="1" t="s">
        <v>74</v>
      </c>
      <c r="AJ99" s="1" t="s">
        <v>2101</v>
      </c>
      <c r="AK99" s="1" t="s">
        <v>2102</v>
      </c>
      <c r="AL99" s="1" t="s">
        <v>2103</v>
      </c>
      <c r="AM99" s="1" t="s">
        <v>74</v>
      </c>
      <c r="AN99" s="1">
        <v>37</v>
      </c>
      <c r="AO99" s="1">
        <v>306</v>
      </c>
      <c r="AP99" s="1">
        <v>345</v>
      </c>
      <c r="AQ99" s="1">
        <v>10</v>
      </c>
      <c r="AR99" s="1">
        <v>195</v>
      </c>
      <c r="AS99" s="1" t="s">
        <v>150</v>
      </c>
      <c r="AT99" s="1" t="s">
        <v>151</v>
      </c>
      <c r="AU99" s="1" t="s">
        <v>152</v>
      </c>
      <c r="AV99" s="1" t="s">
        <v>153</v>
      </c>
      <c r="AW99" s="1" t="s">
        <v>74</v>
      </c>
      <c r="AX99" s="1" t="s">
        <v>74</v>
      </c>
      <c r="AY99" s="1" t="s">
        <v>155</v>
      </c>
      <c r="AZ99" s="1" t="s">
        <v>156</v>
      </c>
      <c r="BA99" s="1" t="s">
        <v>2104</v>
      </c>
      <c r="BB99" s="1">
        <v>2017</v>
      </c>
      <c r="BC99" s="1">
        <v>139</v>
      </c>
      <c r="BD99" s="1">
        <v>22</v>
      </c>
      <c r="BE99" s="1" t="s">
        <v>74</v>
      </c>
      <c r="BF99" s="1" t="s">
        <v>74</v>
      </c>
      <c r="BG99" s="1" t="s">
        <v>74</v>
      </c>
      <c r="BH99" s="1" t="s">
        <v>74</v>
      </c>
      <c r="BI99" s="1">
        <v>7448</v>
      </c>
      <c r="BJ99" s="1">
        <v>7451</v>
      </c>
      <c r="BK99" s="1" t="s">
        <v>74</v>
      </c>
      <c r="BL99" s="1" t="s">
        <v>2105</v>
      </c>
      <c r="BM99" s="1" t="str">
        <f>HYPERLINK("http://dx.doi.org/10.1021/jacs.7b03539","http://dx.doi.org/10.1021/jacs.7b03539")</f>
        <v>http://dx.doi.org/10.1021/jacs.7b03539</v>
      </c>
      <c r="BN99" s="1" t="s">
        <v>74</v>
      </c>
      <c r="BO99" s="1" t="s">
        <v>74</v>
      </c>
      <c r="BP99" s="1">
        <v>4</v>
      </c>
      <c r="BQ99" s="1" t="s">
        <v>100</v>
      </c>
      <c r="BR99" s="1" t="s">
        <v>199</v>
      </c>
      <c r="BS99" s="1" t="s">
        <v>102</v>
      </c>
      <c r="BT99" s="1" t="s">
        <v>2106</v>
      </c>
      <c r="BU99" s="1">
        <v>28510449</v>
      </c>
      <c r="BV99" s="1" t="s">
        <v>374</v>
      </c>
      <c r="BW99" s="1" t="s">
        <v>74</v>
      </c>
      <c r="BX99" s="1" t="s">
        <v>74</v>
      </c>
      <c r="BY99" s="1" t="s">
        <v>105</v>
      </c>
      <c r="BZ99" s="1" t="s">
        <v>2107</v>
      </c>
      <c r="CA99" s="1" t="str">
        <f>HYPERLINK("https%3A%2F%2Fwww.webofscience.com%2Fwos%2Fwoscc%2Ffull-record%2FWOS:000403136500007","View Full Record in Web of Science")</f>
        <v>View Full Record in Web of Science</v>
      </c>
    </row>
    <row r="100" spans="1:79" s="13" customFormat="1" x14ac:dyDescent="0.2">
      <c r="A100" s="14" t="s">
        <v>2770</v>
      </c>
      <c r="B100" s="12" t="s">
        <v>3037</v>
      </c>
      <c r="C100" s="11" t="s">
        <v>2783</v>
      </c>
      <c r="D100" s="24">
        <f t="shared" si="3"/>
        <v>1</v>
      </c>
      <c r="E100" s="25">
        <f t="shared" si="4"/>
        <v>0</v>
      </c>
      <c r="F100" s="25">
        <f t="shared" si="5"/>
        <v>0</v>
      </c>
      <c r="G100" s="13" t="str">
        <f>HYPERLINK("http://dx.doi.org/10.1021/acs.inorgchem.7b00448","http://dx.doi.org/10.1021/acs.inorgchem.7b00448")</f>
        <v>http://dx.doi.org/10.1021/acs.inorgchem.7b00448</v>
      </c>
      <c r="H100" s="13" t="s">
        <v>72</v>
      </c>
      <c r="I100" s="13" t="s">
        <v>2108</v>
      </c>
      <c r="J100" s="13" t="s">
        <v>74</v>
      </c>
      <c r="K100" s="13" t="s">
        <v>74</v>
      </c>
      <c r="L100" s="13" t="s">
        <v>74</v>
      </c>
      <c r="M100" s="13" t="s">
        <v>2109</v>
      </c>
      <c r="N100" s="13" t="s">
        <v>74</v>
      </c>
      <c r="O100" s="13" t="s">
        <v>74</v>
      </c>
      <c r="P100" s="13" t="s">
        <v>2110</v>
      </c>
      <c r="Q100" s="13" t="s">
        <v>496</v>
      </c>
      <c r="R100" s="13" t="s">
        <v>74</v>
      </c>
      <c r="S100" s="13" t="s">
        <v>74</v>
      </c>
      <c r="T100" s="13" t="s">
        <v>78</v>
      </c>
      <c r="U100" s="13" t="s">
        <v>138</v>
      </c>
      <c r="V100" s="13" t="s">
        <v>74</v>
      </c>
      <c r="W100" s="13" t="s">
        <v>74</v>
      </c>
      <c r="X100" s="13" t="s">
        <v>74</v>
      </c>
      <c r="Y100" s="13" t="s">
        <v>74</v>
      </c>
      <c r="Z100" s="13" t="s">
        <v>74</v>
      </c>
      <c r="AA100" s="13" t="s">
        <v>74</v>
      </c>
      <c r="AB100" s="13" t="s">
        <v>2111</v>
      </c>
      <c r="AC100" s="13" t="s">
        <v>2112</v>
      </c>
      <c r="AD100" s="13" t="s">
        <v>2113</v>
      </c>
      <c r="AE100" s="13" t="s">
        <v>2114</v>
      </c>
      <c r="AF100" s="13" t="s">
        <v>2115</v>
      </c>
      <c r="AG100" s="13" t="s">
        <v>2116</v>
      </c>
      <c r="AH100" s="13" t="s">
        <v>2117</v>
      </c>
      <c r="AI100" s="13" t="s">
        <v>2118</v>
      </c>
      <c r="AJ100" s="13" t="s">
        <v>2119</v>
      </c>
      <c r="AK100" s="13" t="s">
        <v>2120</v>
      </c>
      <c r="AL100" s="13" t="s">
        <v>2121</v>
      </c>
      <c r="AM100" s="13" t="s">
        <v>74</v>
      </c>
      <c r="AN100" s="13">
        <v>97</v>
      </c>
      <c r="AO100" s="13">
        <v>43</v>
      </c>
      <c r="AP100" s="13">
        <v>46</v>
      </c>
      <c r="AQ100" s="13">
        <v>1</v>
      </c>
      <c r="AR100" s="13">
        <v>40</v>
      </c>
      <c r="AS100" s="13" t="s">
        <v>150</v>
      </c>
      <c r="AT100" s="13" t="s">
        <v>151</v>
      </c>
      <c r="AU100" s="13" t="s">
        <v>152</v>
      </c>
      <c r="AV100" s="13" t="s">
        <v>508</v>
      </c>
      <c r="AW100" s="13" t="s">
        <v>509</v>
      </c>
      <c r="AX100" s="13" t="s">
        <v>74</v>
      </c>
      <c r="AY100" s="13" t="s">
        <v>510</v>
      </c>
      <c r="AZ100" s="13" t="s">
        <v>511</v>
      </c>
      <c r="BA100" s="13" t="s">
        <v>2122</v>
      </c>
      <c r="BB100" s="13">
        <v>2017</v>
      </c>
      <c r="BC100" s="13">
        <v>56</v>
      </c>
      <c r="BD100" s="13">
        <v>11</v>
      </c>
      <c r="BE100" s="13" t="s">
        <v>74</v>
      </c>
      <c r="BF100" s="13" t="s">
        <v>74</v>
      </c>
      <c r="BG100" s="13" t="s">
        <v>74</v>
      </c>
      <c r="BH100" s="13" t="s">
        <v>74</v>
      </c>
      <c r="BI100" s="13">
        <v>6352</v>
      </c>
      <c r="BJ100" s="13">
        <v>6361</v>
      </c>
      <c r="BK100" s="13" t="s">
        <v>74</v>
      </c>
      <c r="BL100" s="13" t="s">
        <v>2123</v>
      </c>
      <c r="BM100" s="13" t="str">
        <f>HYPERLINK("http://dx.doi.org/10.1021/acs.inorgchem.7b00448","http://dx.doi.org/10.1021/acs.inorgchem.7b00448")</f>
        <v>http://dx.doi.org/10.1021/acs.inorgchem.7b00448</v>
      </c>
      <c r="BN100" s="13" t="s">
        <v>74</v>
      </c>
      <c r="BO100" s="13" t="s">
        <v>74</v>
      </c>
      <c r="BP100" s="13">
        <v>10</v>
      </c>
      <c r="BQ100" s="13" t="s">
        <v>514</v>
      </c>
      <c r="BR100" s="13" t="s">
        <v>101</v>
      </c>
      <c r="BS100" s="13" t="s">
        <v>102</v>
      </c>
      <c r="BT100" s="13" t="s">
        <v>2124</v>
      </c>
      <c r="BU100" s="13">
        <v>28481521</v>
      </c>
      <c r="BV100" s="13" t="s">
        <v>599</v>
      </c>
      <c r="BW100" s="13" t="s">
        <v>74</v>
      </c>
      <c r="BX100" s="13" t="s">
        <v>74</v>
      </c>
      <c r="BY100" s="13" t="s">
        <v>105</v>
      </c>
      <c r="BZ100" s="13" t="s">
        <v>2125</v>
      </c>
      <c r="CA100" s="13" t="str">
        <f>HYPERLINK("https%3A%2F%2Fwww.webofscience.com%2Fwos%2Fwoscc%2Ffull-record%2FWOS:000402950600036","View Full Record in Web of Science")</f>
        <v>View Full Record in Web of Science</v>
      </c>
    </row>
    <row r="101" spans="1:79" s="13" customFormat="1" x14ac:dyDescent="0.2">
      <c r="A101" s="14" t="s">
        <v>2770</v>
      </c>
      <c r="B101" s="12" t="s">
        <v>3038</v>
      </c>
      <c r="C101" s="14" t="s">
        <v>2770</v>
      </c>
      <c r="D101" s="24">
        <f t="shared" si="3"/>
        <v>0</v>
      </c>
      <c r="E101" s="25">
        <f t="shared" si="4"/>
        <v>0</v>
      </c>
      <c r="F101" s="25">
        <f t="shared" si="5"/>
        <v>0</v>
      </c>
      <c r="G101" s="13" t="str">
        <f>HYPERLINK("http://dx.doi.org/10.1021/jacs.6b13091","http://dx.doi.org/10.1021/jacs.6b13091")</f>
        <v>http://dx.doi.org/10.1021/jacs.6b13091</v>
      </c>
      <c r="H101" s="13" t="s">
        <v>72</v>
      </c>
      <c r="I101" s="13" t="s">
        <v>2126</v>
      </c>
      <c r="J101" s="13" t="s">
        <v>74</v>
      </c>
      <c r="K101" s="13" t="s">
        <v>74</v>
      </c>
      <c r="L101" s="13" t="s">
        <v>74</v>
      </c>
      <c r="M101" s="13" t="s">
        <v>2127</v>
      </c>
      <c r="N101" s="13" t="s">
        <v>74</v>
      </c>
      <c r="O101" s="13" t="s">
        <v>74</v>
      </c>
      <c r="P101" s="13" t="s">
        <v>2128</v>
      </c>
      <c r="Q101" s="13" t="s">
        <v>137</v>
      </c>
      <c r="R101" s="13" t="s">
        <v>74</v>
      </c>
      <c r="S101" s="13" t="s">
        <v>74</v>
      </c>
      <c r="T101" s="13" t="s">
        <v>78</v>
      </c>
      <c r="U101" s="13" t="s">
        <v>138</v>
      </c>
      <c r="V101" s="13" t="s">
        <v>74</v>
      </c>
      <c r="W101" s="13" t="s">
        <v>74</v>
      </c>
      <c r="X101" s="13" t="s">
        <v>74</v>
      </c>
      <c r="Y101" s="13" t="s">
        <v>74</v>
      </c>
      <c r="Z101" s="13" t="s">
        <v>74</v>
      </c>
      <c r="AA101" s="13" t="s">
        <v>74</v>
      </c>
      <c r="AB101" s="13" t="s">
        <v>2129</v>
      </c>
      <c r="AC101" s="13" t="s">
        <v>2130</v>
      </c>
      <c r="AD101" s="13" t="s">
        <v>2131</v>
      </c>
      <c r="AE101" s="13" t="s">
        <v>1074</v>
      </c>
      <c r="AF101" s="13" t="s">
        <v>2132</v>
      </c>
      <c r="AG101" s="13" t="s">
        <v>2133</v>
      </c>
      <c r="AH101" s="13" t="s">
        <v>2134</v>
      </c>
      <c r="AI101" s="13" t="s">
        <v>2135</v>
      </c>
      <c r="AJ101" s="13" t="s">
        <v>2136</v>
      </c>
      <c r="AK101" s="13" t="s">
        <v>1346</v>
      </c>
      <c r="AL101" s="13" t="s">
        <v>2137</v>
      </c>
      <c r="AM101" s="13" t="s">
        <v>74</v>
      </c>
      <c r="AN101" s="13">
        <v>89</v>
      </c>
      <c r="AO101" s="13">
        <v>37</v>
      </c>
      <c r="AP101" s="13">
        <v>47</v>
      </c>
      <c r="AQ101" s="13">
        <v>4</v>
      </c>
      <c r="AR101" s="13">
        <v>64</v>
      </c>
      <c r="AS101" s="13" t="s">
        <v>150</v>
      </c>
      <c r="AT101" s="13" t="s">
        <v>151</v>
      </c>
      <c r="AU101" s="13" t="s">
        <v>152</v>
      </c>
      <c r="AV101" s="13" t="s">
        <v>153</v>
      </c>
      <c r="AW101" s="13" t="s">
        <v>74</v>
      </c>
      <c r="AX101" s="13" t="s">
        <v>74</v>
      </c>
      <c r="AY101" s="13" t="s">
        <v>155</v>
      </c>
      <c r="AZ101" s="13" t="s">
        <v>156</v>
      </c>
      <c r="BA101" s="13" t="s">
        <v>1018</v>
      </c>
      <c r="BB101" s="13">
        <v>2017</v>
      </c>
      <c r="BC101" s="13">
        <v>139</v>
      </c>
      <c r="BD101" s="13">
        <v>11</v>
      </c>
      <c r="BE101" s="13" t="s">
        <v>74</v>
      </c>
      <c r="BF101" s="13" t="s">
        <v>74</v>
      </c>
      <c r="BG101" s="13" t="s">
        <v>74</v>
      </c>
      <c r="BH101" s="13" t="s">
        <v>74</v>
      </c>
      <c r="BI101" s="13">
        <v>3938</v>
      </c>
      <c r="BJ101" s="13">
        <v>3941</v>
      </c>
      <c r="BK101" s="13" t="s">
        <v>74</v>
      </c>
      <c r="BL101" s="13" t="s">
        <v>2138</v>
      </c>
      <c r="BM101" s="13" t="str">
        <f>HYPERLINK("http://dx.doi.org/10.1021/jacs.6b13091","http://dx.doi.org/10.1021/jacs.6b13091")</f>
        <v>http://dx.doi.org/10.1021/jacs.6b13091</v>
      </c>
      <c r="BN101" s="13" t="s">
        <v>74</v>
      </c>
      <c r="BO101" s="13" t="s">
        <v>74</v>
      </c>
      <c r="BP101" s="13">
        <v>4</v>
      </c>
      <c r="BQ101" s="13" t="s">
        <v>100</v>
      </c>
      <c r="BR101" s="13" t="s">
        <v>101</v>
      </c>
      <c r="BS101" s="13" t="s">
        <v>102</v>
      </c>
      <c r="BT101" s="13" t="s">
        <v>2139</v>
      </c>
      <c r="BU101" s="13">
        <v>28245648</v>
      </c>
      <c r="BV101" s="13" t="s">
        <v>599</v>
      </c>
      <c r="BW101" s="13" t="s">
        <v>74</v>
      </c>
      <c r="BX101" s="13" t="s">
        <v>74</v>
      </c>
      <c r="BY101" s="13" t="s">
        <v>105</v>
      </c>
      <c r="BZ101" s="13" t="s">
        <v>2140</v>
      </c>
      <c r="CA101" s="13" t="str">
        <f>HYPERLINK("https%3A%2F%2Fwww.webofscience.com%2Fwos%2Fwoscc%2Ffull-record%2FWOS:000397477700004","View Full Record in Web of Science")</f>
        <v>View Full Record in Web of Science</v>
      </c>
    </row>
    <row r="102" spans="1:79" s="13" customFormat="1" x14ac:dyDescent="0.2">
      <c r="A102" s="14" t="s">
        <v>2770</v>
      </c>
      <c r="B102" s="12" t="s">
        <v>3039</v>
      </c>
      <c r="C102" s="14" t="s">
        <v>2790</v>
      </c>
      <c r="D102" s="24">
        <f t="shared" si="3"/>
        <v>0</v>
      </c>
      <c r="E102" s="25">
        <f t="shared" si="4"/>
        <v>-1</v>
      </c>
      <c r="F102" s="25">
        <f t="shared" si="5"/>
        <v>0</v>
      </c>
      <c r="G102" s="13" t="str">
        <f>HYPERLINK("http://dx.doi.org/10.1021/jacs.6b08406","http://dx.doi.org/10.1021/jacs.6b08406")</f>
        <v>http://dx.doi.org/10.1021/jacs.6b08406</v>
      </c>
      <c r="H102" s="13" t="s">
        <v>72</v>
      </c>
      <c r="I102" s="13" t="s">
        <v>2141</v>
      </c>
      <c r="J102" s="13" t="s">
        <v>74</v>
      </c>
      <c r="K102" s="13" t="s">
        <v>74</v>
      </c>
      <c r="L102" s="13" t="s">
        <v>74</v>
      </c>
      <c r="M102" s="13" t="s">
        <v>2142</v>
      </c>
      <c r="N102" s="13" t="s">
        <v>74</v>
      </c>
      <c r="O102" s="13" t="s">
        <v>74</v>
      </c>
      <c r="P102" s="13" t="s">
        <v>2143</v>
      </c>
      <c r="Q102" s="13" t="s">
        <v>137</v>
      </c>
      <c r="R102" s="13" t="s">
        <v>74</v>
      </c>
      <c r="S102" s="13" t="s">
        <v>74</v>
      </c>
      <c r="T102" s="13" t="s">
        <v>78</v>
      </c>
      <c r="U102" s="13" t="s">
        <v>138</v>
      </c>
      <c r="V102" s="13" t="s">
        <v>74</v>
      </c>
      <c r="W102" s="13" t="s">
        <v>74</v>
      </c>
      <c r="X102" s="13" t="s">
        <v>74</v>
      </c>
      <c r="Y102" s="13" t="s">
        <v>74</v>
      </c>
      <c r="Z102" s="13" t="s">
        <v>74</v>
      </c>
      <c r="AA102" s="13" t="s">
        <v>74</v>
      </c>
      <c r="AB102" s="13" t="s">
        <v>2144</v>
      </c>
      <c r="AC102" s="13" t="s">
        <v>2145</v>
      </c>
      <c r="AD102" s="13" t="s">
        <v>2146</v>
      </c>
      <c r="AE102" s="13" t="s">
        <v>2147</v>
      </c>
      <c r="AF102" s="13" t="s">
        <v>2148</v>
      </c>
      <c r="AG102" s="13" t="s">
        <v>2149</v>
      </c>
      <c r="AH102" s="13" t="s">
        <v>2150</v>
      </c>
      <c r="AI102" s="13" t="s">
        <v>2151</v>
      </c>
      <c r="AJ102" s="13" t="s">
        <v>2152</v>
      </c>
      <c r="AK102" s="13" t="s">
        <v>2153</v>
      </c>
      <c r="AL102" s="13" t="s">
        <v>2154</v>
      </c>
      <c r="AM102" s="13" t="s">
        <v>74</v>
      </c>
      <c r="AN102" s="13">
        <v>73</v>
      </c>
      <c r="AO102" s="13">
        <v>56</v>
      </c>
      <c r="AP102" s="13">
        <v>63</v>
      </c>
      <c r="AQ102" s="13">
        <v>3</v>
      </c>
      <c r="AR102" s="13">
        <v>98</v>
      </c>
      <c r="AS102" s="13" t="s">
        <v>150</v>
      </c>
      <c r="AT102" s="13" t="s">
        <v>151</v>
      </c>
      <c r="AU102" s="13" t="s">
        <v>152</v>
      </c>
      <c r="AV102" s="13" t="s">
        <v>153</v>
      </c>
      <c r="AW102" s="13" t="s">
        <v>74</v>
      </c>
      <c r="AX102" s="13" t="s">
        <v>74</v>
      </c>
      <c r="AY102" s="13" t="s">
        <v>155</v>
      </c>
      <c r="AZ102" s="13" t="s">
        <v>156</v>
      </c>
      <c r="BA102" s="13" t="s">
        <v>2155</v>
      </c>
      <c r="BB102" s="13">
        <v>2016</v>
      </c>
      <c r="BC102" s="13">
        <v>138</v>
      </c>
      <c r="BD102" s="13">
        <v>43</v>
      </c>
      <c r="BE102" s="13" t="s">
        <v>74</v>
      </c>
      <c r="BF102" s="13" t="s">
        <v>74</v>
      </c>
      <c r="BG102" s="13" t="s">
        <v>74</v>
      </c>
      <c r="BH102" s="13" t="s">
        <v>74</v>
      </c>
      <c r="BI102" s="13">
        <v>14362</v>
      </c>
      <c r="BJ102" s="13">
        <v>14370</v>
      </c>
      <c r="BK102" s="13" t="s">
        <v>74</v>
      </c>
      <c r="BL102" s="13" t="s">
        <v>2156</v>
      </c>
      <c r="BM102" s="13" t="str">
        <f>HYPERLINK("http://dx.doi.org/10.1021/jacs.6b08406","http://dx.doi.org/10.1021/jacs.6b08406")</f>
        <v>http://dx.doi.org/10.1021/jacs.6b08406</v>
      </c>
      <c r="BN102" s="13" t="s">
        <v>74</v>
      </c>
      <c r="BO102" s="13" t="s">
        <v>74</v>
      </c>
      <c r="BP102" s="13">
        <v>9</v>
      </c>
      <c r="BQ102" s="13" t="s">
        <v>100</v>
      </c>
      <c r="BR102" s="13" t="s">
        <v>199</v>
      </c>
      <c r="BS102" s="13" t="s">
        <v>102</v>
      </c>
      <c r="BT102" s="13" t="s">
        <v>2157</v>
      </c>
      <c r="BU102" s="13">
        <v>27739688</v>
      </c>
      <c r="BV102" s="13" t="s">
        <v>2158</v>
      </c>
      <c r="BW102" s="13" t="s">
        <v>74</v>
      </c>
      <c r="BX102" s="13" t="s">
        <v>74</v>
      </c>
      <c r="BY102" s="13" t="s">
        <v>105</v>
      </c>
      <c r="BZ102" s="13" t="s">
        <v>2159</v>
      </c>
      <c r="CA102" s="13" t="str">
        <f>HYPERLINK("https%3A%2F%2Fwww.webofscience.com%2Fwos%2Fwoscc%2Ffull-record%2FWOS:000387095000034","View Full Record in Web of Science")</f>
        <v>View Full Record in Web of Science</v>
      </c>
    </row>
    <row r="103" spans="1:79" s="23" customFormat="1" x14ac:dyDescent="0.2">
      <c r="A103" s="22" t="s">
        <v>2768</v>
      </c>
      <c r="B103" s="27" t="s">
        <v>2957</v>
      </c>
      <c r="C103" s="24" t="s">
        <v>2790</v>
      </c>
      <c r="D103" s="24">
        <f t="shared" si="3"/>
        <v>0</v>
      </c>
      <c r="E103" s="25">
        <f t="shared" si="4"/>
        <v>0</v>
      </c>
      <c r="F103" s="25">
        <f t="shared" si="5"/>
        <v>1</v>
      </c>
      <c r="G103" s="23" t="str">
        <f>HYPERLINK("http://dx.doi.org/10.1038/nature17431","http://dx.doi.org/10.1038/nature17431")</f>
        <v>http://dx.doi.org/10.1038/nature17431</v>
      </c>
      <c r="H103" s="23" t="s">
        <v>72</v>
      </c>
      <c r="I103" s="23" t="s">
        <v>2160</v>
      </c>
      <c r="J103" s="23" t="s">
        <v>74</v>
      </c>
      <c r="K103" s="23" t="s">
        <v>74</v>
      </c>
      <c r="L103" s="23" t="s">
        <v>74</v>
      </c>
      <c r="M103" s="23" t="s">
        <v>2161</v>
      </c>
      <c r="N103" s="23" t="s">
        <v>74</v>
      </c>
      <c r="O103" s="23" t="s">
        <v>74</v>
      </c>
      <c r="P103" s="23" t="s">
        <v>2162</v>
      </c>
      <c r="Q103" s="23" t="s">
        <v>575</v>
      </c>
      <c r="R103" s="23" t="s">
        <v>74</v>
      </c>
      <c r="S103" s="23" t="s">
        <v>74</v>
      </c>
      <c r="T103" s="23" t="s">
        <v>78</v>
      </c>
      <c r="U103" s="23" t="s">
        <v>138</v>
      </c>
      <c r="V103" s="23" t="s">
        <v>74</v>
      </c>
      <c r="W103" s="23" t="s">
        <v>74</v>
      </c>
      <c r="X103" s="23" t="s">
        <v>74</v>
      </c>
      <c r="Y103" s="23" t="s">
        <v>74</v>
      </c>
      <c r="Z103" s="23" t="s">
        <v>74</v>
      </c>
      <c r="AA103" s="23" t="s">
        <v>74</v>
      </c>
      <c r="AB103" s="23" t="s">
        <v>2163</v>
      </c>
      <c r="AC103" s="23" t="s">
        <v>2164</v>
      </c>
      <c r="AD103" s="23" t="s">
        <v>2165</v>
      </c>
      <c r="AE103" s="23" t="s">
        <v>2166</v>
      </c>
      <c r="AF103" s="23" t="s">
        <v>2167</v>
      </c>
      <c r="AG103" s="23" t="s">
        <v>2099</v>
      </c>
      <c r="AH103" s="23" t="s">
        <v>74</v>
      </c>
      <c r="AI103" s="23" t="s">
        <v>74</v>
      </c>
      <c r="AJ103" s="23" t="s">
        <v>2168</v>
      </c>
      <c r="AK103" s="23" t="s">
        <v>2169</v>
      </c>
      <c r="AL103" s="23" t="s">
        <v>2170</v>
      </c>
      <c r="AM103" s="23" t="s">
        <v>74</v>
      </c>
      <c r="AN103" s="23">
        <v>30</v>
      </c>
      <c r="AO103" s="23">
        <v>487</v>
      </c>
      <c r="AP103" s="23">
        <v>512</v>
      </c>
      <c r="AQ103" s="23">
        <v>19</v>
      </c>
      <c r="AR103" s="23">
        <v>452</v>
      </c>
      <c r="AS103" s="23" t="s">
        <v>587</v>
      </c>
      <c r="AT103" s="23" t="s">
        <v>588</v>
      </c>
      <c r="AU103" s="23" t="s">
        <v>589</v>
      </c>
      <c r="AV103" s="23" t="s">
        <v>590</v>
      </c>
      <c r="AW103" s="23" t="s">
        <v>591</v>
      </c>
      <c r="AX103" s="23" t="s">
        <v>74</v>
      </c>
      <c r="AY103" s="23" t="s">
        <v>575</v>
      </c>
      <c r="AZ103" s="23" t="s">
        <v>592</v>
      </c>
      <c r="BA103" s="23" t="s">
        <v>2171</v>
      </c>
      <c r="BB103" s="23">
        <v>2016</v>
      </c>
      <c r="BC103" s="23">
        <v>533</v>
      </c>
      <c r="BD103" s="23">
        <v>7601</v>
      </c>
      <c r="BE103" s="23" t="s">
        <v>74</v>
      </c>
      <c r="BF103" s="23" t="s">
        <v>74</v>
      </c>
      <c r="BG103" s="23" t="s">
        <v>74</v>
      </c>
      <c r="BH103" s="23" t="s">
        <v>74</v>
      </c>
      <c r="BI103" s="23">
        <v>77</v>
      </c>
      <c r="BJ103" s="23">
        <v>81</v>
      </c>
      <c r="BK103" s="23" t="s">
        <v>74</v>
      </c>
      <c r="BL103" s="23" t="s">
        <v>2172</v>
      </c>
      <c r="BM103" s="23" t="str">
        <f>HYPERLINK("http://dx.doi.org/10.1038/nature17431","http://dx.doi.org/10.1038/nature17431")</f>
        <v>http://dx.doi.org/10.1038/nature17431</v>
      </c>
      <c r="BN103" s="23" t="s">
        <v>74</v>
      </c>
      <c r="BO103" s="23" t="s">
        <v>74</v>
      </c>
      <c r="BP103" s="23">
        <v>5</v>
      </c>
      <c r="BQ103" s="23" t="s">
        <v>596</v>
      </c>
      <c r="BR103" s="23" t="s">
        <v>101</v>
      </c>
      <c r="BS103" s="23" t="s">
        <v>597</v>
      </c>
      <c r="BT103" s="23" t="s">
        <v>2173</v>
      </c>
      <c r="BU103" s="23">
        <v>27096371</v>
      </c>
      <c r="BV103" s="23" t="s">
        <v>599</v>
      </c>
      <c r="BW103" s="23" t="s">
        <v>74</v>
      </c>
      <c r="BX103" s="23" t="s">
        <v>74</v>
      </c>
      <c r="BY103" s="23" t="s">
        <v>105</v>
      </c>
      <c r="BZ103" s="23" t="s">
        <v>2174</v>
      </c>
      <c r="CA103" s="23" t="str">
        <f>HYPERLINK("https%3A%2F%2Fwww.webofscience.com%2Fwos%2Fwoscc%2Ffull-record%2FWOS:000375473900042","View Full Record in Web of Science")</f>
        <v>View Full Record in Web of Science</v>
      </c>
    </row>
    <row r="104" spans="1:79" s="13" customFormat="1" x14ac:dyDescent="0.2">
      <c r="A104" s="14" t="s">
        <v>2811</v>
      </c>
      <c r="B104" s="12" t="s">
        <v>3040</v>
      </c>
      <c r="C104" s="11" t="s">
        <v>2770</v>
      </c>
      <c r="D104" s="24">
        <f t="shared" si="3"/>
        <v>-1</v>
      </c>
      <c r="E104" s="25">
        <f t="shared" si="4"/>
        <v>0</v>
      </c>
      <c r="F104" s="25">
        <f t="shared" si="5"/>
        <v>1</v>
      </c>
      <c r="G104" s="13" t="str">
        <f>HYPERLINK("http://dx.doi.org/10.1021/jp5109366","http://dx.doi.org/10.1021/jp5109366")</f>
        <v>http://dx.doi.org/10.1021/jp5109366</v>
      </c>
      <c r="H104" s="13" t="s">
        <v>72</v>
      </c>
      <c r="I104" s="13" t="s">
        <v>2175</v>
      </c>
      <c r="J104" s="13" t="s">
        <v>74</v>
      </c>
      <c r="K104" s="13" t="s">
        <v>74</v>
      </c>
      <c r="L104" s="13" t="s">
        <v>74</v>
      </c>
      <c r="M104" s="13" t="s">
        <v>2176</v>
      </c>
      <c r="N104" s="13" t="s">
        <v>74</v>
      </c>
      <c r="O104" s="13" t="s">
        <v>74</v>
      </c>
      <c r="P104" s="13" t="s">
        <v>2177</v>
      </c>
      <c r="Q104" s="13" t="s">
        <v>2178</v>
      </c>
      <c r="R104" s="13" t="s">
        <v>74</v>
      </c>
      <c r="S104" s="13" t="s">
        <v>74</v>
      </c>
      <c r="T104" s="13" t="s">
        <v>78</v>
      </c>
      <c r="U104" s="13" t="s">
        <v>138</v>
      </c>
      <c r="V104" s="13" t="s">
        <v>74</v>
      </c>
      <c r="W104" s="13" t="s">
        <v>74</v>
      </c>
      <c r="X104" s="13" t="s">
        <v>74</v>
      </c>
      <c r="Y104" s="13" t="s">
        <v>74</v>
      </c>
      <c r="Z104" s="13" t="s">
        <v>74</v>
      </c>
      <c r="AA104" s="13" t="s">
        <v>74</v>
      </c>
      <c r="AB104" s="13" t="s">
        <v>2179</v>
      </c>
      <c r="AC104" s="13" t="s">
        <v>2180</v>
      </c>
      <c r="AD104" s="13" t="s">
        <v>2181</v>
      </c>
      <c r="AE104" s="13" t="s">
        <v>2182</v>
      </c>
      <c r="AF104" s="13" t="s">
        <v>2183</v>
      </c>
      <c r="AG104" s="13" t="s">
        <v>2184</v>
      </c>
      <c r="AH104" s="13" t="s">
        <v>2185</v>
      </c>
      <c r="AI104" s="13" t="s">
        <v>2186</v>
      </c>
      <c r="AJ104" s="13" t="s">
        <v>2187</v>
      </c>
      <c r="AK104" s="13" t="s">
        <v>2188</v>
      </c>
      <c r="AL104" s="13" t="s">
        <v>2189</v>
      </c>
      <c r="AM104" s="13" t="s">
        <v>74</v>
      </c>
      <c r="AN104" s="13">
        <v>70</v>
      </c>
      <c r="AO104" s="13">
        <v>2</v>
      </c>
      <c r="AP104" s="13">
        <v>2</v>
      </c>
      <c r="AQ104" s="13">
        <v>0</v>
      </c>
      <c r="AR104" s="13">
        <v>37</v>
      </c>
      <c r="AS104" s="13" t="s">
        <v>150</v>
      </c>
      <c r="AT104" s="13" t="s">
        <v>151</v>
      </c>
      <c r="AU104" s="13" t="s">
        <v>152</v>
      </c>
      <c r="AV104" s="13" t="s">
        <v>2190</v>
      </c>
      <c r="AW104" s="13" t="s">
        <v>74</v>
      </c>
      <c r="AX104" s="13" t="s">
        <v>74</v>
      </c>
      <c r="AY104" s="13" t="s">
        <v>2191</v>
      </c>
      <c r="AZ104" s="13" t="s">
        <v>2192</v>
      </c>
      <c r="BA104" s="13" t="s">
        <v>1657</v>
      </c>
      <c r="BB104" s="13">
        <v>2015</v>
      </c>
      <c r="BC104" s="13">
        <v>119</v>
      </c>
      <c r="BD104" s="13">
        <v>4</v>
      </c>
      <c r="BE104" s="13" t="s">
        <v>74</v>
      </c>
      <c r="BF104" s="13" t="s">
        <v>74</v>
      </c>
      <c r="BG104" s="13" t="s">
        <v>74</v>
      </c>
      <c r="BH104" s="13" t="s">
        <v>74</v>
      </c>
      <c r="BI104" s="13">
        <v>620</v>
      </c>
      <c r="BJ104" s="13">
        <v>633</v>
      </c>
      <c r="BK104" s="13" t="s">
        <v>74</v>
      </c>
      <c r="BL104" s="13" t="s">
        <v>2193</v>
      </c>
      <c r="BM104" s="13" t="str">
        <f>HYPERLINK("http://dx.doi.org/10.1021/jp5109366","http://dx.doi.org/10.1021/jp5109366")</f>
        <v>http://dx.doi.org/10.1021/jp5109366</v>
      </c>
      <c r="BN104" s="13" t="s">
        <v>74</v>
      </c>
      <c r="BO104" s="13" t="s">
        <v>74</v>
      </c>
      <c r="BP104" s="13">
        <v>14</v>
      </c>
      <c r="BQ104" s="13" t="s">
        <v>2194</v>
      </c>
      <c r="BR104" s="13" t="s">
        <v>101</v>
      </c>
      <c r="BS104" s="13" t="s">
        <v>2195</v>
      </c>
      <c r="BT104" s="13" t="s">
        <v>2196</v>
      </c>
      <c r="BU104" s="13">
        <v>25569686</v>
      </c>
      <c r="BV104" s="13" t="s">
        <v>74</v>
      </c>
      <c r="BW104" s="13" t="s">
        <v>74</v>
      </c>
      <c r="BX104" s="13" t="s">
        <v>74</v>
      </c>
      <c r="BY104" s="13" t="s">
        <v>105</v>
      </c>
      <c r="BZ104" s="13" t="s">
        <v>2197</v>
      </c>
      <c r="CA104" s="13" t="str">
        <f>HYPERLINK("https%3A%2F%2Fwww.webofscience.com%2Fwos%2Fwoscc%2Ffull-record%2FWOS:000348752400009","View Full Record in Web of Science")</f>
        <v>View Full Record in Web of Science</v>
      </c>
    </row>
    <row r="105" spans="1:79" s="13" customFormat="1" x14ac:dyDescent="0.2">
      <c r="A105" s="14" t="s">
        <v>2770</v>
      </c>
      <c r="B105" s="12" t="s">
        <v>3041</v>
      </c>
      <c r="C105" s="11" t="s">
        <v>2783</v>
      </c>
      <c r="D105" s="24">
        <f t="shared" si="3"/>
        <v>1</v>
      </c>
      <c r="E105" s="25">
        <f t="shared" si="4"/>
        <v>0</v>
      </c>
      <c r="F105" s="25">
        <f t="shared" si="5"/>
        <v>0</v>
      </c>
      <c r="G105" s="13" t="str">
        <f>HYPERLINK("http://dx.doi.org/10.1039/c5dt00863h","http://dx.doi.org/10.1039/c5dt00863h")</f>
        <v>http://dx.doi.org/10.1039/c5dt00863h</v>
      </c>
      <c r="H105" s="13" t="s">
        <v>72</v>
      </c>
      <c r="I105" s="13" t="s">
        <v>2198</v>
      </c>
      <c r="J105" s="13" t="s">
        <v>74</v>
      </c>
      <c r="K105" s="13" t="s">
        <v>74</v>
      </c>
      <c r="L105" s="13" t="s">
        <v>74</v>
      </c>
      <c r="M105" s="13" t="s">
        <v>2199</v>
      </c>
      <c r="N105" s="13" t="s">
        <v>74</v>
      </c>
      <c r="O105" s="13" t="s">
        <v>74</v>
      </c>
      <c r="P105" s="13" t="s">
        <v>2200</v>
      </c>
      <c r="Q105" s="13" t="s">
        <v>2201</v>
      </c>
      <c r="R105" s="13" t="s">
        <v>74</v>
      </c>
      <c r="S105" s="13" t="s">
        <v>74</v>
      </c>
      <c r="T105" s="13" t="s">
        <v>78</v>
      </c>
      <c r="U105" s="13" t="s">
        <v>138</v>
      </c>
      <c r="V105" s="13" t="s">
        <v>74</v>
      </c>
      <c r="W105" s="13" t="s">
        <v>74</v>
      </c>
      <c r="X105" s="13" t="s">
        <v>74</v>
      </c>
      <c r="Y105" s="13" t="s">
        <v>74</v>
      </c>
      <c r="Z105" s="13" t="s">
        <v>74</v>
      </c>
      <c r="AA105" s="13" t="s">
        <v>74</v>
      </c>
      <c r="AB105" s="13" t="s">
        <v>2202</v>
      </c>
      <c r="AC105" s="13" t="s">
        <v>2203</v>
      </c>
      <c r="AD105" s="13" t="s">
        <v>2204</v>
      </c>
      <c r="AE105" s="13" t="s">
        <v>1525</v>
      </c>
      <c r="AF105" s="13" t="s">
        <v>2205</v>
      </c>
      <c r="AG105" s="13" t="s">
        <v>2206</v>
      </c>
      <c r="AH105" s="13" t="s">
        <v>74</v>
      </c>
      <c r="AI105" s="13" t="s">
        <v>2207</v>
      </c>
      <c r="AJ105" s="13" t="s">
        <v>2208</v>
      </c>
      <c r="AK105" s="13" t="s">
        <v>2209</v>
      </c>
      <c r="AL105" s="13" t="s">
        <v>2210</v>
      </c>
      <c r="AM105" s="13" t="s">
        <v>74</v>
      </c>
      <c r="AN105" s="13">
        <v>104</v>
      </c>
      <c r="AO105" s="13">
        <v>144</v>
      </c>
      <c r="AP105" s="13">
        <v>178</v>
      </c>
      <c r="AQ105" s="13">
        <v>0</v>
      </c>
      <c r="AR105" s="13">
        <v>83</v>
      </c>
      <c r="AS105" s="13" t="s">
        <v>275</v>
      </c>
      <c r="AT105" s="13" t="s">
        <v>276</v>
      </c>
      <c r="AU105" s="13" t="s">
        <v>277</v>
      </c>
      <c r="AV105" s="13" t="s">
        <v>2211</v>
      </c>
      <c r="AW105" s="13" t="s">
        <v>2212</v>
      </c>
      <c r="AX105" s="13" t="s">
        <v>74</v>
      </c>
      <c r="AY105" s="13" t="s">
        <v>2213</v>
      </c>
      <c r="AZ105" s="13" t="s">
        <v>2214</v>
      </c>
      <c r="BA105" s="13" t="s">
        <v>74</v>
      </c>
      <c r="BB105" s="13">
        <v>2015</v>
      </c>
      <c r="BC105" s="13">
        <v>44</v>
      </c>
      <c r="BD105" s="13">
        <v>28</v>
      </c>
      <c r="BE105" s="13" t="s">
        <v>74</v>
      </c>
      <c r="BF105" s="13" t="s">
        <v>74</v>
      </c>
      <c r="BG105" s="13" t="s">
        <v>74</v>
      </c>
      <c r="BH105" s="13" t="s">
        <v>74</v>
      </c>
      <c r="BI105" s="13">
        <v>12452</v>
      </c>
      <c r="BJ105" s="13">
        <v>12472</v>
      </c>
      <c r="BK105" s="13" t="s">
        <v>74</v>
      </c>
      <c r="BL105" s="13" t="s">
        <v>2215</v>
      </c>
      <c r="BM105" s="13" t="str">
        <f>HYPERLINK("http://dx.doi.org/10.1039/c5dt00863h","http://dx.doi.org/10.1039/c5dt00863h")</f>
        <v>http://dx.doi.org/10.1039/c5dt00863h</v>
      </c>
      <c r="BN105" s="13" t="s">
        <v>74</v>
      </c>
      <c r="BO105" s="13" t="s">
        <v>74</v>
      </c>
      <c r="BP105" s="13">
        <v>21</v>
      </c>
      <c r="BQ105" s="13" t="s">
        <v>514</v>
      </c>
      <c r="BR105" s="13" t="s">
        <v>101</v>
      </c>
      <c r="BS105" s="13" t="s">
        <v>102</v>
      </c>
      <c r="BT105" s="13" t="s">
        <v>2216</v>
      </c>
      <c r="BU105" s="13">
        <v>25978192</v>
      </c>
      <c r="BV105" s="13" t="s">
        <v>2217</v>
      </c>
      <c r="BW105" s="13" t="s">
        <v>74</v>
      </c>
      <c r="BX105" s="13" t="s">
        <v>74</v>
      </c>
      <c r="BY105" s="13" t="s">
        <v>105</v>
      </c>
      <c r="BZ105" s="13" t="s">
        <v>2218</v>
      </c>
      <c r="CA105" s="13" t="str">
        <f>HYPERLINK("https%3A%2F%2Fwww.webofscience.com%2Fwos%2Fwoscc%2Ffull-record%2FWOS:000357899600001","View Full Record in Web of Science")</f>
        <v>View Full Record in Web of Science</v>
      </c>
    </row>
    <row r="106" spans="1:79" s="13" customFormat="1" x14ac:dyDescent="0.2">
      <c r="A106" s="14" t="s">
        <v>2770</v>
      </c>
      <c r="B106" s="12" t="s">
        <v>3042</v>
      </c>
      <c r="C106" s="14" t="s">
        <v>2770</v>
      </c>
      <c r="D106" s="24">
        <f t="shared" si="3"/>
        <v>0</v>
      </c>
      <c r="E106" s="25">
        <f t="shared" si="4"/>
        <v>0</v>
      </c>
      <c r="F106" s="25">
        <f t="shared" si="5"/>
        <v>0</v>
      </c>
      <c r="G106" s="13" t="str">
        <f>HYPERLINK("http://dx.doi.org/10.1016/j.electacta.2014.08.039","http://dx.doi.org/10.1016/j.electacta.2014.08.039")</f>
        <v>http://dx.doi.org/10.1016/j.electacta.2014.08.039</v>
      </c>
      <c r="H106" s="13" t="s">
        <v>72</v>
      </c>
      <c r="I106" s="13" t="s">
        <v>2075</v>
      </c>
      <c r="J106" s="13" t="s">
        <v>74</v>
      </c>
      <c r="K106" s="13" t="s">
        <v>74</v>
      </c>
      <c r="L106" s="13" t="s">
        <v>74</v>
      </c>
      <c r="M106" s="13" t="s">
        <v>2076</v>
      </c>
      <c r="N106" s="13" t="s">
        <v>74</v>
      </c>
      <c r="O106" s="13" t="s">
        <v>74</v>
      </c>
      <c r="P106" s="13" t="s">
        <v>2219</v>
      </c>
      <c r="Q106" s="13" t="s">
        <v>2220</v>
      </c>
      <c r="R106" s="13" t="s">
        <v>74</v>
      </c>
      <c r="S106" s="13" t="s">
        <v>74</v>
      </c>
      <c r="T106" s="13" t="s">
        <v>78</v>
      </c>
      <c r="U106" s="13" t="s">
        <v>138</v>
      </c>
      <c r="V106" s="13" t="s">
        <v>74</v>
      </c>
      <c r="W106" s="13" t="s">
        <v>74</v>
      </c>
      <c r="X106" s="13" t="s">
        <v>74</v>
      </c>
      <c r="Y106" s="13" t="s">
        <v>74</v>
      </c>
      <c r="Z106" s="13" t="s">
        <v>74</v>
      </c>
      <c r="AA106" s="13" t="s">
        <v>2221</v>
      </c>
      <c r="AB106" s="13" t="s">
        <v>2222</v>
      </c>
      <c r="AC106" s="13" t="s">
        <v>2223</v>
      </c>
      <c r="AD106" s="13" t="s">
        <v>2224</v>
      </c>
      <c r="AE106" s="13" t="s">
        <v>2082</v>
      </c>
      <c r="AF106" s="13" t="s">
        <v>2083</v>
      </c>
      <c r="AG106" s="13" t="s">
        <v>2084</v>
      </c>
      <c r="AH106" s="13" t="s">
        <v>2085</v>
      </c>
      <c r="AI106" s="13" t="s">
        <v>2086</v>
      </c>
      <c r="AJ106" s="13" t="s">
        <v>74</v>
      </c>
      <c r="AK106" s="13" t="s">
        <v>74</v>
      </c>
      <c r="AL106" s="13" t="s">
        <v>74</v>
      </c>
      <c r="AM106" s="13" t="s">
        <v>74</v>
      </c>
      <c r="AN106" s="13">
        <v>37</v>
      </c>
      <c r="AO106" s="13">
        <v>7</v>
      </c>
      <c r="AP106" s="13">
        <v>7</v>
      </c>
      <c r="AQ106" s="13">
        <v>0</v>
      </c>
      <c r="AR106" s="13">
        <v>31</v>
      </c>
      <c r="AS106" s="13" t="s">
        <v>436</v>
      </c>
      <c r="AT106" s="13" t="s">
        <v>391</v>
      </c>
      <c r="AU106" s="13" t="s">
        <v>437</v>
      </c>
      <c r="AV106" s="13" t="s">
        <v>2225</v>
      </c>
      <c r="AW106" s="13" t="s">
        <v>2226</v>
      </c>
      <c r="AX106" s="13" t="s">
        <v>74</v>
      </c>
      <c r="AY106" s="13" t="s">
        <v>2227</v>
      </c>
      <c r="AZ106" s="13" t="s">
        <v>2228</v>
      </c>
      <c r="BA106" s="13" t="s">
        <v>2229</v>
      </c>
      <c r="BB106" s="13">
        <v>2014</v>
      </c>
      <c r="BC106" s="13">
        <v>146</v>
      </c>
      <c r="BD106" s="13" t="s">
        <v>74</v>
      </c>
      <c r="BE106" s="13" t="s">
        <v>74</v>
      </c>
      <c r="BF106" s="13" t="s">
        <v>74</v>
      </c>
      <c r="BG106" s="13" t="s">
        <v>74</v>
      </c>
      <c r="BH106" s="13" t="s">
        <v>74</v>
      </c>
      <c r="BI106" s="13">
        <v>798</v>
      </c>
      <c r="BJ106" s="13">
        <v>808</v>
      </c>
      <c r="BK106" s="13" t="s">
        <v>74</v>
      </c>
      <c r="BL106" s="13" t="s">
        <v>2230</v>
      </c>
      <c r="BM106" s="13" t="str">
        <f>HYPERLINK("http://dx.doi.org/10.1016/j.electacta.2014.08.039","http://dx.doi.org/10.1016/j.electacta.2014.08.039")</f>
        <v>http://dx.doi.org/10.1016/j.electacta.2014.08.039</v>
      </c>
      <c r="BN106" s="13" t="s">
        <v>74</v>
      </c>
      <c r="BO106" s="13" t="s">
        <v>74</v>
      </c>
      <c r="BP106" s="13">
        <v>11</v>
      </c>
      <c r="BQ106" s="13" t="s">
        <v>1264</v>
      </c>
      <c r="BR106" s="13" t="s">
        <v>101</v>
      </c>
      <c r="BS106" s="13" t="s">
        <v>1264</v>
      </c>
      <c r="BT106" s="13" t="s">
        <v>2231</v>
      </c>
      <c r="BU106" s="13" t="s">
        <v>74</v>
      </c>
      <c r="BV106" s="13" t="s">
        <v>74</v>
      </c>
      <c r="BW106" s="13" t="s">
        <v>74</v>
      </c>
      <c r="BX106" s="13" t="s">
        <v>74</v>
      </c>
      <c r="BY106" s="13" t="s">
        <v>105</v>
      </c>
      <c r="BZ106" s="13" t="s">
        <v>2232</v>
      </c>
      <c r="CA106" s="13" t="str">
        <f>HYPERLINK("https%3A%2F%2Fwww.webofscience.com%2Fwos%2Fwoscc%2Ffull-record%2FWOS:000345226100099","View Full Record in Web of Science")</f>
        <v>View Full Record in Web of Science</v>
      </c>
    </row>
    <row r="107" spans="1:79" s="13" customFormat="1" x14ac:dyDescent="0.2">
      <c r="A107" s="14" t="s">
        <v>2770</v>
      </c>
      <c r="B107" s="12" t="s">
        <v>3043</v>
      </c>
      <c r="C107" s="14" t="s">
        <v>2770</v>
      </c>
      <c r="D107" s="24">
        <f t="shared" si="3"/>
        <v>0</v>
      </c>
      <c r="E107" s="25">
        <f t="shared" si="4"/>
        <v>0</v>
      </c>
      <c r="F107" s="25">
        <f t="shared" si="5"/>
        <v>0</v>
      </c>
      <c r="G107" s="13" t="str">
        <f>HYPERLINK("http://dx.doi.org/10.1016/j.electacta.2014.07.105","http://dx.doi.org/10.1016/j.electacta.2014.07.105")</f>
        <v>http://dx.doi.org/10.1016/j.electacta.2014.07.105</v>
      </c>
      <c r="H107" s="13" t="s">
        <v>72</v>
      </c>
      <c r="I107" s="13" t="s">
        <v>2233</v>
      </c>
      <c r="J107" s="13" t="s">
        <v>74</v>
      </c>
      <c r="K107" s="13" t="s">
        <v>74</v>
      </c>
      <c r="L107" s="13" t="s">
        <v>74</v>
      </c>
      <c r="M107" s="13" t="s">
        <v>2234</v>
      </c>
      <c r="N107" s="13" t="s">
        <v>74</v>
      </c>
      <c r="O107" s="13" t="s">
        <v>74</v>
      </c>
      <c r="P107" s="13" t="s">
        <v>2235</v>
      </c>
      <c r="Q107" s="13" t="s">
        <v>2220</v>
      </c>
      <c r="R107" s="13" t="s">
        <v>74</v>
      </c>
      <c r="S107" s="13" t="s">
        <v>74</v>
      </c>
      <c r="T107" s="13" t="s">
        <v>78</v>
      </c>
      <c r="U107" s="13" t="s">
        <v>138</v>
      </c>
      <c r="V107" s="13" t="s">
        <v>74</v>
      </c>
      <c r="W107" s="13" t="s">
        <v>74</v>
      </c>
      <c r="X107" s="13" t="s">
        <v>74</v>
      </c>
      <c r="Y107" s="13" t="s">
        <v>74</v>
      </c>
      <c r="Z107" s="13" t="s">
        <v>74</v>
      </c>
      <c r="AA107" s="13" t="s">
        <v>2236</v>
      </c>
      <c r="AB107" s="13" t="s">
        <v>2237</v>
      </c>
      <c r="AC107" s="13" t="s">
        <v>2238</v>
      </c>
      <c r="AD107" s="13" t="s">
        <v>2239</v>
      </c>
      <c r="AE107" s="13" t="s">
        <v>2240</v>
      </c>
      <c r="AF107" s="13" t="s">
        <v>2241</v>
      </c>
      <c r="AG107" s="13" t="s">
        <v>2242</v>
      </c>
      <c r="AH107" s="13" t="s">
        <v>74</v>
      </c>
      <c r="AI107" s="13" t="s">
        <v>2243</v>
      </c>
      <c r="AJ107" s="13" t="s">
        <v>2244</v>
      </c>
      <c r="AK107" s="13" t="s">
        <v>2245</v>
      </c>
      <c r="AL107" s="13" t="s">
        <v>2246</v>
      </c>
      <c r="AM107" s="13" t="s">
        <v>74</v>
      </c>
      <c r="AN107" s="13">
        <v>21</v>
      </c>
      <c r="AO107" s="13">
        <v>31</v>
      </c>
      <c r="AP107" s="13">
        <v>34</v>
      </c>
      <c r="AQ107" s="13">
        <v>1</v>
      </c>
      <c r="AR107" s="13">
        <v>56</v>
      </c>
      <c r="AS107" s="13" t="s">
        <v>436</v>
      </c>
      <c r="AT107" s="13" t="s">
        <v>391</v>
      </c>
      <c r="AU107" s="13" t="s">
        <v>437</v>
      </c>
      <c r="AV107" s="13" t="s">
        <v>2225</v>
      </c>
      <c r="AW107" s="13" t="s">
        <v>2226</v>
      </c>
      <c r="AX107" s="13" t="s">
        <v>74</v>
      </c>
      <c r="AY107" s="13" t="s">
        <v>2227</v>
      </c>
      <c r="AZ107" s="13" t="s">
        <v>2228</v>
      </c>
      <c r="BA107" s="13" t="s">
        <v>2247</v>
      </c>
      <c r="BB107" s="13">
        <v>2014</v>
      </c>
      <c r="BC107" s="13">
        <v>142</v>
      </c>
      <c r="BD107" s="13" t="s">
        <v>74</v>
      </c>
      <c r="BE107" s="13" t="s">
        <v>74</v>
      </c>
      <c r="BF107" s="13" t="s">
        <v>74</v>
      </c>
      <c r="BG107" s="13" t="s">
        <v>74</v>
      </c>
      <c r="BH107" s="13" t="s">
        <v>74</v>
      </c>
      <c r="BI107" s="13">
        <v>254</v>
      </c>
      <c r="BJ107" s="13">
        <v>260</v>
      </c>
      <c r="BK107" s="13" t="s">
        <v>74</v>
      </c>
      <c r="BL107" s="13" t="s">
        <v>2248</v>
      </c>
      <c r="BM107" s="13" t="str">
        <f>HYPERLINK("http://dx.doi.org/10.1016/j.electacta.2014.07.105","http://dx.doi.org/10.1016/j.electacta.2014.07.105")</f>
        <v>http://dx.doi.org/10.1016/j.electacta.2014.07.105</v>
      </c>
      <c r="BN107" s="13" t="s">
        <v>74</v>
      </c>
      <c r="BO107" s="13" t="s">
        <v>74</v>
      </c>
      <c r="BP107" s="13">
        <v>7</v>
      </c>
      <c r="BQ107" s="13" t="s">
        <v>1264</v>
      </c>
      <c r="BR107" s="13" t="s">
        <v>101</v>
      </c>
      <c r="BS107" s="13" t="s">
        <v>1264</v>
      </c>
      <c r="BT107" s="13" t="s">
        <v>2249</v>
      </c>
      <c r="BU107" s="13" t="s">
        <v>74</v>
      </c>
      <c r="BV107" s="13" t="s">
        <v>74</v>
      </c>
      <c r="BW107" s="13" t="s">
        <v>74</v>
      </c>
      <c r="BX107" s="13" t="s">
        <v>74</v>
      </c>
      <c r="BY107" s="13" t="s">
        <v>105</v>
      </c>
      <c r="BZ107" s="13" t="s">
        <v>2250</v>
      </c>
      <c r="CA107" s="13" t="str">
        <f>HYPERLINK("https%3A%2F%2Fwww.webofscience.com%2Fwos%2Fwoscc%2Ffull-record%2FWOS:000343626400033","View Full Record in Web of Science")</f>
        <v>View Full Record in Web of Science</v>
      </c>
    </row>
    <row r="108" spans="1:79" s="1" customFormat="1" x14ac:dyDescent="0.2">
      <c r="A108" s="3" t="s">
        <v>2768</v>
      </c>
      <c r="B108" s="6" t="s">
        <v>2958</v>
      </c>
      <c r="C108" s="5" t="s">
        <v>2768</v>
      </c>
      <c r="D108" s="24">
        <f t="shared" si="3"/>
        <v>0</v>
      </c>
      <c r="E108" s="25">
        <f t="shared" si="4"/>
        <v>0</v>
      </c>
      <c r="F108" s="25">
        <f t="shared" si="5"/>
        <v>0</v>
      </c>
      <c r="G108" s="1" t="str">
        <f>HYPERLINK("http://dx.doi.org/10.1021/om401225r","http://dx.doi.org/10.1021/om401225r")</f>
        <v>http://dx.doi.org/10.1021/om401225r</v>
      </c>
      <c r="H108" s="1" t="s">
        <v>72</v>
      </c>
      <c r="I108" s="1" t="s">
        <v>2251</v>
      </c>
      <c r="J108" s="1" t="s">
        <v>74</v>
      </c>
      <c r="K108" s="1" t="s">
        <v>74</v>
      </c>
      <c r="L108" s="1" t="s">
        <v>74</v>
      </c>
      <c r="M108" s="1" t="s">
        <v>2252</v>
      </c>
      <c r="N108" s="1" t="s">
        <v>74</v>
      </c>
      <c r="O108" s="1" t="s">
        <v>74</v>
      </c>
      <c r="P108" s="1" t="s">
        <v>2253</v>
      </c>
      <c r="Q108" s="1" t="s">
        <v>1295</v>
      </c>
      <c r="R108" s="1" t="s">
        <v>74</v>
      </c>
      <c r="S108" s="1" t="s">
        <v>74</v>
      </c>
      <c r="T108" s="1" t="s">
        <v>78</v>
      </c>
      <c r="U108" s="1" t="s">
        <v>138</v>
      </c>
      <c r="V108" s="1" t="s">
        <v>74</v>
      </c>
      <c r="W108" s="1" t="s">
        <v>74</v>
      </c>
      <c r="X108" s="1" t="s">
        <v>74</v>
      </c>
      <c r="Y108" s="1" t="s">
        <v>74</v>
      </c>
      <c r="Z108" s="1" t="s">
        <v>74</v>
      </c>
      <c r="AA108" s="1" t="s">
        <v>74</v>
      </c>
      <c r="AB108" s="1" t="s">
        <v>2254</v>
      </c>
      <c r="AC108" s="1" t="s">
        <v>2255</v>
      </c>
      <c r="AD108" s="1" t="s">
        <v>2256</v>
      </c>
      <c r="AE108" s="1" t="s">
        <v>2257</v>
      </c>
      <c r="AF108" s="1" t="s">
        <v>2258</v>
      </c>
      <c r="AG108" s="1" t="s">
        <v>2259</v>
      </c>
      <c r="AH108" s="1" t="s">
        <v>2260</v>
      </c>
      <c r="AI108" s="1" t="s">
        <v>2261</v>
      </c>
      <c r="AJ108" s="1" t="s">
        <v>74</v>
      </c>
      <c r="AK108" s="1" t="s">
        <v>74</v>
      </c>
      <c r="AL108" s="1" t="s">
        <v>74</v>
      </c>
      <c r="AM108" s="1" t="s">
        <v>74</v>
      </c>
      <c r="AN108" s="1">
        <v>26</v>
      </c>
      <c r="AO108" s="1">
        <v>5</v>
      </c>
      <c r="AP108" s="1">
        <v>5</v>
      </c>
      <c r="AQ108" s="1">
        <v>0</v>
      </c>
      <c r="AR108" s="1">
        <v>42</v>
      </c>
      <c r="AS108" s="1" t="s">
        <v>150</v>
      </c>
      <c r="AT108" s="1" t="s">
        <v>151</v>
      </c>
      <c r="AU108" s="1" t="s">
        <v>152</v>
      </c>
      <c r="AV108" s="1" t="s">
        <v>1307</v>
      </c>
      <c r="AW108" s="1" t="s">
        <v>1308</v>
      </c>
      <c r="AX108" s="1" t="s">
        <v>74</v>
      </c>
      <c r="AY108" s="1" t="s">
        <v>1295</v>
      </c>
      <c r="AZ108" s="1" t="s">
        <v>1309</v>
      </c>
      <c r="BA108" s="1" t="s">
        <v>2262</v>
      </c>
      <c r="BB108" s="1">
        <v>2014</v>
      </c>
      <c r="BC108" s="1">
        <v>33</v>
      </c>
      <c r="BD108" s="1">
        <v>18</v>
      </c>
      <c r="BE108" s="1" t="s">
        <v>74</v>
      </c>
      <c r="BF108" s="1" t="s">
        <v>74</v>
      </c>
      <c r="BG108" s="1" t="s">
        <v>74</v>
      </c>
      <c r="BH108" s="1" t="s">
        <v>74</v>
      </c>
      <c r="BI108" s="1">
        <v>4729</v>
      </c>
      <c r="BJ108" s="1">
        <v>4737</v>
      </c>
      <c r="BK108" s="1" t="s">
        <v>74</v>
      </c>
      <c r="BL108" s="1" t="s">
        <v>2263</v>
      </c>
      <c r="BM108" s="1" t="str">
        <f>HYPERLINK("http://dx.doi.org/10.1021/om401225r","http://dx.doi.org/10.1021/om401225r")</f>
        <v>http://dx.doi.org/10.1021/om401225r</v>
      </c>
      <c r="BN108" s="1" t="s">
        <v>74</v>
      </c>
      <c r="BO108" s="1" t="s">
        <v>74</v>
      </c>
      <c r="BP108" s="1">
        <v>9</v>
      </c>
      <c r="BQ108" s="1" t="s">
        <v>1313</v>
      </c>
      <c r="BR108" s="1" t="s">
        <v>101</v>
      </c>
      <c r="BS108" s="1" t="s">
        <v>102</v>
      </c>
      <c r="BT108" s="1" t="s">
        <v>2264</v>
      </c>
      <c r="BU108" s="1" t="s">
        <v>74</v>
      </c>
      <c r="BV108" s="1" t="s">
        <v>74</v>
      </c>
      <c r="BW108" s="1" t="s">
        <v>74</v>
      </c>
      <c r="BX108" s="1" t="s">
        <v>74</v>
      </c>
      <c r="BY108" s="1" t="s">
        <v>105</v>
      </c>
      <c r="BZ108" s="1" t="s">
        <v>2265</v>
      </c>
      <c r="CA108" s="1" t="str">
        <f>HYPERLINK("https%3A%2F%2Fwww.webofscience.com%2Fwos%2Fwoscc%2Ffull-record%2FWOS:000342180800020","View Full Record in Web of Science")</f>
        <v>View Full Record in Web of Science</v>
      </c>
    </row>
    <row r="109" spans="1:79" s="13" customFormat="1" x14ac:dyDescent="0.2">
      <c r="A109" s="14" t="s">
        <v>2770</v>
      </c>
      <c r="B109" s="12" t="s">
        <v>3044</v>
      </c>
      <c r="C109" s="11" t="s">
        <v>2783</v>
      </c>
      <c r="D109" s="24">
        <f t="shared" si="3"/>
        <v>1</v>
      </c>
      <c r="E109" s="25">
        <f t="shared" si="4"/>
        <v>0</v>
      </c>
      <c r="F109" s="25">
        <f t="shared" si="5"/>
        <v>0</v>
      </c>
      <c r="G109" s="13" t="str">
        <f>HYPERLINK("http://dx.doi.org/10.1021/ic500943k","http://dx.doi.org/10.1021/ic500943k")</f>
        <v>http://dx.doi.org/10.1021/ic500943k</v>
      </c>
      <c r="H109" s="13" t="s">
        <v>72</v>
      </c>
      <c r="I109" s="13" t="s">
        <v>2266</v>
      </c>
      <c r="J109" s="13" t="s">
        <v>74</v>
      </c>
      <c r="K109" s="13" t="s">
        <v>74</v>
      </c>
      <c r="L109" s="13" t="s">
        <v>74</v>
      </c>
      <c r="M109" s="13" t="s">
        <v>2267</v>
      </c>
      <c r="N109" s="13" t="s">
        <v>74</v>
      </c>
      <c r="O109" s="13" t="s">
        <v>74</v>
      </c>
      <c r="P109" s="13" t="s">
        <v>2268</v>
      </c>
      <c r="Q109" s="13" t="s">
        <v>496</v>
      </c>
      <c r="R109" s="13" t="s">
        <v>74</v>
      </c>
      <c r="S109" s="13" t="s">
        <v>74</v>
      </c>
      <c r="T109" s="13" t="s">
        <v>78</v>
      </c>
      <c r="U109" s="13" t="s">
        <v>138</v>
      </c>
      <c r="V109" s="13" t="s">
        <v>74</v>
      </c>
      <c r="W109" s="13" t="s">
        <v>74</v>
      </c>
      <c r="X109" s="13" t="s">
        <v>74</v>
      </c>
      <c r="Y109" s="13" t="s">
        <v>74</v>
      </c>
      <c r="Z109" s="13" t="s">
        <v>74</v>
      </c>
      <c r="AA109" s="13" t="s">
        <v>74</v>
      </c>
      <c r="AB109" s="13" t="s">
        <v>2269</v>
      </c>
      <c r="AC109" s="13" t="s">
        <v>2270</v>
      </c>
      <c r="AD109" s="13" t="s">
        <v>2014</v>
      </c>
      <c r="AE109" s="13" t="s">
        <v>2015</v>
      </c>
      <c r="AF109" s="13" t="s">
        <v>2016</v>
      </c>
      <c r="AG109" s="13" t="s">
        <v>2017</v>
      </c>
      <c r="AH109" s="13" t="s">
        <v>74</v>
      </c>
      <c r="AI109" s="13" t="s">
        <v>2271</v>
      </c>
      <c r="AJ109" s="13" t="s">
        <v>2272</v>
      </c>
      <c r="AK109" s="13" t="s">
        <v>2273</v>
      </c>
      <c r="AL109" s="13" t="s">
        <v>2274</v>
      </c>
      <c r="AM109" s="13" t="s">
        <v>74</v>
      </c>
      <c r="AN109" s="13">
        <v>83</v>
      </c>
      <c r="AO109" s="13">
        <v>72</v>
      </c>
      <c r="AP109" s="13">
        <v>90</v>
      </c>
      <c r="AQ109" s="13">
        <v>2</v>
      </c>
      <c r="AR109" s="13">
        <v>60</v>
      </c>
      <c r="AS109" s="13" t="s">
        <v>150</v>
      </c>
      <c r="AT109" s="13" t="s">
        <v>151</v>
      </c>
      <c r="AU109" s="13" t="s">
        <v>152</v>
      </c>
      <c r="AV109" s="13" t="s">
        <v>508</v>
      </c>
      <c r="AW109" s="13" t="s">
        <v>509</v>
      </c>
      <c r="AX109" s="13" t="s">
        <v>74</v>
      </c>
      <c r="AY109" s="13" t="s">
        <v>510</v>
      </c>
      <c r="AZ109" s="13" t="s">
        <v>511</v>
      </c>
      <c r="BA109" s="13" t="s">
        <v>2275</v>
      </c>
      <c r="BB109" s="13">
        <v>2014</v>
      </c>
      <c r="BC109" s="13">
        <v>53</v>
      </c>
      <c r="BD109" s="13">
        <v>14</v>
      </c>
      <c r="BE109" s="13" t="s">
        <v>74</v>
      </c>
      <c r="BF109" s="13" t="s">
        <v>74</v>
      </c>
      <c r="BG109" s="13" t="s">
        <v>74</v>
      </c>
      <c r="BH109" s="13" t="s">
        <v>74</v>
      </c>
      <c r="BI109" s="13">
        <v>7622</v>
      </c>
      <c r="BJ109" s="13">
        <v>7634</v>
      </c>
      <c r="BK109" s="13" t="s">
        <v>74</v>
      </c>
      <c r="BL109" s="13" t="s">
        <v>2276</v>
      </c>
      <c r="BM109" s="13" t="str">
        <f>HYPERLINK("http://dx.doi.org/10.1021/ic500943k","http://dx.doi.org/10.1021/ic500943k")</f>
        <v>http://dx.doi.org/10.1021/ic500943k</v>
      </c>
      <c r="BN109" s="13" t="s">
        <v>74</v>
      </c>
      <c r="BO109" s="13" t="s">
        <v>74</v>
      </c>
      <c r="BP109" s="13">
        <v>13</v>
      </c>
      <c r="BQ109" s="13" t="s">
        <v>514</v>
      </c>
      <c r="BR109" s="13" t="s">
        <v>101</v>
      </c>
      <c r="BS109" s="13" t="s">
        <v>102</v>
      </c>
      <c r="BT109" s="13" t="s">
        <v>2277</v>
      </c>
      <c r="BU109" s="13">
        <v>25010596</v>
      </c>
      <c r="BV109" s="13" t="s">
        <v>74</v>
      </c>
      <c r="BW109" s="13" t="s">
        <v>74</v>
      </c>
      <c r="BX109" s="13" t="s">
        <v>74</v>
      </c>
      <c r="BY109" s="13" t="s">
        <v>105</v>
      </c>
      <c r="BZ109" s="13" t="s">
        <v>2278</v>
      </c>
      <c r="CA109" s="13" t="str">
        <f>HYPERLINK("https%3A%2F%2Fwww.webofscience.com%2Fwos%2Fwoscc%2Ffull-record%2FWOS:000339472000062","View Full Record in Web of Science")</f>
        <v>View Full Record in Web of Science</v>
      </c>
    </row>
    <row r="110" spans="1:79" s="13" customFormat="1" x14ac:dyDescent="0.2">
      <c r="A110" s="14" t="s">
        <v>2771</v>
      </c>
      <c r="B110" s="12" t="s">
        <v>3045</v>
      </c>
      <c r="C110" s="11" t="s">
        <v>2783</v>
      </c>
      <c r="D110" s="24">
        <f t="shared" si="3"/>
        <v>1</v>
      </c>
      <c r="E110" s="25">
        <f t="shared" si="4"/>
        <v>0</v>
      </c>
      <c r="F110" s="25">
        <f t="shared" si="5"/>
        <v>1</v>
      </c>
      <c r="G110" s="13" t="str">
        <f>HYPERLINK("http://dx.doi.org/10.1021/ja505136j","http://dx.doi.org/10.1021/ja505136j")</f>
        <v>http://dx.doi.org/10.1021/ja505136j</v>
      </c>
      <c r="H110" s="13" t="s">
        <v>72</v>
      </c>
      <c r="I110" s="13" t="s">
        <v>2279</v>
      </c>
      <c r="J110" s="13" t="s">
        <v>74</v>
      </c>
      <c r="K110" s="13" t="s">
        <v>74</v>
      </c>
      <c r="L110" s="13" t="s">
        <v>74</v>
      </c>
      <c r="M110" s="13" t="s">
        <v>2280</v>
      </c>
      <c r="N110" s="13" t="s">
        <v>74</v>
      </c>
      <c r="O110" s="13" t="s">
        <v>74</v>
      </c>
      <c r="P110" s="13" t="s">
        <v>2281</v>
      </c>
      <c r="Q110" s="13" t="s">
        <v>137</v>
      </c>
      <c r="R110" s="13" t="s">
        <v>74</v>
      </c>
      <c r="S110" s="13" t="s">
        <v>74</v>
      </c>
      <c r="T110" s="13" t="s">
        <v>78</v>
      </c>
      <c r="U110" s="13" t="s">
        <v>138</v>
      </c>
      <c r="V110" s="13" t="s">
        <v>74</v>
      </c>
      <c r="W110" s="13" t="s">
        <v>74</v>
      </c>
      <c r="X110" s="13" t="s">
        <v>74</v>
      </c>
      <c r="Y110" s="13" t="s">
        <v>74</v>
      </c>
      <c r="Z110" s="13" t="s">
        <v>74</v>
      </c>
      <c r="AA110" s="13" t="s">
        <v>74</v>
      </c>
      <c r="AB110" s="13" t="s">
        <v>2282</v>
      </c>
      <c r="AC110" s="13" t="s">
        <v>2283</v>
      </c>
      <c r="AD110" s="13" t="s">
        <v>2284</v>
      </c>
      <c r="AE110" s="13" t="s">
        <v>2285</v>
      </c>
      <c r="AF110" s="13" t="s">
        <v>2286</v>
      </c>
      <c r="AG110" s="13" t="s">
        <v>2287</v>
      </c>
      <c r="AH110" s="13" t="s">
        <v>74</v>
      </c>
      <c r="AI110" s="13" t="s">
        <v>2288</v>
      </c>
      <c r="AJ110" s="13" t="s">
        <v>2289</v>
      </c>
      <c r="AK110" s="13" t="s">
        <v>2290</v>
      </c>
      <c r="AL110" s="13" t="s">
        <v>2291</v>
      </c>
      <c r="AM110" s="13" t="s">
        <v>74</v>
      </c>
      <c r="AN110" s="13">
        <v>76</v>
      </c>
      <c r="AO110" s="13">
        <v>142</v>
      </c>
      <c r="AP110" s="13">
        <v>164</v>
      </c>
      <c r="AQ110" s="13">
        <v>4</v>
      </c>
      <c r="AR110" s="13">
        <v>135</v>
      </c>
      <c r="AS110" s="13" t="s">
        <v>150</v>
      </c>
      <c r="AT110" s="13" t="s">
        <v>151</v>
      </c>
      <c r="AU110" s="13" t="s">
        <v>152</v>
      </c>
      <c r="AV110" s="13" t="s">
        <v>153</v>
      </c>
      <c r="AW110" s="13" t="s">
        <v>154</v>
      </c>
      <c r="AX110" s="13" t="s">
        <v>74</v>
      </c>
      <c r="AY110" s="13" t="s">
        <v>155</v>
      </c>
      <c r="AZ110" s="13" t="s">
        <v>156</v>
      </c>
      <c r="BA110" s="13" t="s">
        <v>2292</v>
      </c>
      <c r="BB110" s="13">
        <v>2014</v>
      </c>
      <c r="BC110" s="13">
        <v>136</v>
      </c>
      <c r="BD110" s="13">
        <v>27</v>
      </c>
      <c r="BE110" s="13" t="s">
        <v>74</v>
      </c>
      <c r="BF110" s="13" t="s">
        <v>74</v>
      </c>
      <c r="BG110" s="13" t="s">
        <v>74</v>
      </c>
      <c r="BH110" s="13" t="s">
        <v>74</v>
      </c>
      <c r="BI110" s="13">
        <v>9780</v>
      </c>
      <c r="BJ110" s="13">
        <v>9791</v>
      </c>
      <c r="BK110" s="13" t="s">
        <v>74</v>
      </c>
      <c r="BL110" s="13" t="s">
        <v>2293</v>
      </c>
      <c r="BM110" s="13" t="str">
        <f>HYPERLINK("http://dx.doi.org/10.1021/ja505136j","http://dx.doi.org/10.1021/ja505136j")</f>
        <v>http://dx.doi.org/10.1021/ja505136j</v>
      </c>
      <c r="BN110" s="13" t="s">
        <v>74</v>
      </c>
      <c r="BO110" s="13" t="s">
        <v>74</v>
      </c>
      <c r="BP110" s="13">
        <v>12</v>
      </c>
      <c r="BQ110" s="13" t="s">
        <v>100</v>
      </c>
      <c r="BR110" s="13" t="s">
        <v>101</v>
      </c>
      <c r="BS110" s="13" t="s">
        <v>102</v>
      </c>
      <c r="BT110" s="13" t="s">
        <v>2294</v>
      </c>
      <c r="BU110" s="13">
        <v>24943675</v>
      </c>
      <c r="BV110" s="13" t="s">
        <v>74</v>
      </c>
      <c r="BW110" s="13" t="s">
        <v>74</v>
      </c>
      <c r="BX110" s="13" t="s">
        <v>74</v>
      </c>
      <c r="BY110" s="13" t="s">
        <v>105</v>
      </c>
      <c r="BZ110" s="13" t="s">
        <v>2295</v>
      </c>
      <c r="CA110" s="13" t="str">
        <f>HYPERLINK("https%3A%2F%2Fwww.webofscience.com%2Fwos%2Fwoscc%2Ffull-record%2FWOS:000338980500036","View Full Record in Web of Science")</f>
        <v>View Full Record in Web of Science</v>
      </c>
    </row>
    <row r="111" spans="1:79" s="13" customFormat="1" x14ac:dyDescent="0.2">
      <c r="A111" s="14" t="s">
        <v>2770</v>
      </c>
      <c r="B111" s="12" t="s">
        <v>3046</v>
      </c>
      <c r="C111" s="11" t="s">
        <v>2770</v>
      </c>
      <c r="D111" s="24">
        <f t="shared" si="3"/>
        <v>0</v>
      </c>
      <c r="E111" s="25">
        <f t="shared" si="4"/>
        <v>0</v>
      </c>
      <c r="F111" s="25">
        <f t="shared" si="5"/>
        <v>0</v>
      </c>
      <c r="G111" s="13" t="str">
        <f>HYPERLINK("http://dx.doi.org/10.1134/S1023193514010066","http://dx.doi.org/10.1134/S1023193514010066")</f>
        <v>http://dx.doi.org/10.1134/S1023193514010066</v>
      </c>
      <c r="H111" s="13" t="s">
        <v>72</v>
      </c>
      <c r="I111" s="13" t="s">
        <v>2296</v>
      </c>
      <c r="J111" s="13" t="s">
        <v>74</v>
      </c>
      <c r="K111" s="13" t="s">
        <v>74</v>
      </c>
      <c r="L111" s="13" t="s">
        <v>74</v>
      </c>
      <c r="M111" s="13" t="s">
        <v>2297</v>
      </c>
      <c r="N111" s="13" t="s">
        <v>74</v>
      </c>
      <c r="O111" s="13" t="s">
        <v>74</v>
      </c>
      <c r="P111" s="13" t="s">
        <v>2298</v>
      </c>
      <c r="Q111" s="13" t="s">
        <v>2299</v>
      </c>
      <c r="R111" s="13" t="s">
        <v>74</v>
      </c>
      <c r="S111" s="13" t="s">
        <v>74</v>
      </c>
      <c r="T111" s="13" t="s">
        <v>78</v>
      </c>
      <c r="U111" s="13" t="s">
        <v>138</v>
      </c>
      <c r="V111" s="13" t="s">
        <v>74</v>
      </c>
      <c r="W111" s="13" t="s">
        <v>74</v>
      </c>
      <c r="X111" s="13" t="s">
        <v>74</v>
      </c>
      <c r="Y111" s="13" t="s">
        <v>74</v>
      </c>
      <c r="Z111" s="13" t="s">
        <v>74</v>
      </c>
      <c r="AA111" s="13" t="s">
        <v>2300</v>
      </c>
      <c r="AB111" s="13" t="s">
        <v>2301</v>
      </c>
      <c r="AC111" s="13" t="s">
        <v>2302</v>
      </c>
      <c r="AD111" s="13" t="s">
        <v>2303</v>
      </c>
      <c r="AE111" s="13" t="s">
        <v>2304</v>
      </c>
      <c r="AF111" s="13" t="s">
        <v>2083</v>
      </c>
      <c r="AG111" s="13" t="s">
        <v>2084</v>
      </c>
      <c r="AH111" s="13" t="s">
        <v>2305</v>
      </c>
      <c r="AI111" s="13" t="s">
        <v>2306</v>
      </c>
      <c r="AJ111" s="13" t="s">
        <v>74</v>
      </c>
      <c r="AK111" s="13" t="s">
        <v>74</v>
      </c>
      <c r="AL111" s="13" t="s">
        <v>74</v>
      </c>
      <c r="AM111" s="13" t="s">
        <v>74</v>
      </c>
      <c r="AN111" s="13">
        <v>39</v>
      </c>
      <c r="AO111" s="13">
        <v>6</v>
      </c>
      <c r="AP111" s="13">
        <v>6</v>
      </c>
      <c r="AQ111" s="13">
        <v>0</v>
      </c>
      <c r="AR111" s="13">
        <v>15</v>
      </c>
      <c r="AS111" s="13" t="s">
        <v>2307</v>
      </c>
      <c r="AT111" s="13" t="s">
        <v>2039</v>
      </c>
      <c r="AU111" s="13" t="s">
        <v>2308</v>
      </c>
      <c r="AV111" s="13" t="s">
        <v>2309</v>
      </c>
      <c r="AW111" s="13" t="s">
        <v>2310</v>
      </c>
      <c r="AX111" s="13" t="s">
        <v>74</v>
      </c>
      <c r="AY111" s="13" t="s">
        <v>2311</v>
      </c>
      <c r="AZ111" s="13" t="s">
        <v>2312</v>
      </c>
      <c r="BA111" s="13" t="s">
        <v>2313</v>
      </c>
      <c r="BB111" s="13">
        <v>2014</v>
      </c>
      <c r="BC111" s="13">
        <v>50</v>
      </c>
      <c r="BD111" s="13">
        <v>1</v>
      </c>
      <c r="BE111" s="13" t="s">
        <v>74</v>
      </c>
      <c r="BF111" s="13" t="s">
        <v>74</v>
      </c>
      <c r="BG111" s="13" t="s">
        <v>74</v>
      </c>
      <c r="BH111" s="13" t="s">
        <v>74</v>
      </c>
      <c r="BI111" s="13">
        <v>1</v>
      </c>
      <c r="BJ111" s="13">
        <v>12</v>
      </c>
      <c r="BK111" s="13" t="s">
        <v>74</v>
      </c>
      <c r="BL111" s="13" t="s">
        <v>2314</v>
      </c>
      <c r="BM111" s="13" t="str">
        <f>HYPERLINK("http://dx.doi.org/10.1134/S1023193514010066","http://dx.doi.org/10.1134/S1023193514010066")</f>
        <v>http://dx.doi.org/10.1134/S1023193514010066</v>
      </c>
      <c r="BN111" s="13" t="s">
        <v>74</v>
      </c>
      <c r="BO111" s="13" t="s">
        <v>74</v>
      </c>
      <c r="BP111" s="13">
        <v>12</v>
      </c>
      <c r="BQ111" s="13" t="s">
        <v>1264</v>
      </c>
      <c r="BR111" s="13" t="s">
        <v>101</v>
      </c>
      <c r="BS111" s="13" t="s">
        <v>1264</v>
      </c>
      <c r="BT111" s="13" t="s">
        <v>2315</v>
      </c>
      <c r="BU111" s="13" t="s">
        <v>74</v>
      </c>
      <c r="BV111" s="13" t="s">
        <v>74</v>
      </c>
      <c r="BW111" s="13" t="s">
        <v>74</v>
      </c>
      <c r="BX111" s="13" t="s">
        <v>74</v>
      </c>
      <c r="BY111" s="13" t="s">
        <v>105</v>
      </c>
      <c r="BZ111" s="13" t="s">
        <v>2316</v>
      </c>
      <c r="CA111" s="13" t="str">
        <f>HYPERLINK("https%3A%2F%2Fwww.webofscience.com%2Fwos%2Fwoscc%2Ffull-record%2FWOS:000330794000001","View Full Record in Web of Science")</f>
        <v>View Full Record in Web of Science</v>
      </c>
    </row>
    <row r="112" spans="1:79" s="13" customFormat="1" x14ac:dyDescent="0.2">
      <c r="A112" s="14" t="s">
        <v>2770</v>
      </c>
      <c r="B112" s="12" t="s">
        <v>3047</v>
      </c>
      <c r="C112" s="11" t="s">
        <v>2790</v>
      </c>
      <c r="D112" s="24">
        <f t="shared" si="3"/>
        <v>0</v>
      </c>
      <c r="E112" s="25">
        <f t="shared" si="4"/>
        <v>-1</v>
      </c>
      <c r="F112" s="25">
        <f t="shared" si="5"/>
        <v>0</v>
      </c>
      <c r="G112" s="13" t="str">
        <f>HYPERLINK("http://dx.doi.org/10.1002/adsc.201300502","http://dx.doi.org/10.1002/adsc.201300502")</f>
        <v>http://dx.doi.org/10.1002/adsc.201300502</v>
      </c>
      <c r="H112" s="13" t="s">
        <v>72</v>
      </c>
      <c r="I112" s="13" t="s">
        <v>2317</v>
      </c>
      <c r="J112" s="13" t="s">
        <v>74</v>
      </c>
      <c r="K112" s="13" t="s">
        <v>74</v>
      </c>
      <c r="L112" s="13" t="s">
        <v>74</v>
      </c>
      <c r="M112" s="13" t="s">
        <v>2318</v>
      </c>
      <c r="N112" s="13" t="s">
        <v>74</v>
      </c>
      <c r="O112" s="13" t="s">
        <v>74</v>
      </c>
      <c r="P112" s="13" t="s">
        <v>2319</v>
      </c>
      <c r="Q112" s="13" t="s">
        <v>315</v>
      </c>
      <c r="R112" s="13" t="s">
        <v>74</v>
      </c>
      <c r="S112" s="13" t="s">
        <v>74</v>
      </c>
      <c r="T112" s="13" t="s">
        <v>78</v>
      </c>
      <c r="U112" s="13" t="s">
        <v>138</v>
      </c>
      <c r="V112" s="13" t="s">
        <v>74</v>
      </c>
      <c r="W112" s="13" t="s">
        <v>74</v>
      </c>
      <c r="X112" s="13" t="s">
        <v>74</v>
      </c>
      <c r="Y112" s="13" t="s">
        <v>74</v>
      </c>
      <c r="Z112" s="13" t="s">
        <v>74</v>
      </c>
      <c r="AA112" s="13" t="s">
        <v>2320</v>
      </c>
      <c r="AB112" s="13" t="s">
        <v>2321</v>
      </c>
      <c r="AC112" s="13" t="s">
        <v>2322</v>
      </c>
      <c r="AD112" s="13" t="s">
        <v>2323</v>
      </c>
      <c r="AE112" s="13" t="s">
        <v>2324</v>
      </c>
      <c r="AF112" s="13" t="s">
        <v>2241</v>
      </c>
      <c r="AG112" s="13" t="s">
        <v>2325</v>
      </c>
      <c r="AH112" s="13" t="s">
        <v>2326</v>
      </c>
      <c r="AI112" s="13" t="s">
        <v>74</v>
      </c>
      <c r="AJ112" s="13" t="s">
        <v>2327</v>
      </c>
      <c r="AK112" s="13" t="s">
        <v>2328</v>
      </c>
      <c r="AL112" s="13" t="s">
        <v>2329</v>
      </c>
      <c r="AM112" s="13" t="s">
        <v>74</v>
      </c>
      <c r="AN112" s="13">
        <v>86</v>
      </c>
      <c r="AO112" s="13">
        <v>83</v>
      </c>
      <c r="AP112" s="13">
        <v>83</v>
      </c>
      <c r="AQ112" s="13">
        <v>3</v>
      </c>
      <c r="AR112" s="13">
        <v>103</v>
      </c>
      <c r="AS112" s="13" t="s">
        <v>90</v>
      </c>
      <c r="AT112" s="13" t="s">
        <v>91</v>
      </c>
      <c r="AU112" s="13" t="s">
        <v>92</v>
      </c>
      <c r="AV112" s="13" t="s">
        <v>322</v>
      </c>
      <c r="AW112" s="13" t="s">
        <v>323</v>
      </c>
      <c r="AX112" s="13" t="s">
        <v>74</v>
      </c>
      <c r="AY112" s="13" t="s">
        <v>324</v>
      </c>
      <c r="AZ112" s="13" t="s">
        <v>325</v>
      </c>
      <c r="BA112" s="13" t="s">
        <v>2330</v>
      </c>
      <c r="BB112" s="13">
        <v>2013</v>
      </c>
      <c r="BC112" s="13">
        <v>355</v>
      </c>
      <c r="BD112" s="13" t="s">
        <v>2331</v>
      </c>
      <c r="BE112" s="13" t="s">
        <v>74</v>
      </c>
      <c r="BF112" s="13" t="s">
        <v>74</v>
      </c>
      <c r="BG112" s="13" t="s">
        <v>74</v>
      </c>
      <c r="BH112" s="13" t="s">
        <v>74</v>
      </c>
      <c r="BI112" s="13">
        <v>2884</v>
      </c>
      <c r="BJ112" s="13">
        <v>2890</v>
      </c>
      <c r="BK112" s="13" t="s">
        <v>74</v>
      </c>
      <c r="BL112" s="13" t="s">
        <v>2332</v>
      </c>
      <c r="BM112" s="13" t="str">
        <f>HYPERLINK("http://dx.doi.org/10.1002/adsc.201300502","http://dx.doi.org/10.1002/adsc.201300502")</f>
        <v>http://dx.doi.org/10.1002/adsc.201300502</v>
      </c>
      <c r="BN112" s="13" t="s">
        <v>74</v>
      </c>
      <c r="BO112" s="13" t="s">
        <v>74</v>
      </c>
      <c r="BP112" s="13">
        <v>7</v>
      </c>
      <c r="BQ112" s="13" t="s">
        <v>328</v>
      </c>
      <c r="BR112" s="13" t="s">
        <v>285</v>
      </c>
      <c r="BS112" s="13" t="s">
        <v>102</v>
      </c>
      <c r="BT112" s="13" t="s">
        <v>2333</v>
      </c>
      <c r="BU112" s="13" t="s">
        <v>74</v>
      </c>
      <c r="BV112" s="13" t="s">
        <v>74</v>
      </c>
      <c r="BW112" s="13" t="s">
        <v>74</v>
      </c>
      <c r="BX112" s="13" t="s">
        <v>74</v>
      </c>
      <c r="BY112" s="13" t="s">
        <v>105</v>
      </c>
      <c r="BZ112" s="13" t="s">
        <v>2334</v>
      </c>
      <c r="CA112" s="13" t="str">
        <f>HYPERLINK("https%3A%2F%2Fwww.webofscience.com%2Fwos%2Fwoscc%2Ffull-record%2FWOS:000328149300021","View Full Record in Web of Science")</f>
        <v>View Full Record in Web of Science</v>
      </c>
    </row>
    <row r="113" spans="1:79" s="13" customFormat="1" x14ac:dyDescent="0.2">
      <c r="A113" s="14" t="s">
        <v>2783</v>
      </c>
      <c r="B113" s="12" t="s">
        <v>3048</v>
      </c>
      <c r="C113" s="14" t="s">
        <v>2770</v>
      </c>
      <c r="D113" s="24">
        <f t="shared" si="3"/>
        <v>-1</v>
      </c>
      <c r="E113" s="25">
        <f t="shared" si="4"/>
        <v>0</v>
      </c>
      <c r="F113" s="25">
        <f t="shared" si="5"/>
        <v>0</v>
      </c>
      <c r="G113" s="13" t="str">
        <f>HYPERLINK("http://dx.doi.org/10.1039/c2sc21318d","http://dx.doi.org/10.1039/c2sc21318d")</f>
        <v>http://dx.doi.org/10.1039/c2sc21318d</v>
      </c>
      <c r="H113" s="13" t="s">
        <v>72</v>
      </c>
      <c r="I113" s="13" t="s">
        <v>2335</v>
      </c>
      <c r="J113" s="13" t="s">
        <v>74</v>
      </c>
      <c r="K113" s="13" t="s">
        <v>74</v>
      </c>
      <c r="L113" s="13" t="s">
        <v>74</v>
      </c>
      <c r="M113" s="13" t="s">
        <v>2336</v>
      </c>
      <c r="N113" s="13" t="s">
        <v>74</v>
      </c>
      <c r="O113" s="13" t="s">
        <v>74</v>
      </c>
      <c r="P113" s="13" t="s">
        <v>2337</v>
      </c>
      <c r="Q113" s="13" t="s">
        <v>1437</v>
      </c>
      <c r="R113" s="13" t="s">
        <v>74</v>
      </c>
      <c r="S113" s="13" t="s">
        <v>74</v>
      </c>
      <c r="T113" s="13" t="s">
        <v>78</v>
      </c>
      <c r="U113" s="13" t="s">
        <v>138</v>
      </c>
      <c r="V113" s="13" t="s">
        <v>74</v>
      </c>
      <c r="W113" s="13" t="s">
        <v>74</v>
      </c>
      <c r="X113" s="13" t="s">
        <v>74</v>
      </c>
      <c r="Y113" s="13" t="s">
        <v>74</v>
      </c>
      <c r="Z113" s="13" t="s">
        <v>74</v>
      </c>
      <c r="AA113" s="13" t="s">
        <v>74</v>
      </c>
      <c r="AB113" s="13" t="s">
        <v>2338</v>
      </c>
      <c r="AC113" s="13" t="s">
        <v>2339</v>
      </c>
      <c r="AD113" s="13" t="s">
        <v>2340</v>
      </c>
      <c r="AE113" s="13" t="s">
        <v>2341</v>
      </c>
      <c r="AF113" s="13" t="s">
        <v>2342</v>
      </c>
      <c r="AG113" s="13" t="s">
        <v>2343</v>
      </c>
      <c r="AH113" s="13" t="s">
        <v>2344</v>
      </c>
      <c r="AI113" s="13" t="s">
        <v>2345</v>
      </c>
      <c r="AJ113" s="13" t="s">
        <v>2346</v>
      </c>
      <c r="AK113" s="13" t="s">
        <v>2347</v>
      </c>
      <c r="AL113" s="13" t="s">
        <v>2348</v>
      </c>
      <c r="AM113" s="13" t="s">
        <v>74</v>
      </c>
      <c r="AN113" s="13">
        <v>85</v>
      </c>
      <c r="AO113" s="13">
        <v>125</v>
      </c>
      <c r="AP113" s="13">
        <v>150</v>
      </c>
      <c r="AQ113" s="13">
        <v>2</v>
      </c>
      <c r="AR113" s="13">
        <v>132</v>
      </c>
      <c r="AS113" s="13" t="s">
        <v>275</v>
      </c>
      <c r="AT113" s="13" t="s">
        <v>276</v>
      </c>
      <c r="AU113" s="13" t="s">
        <v>277</v>
      </c>
      <c r="AV113" s="13" t="s">
        <v>1448</v>
      </c>
      <c r="AW113" s="13" t="s">
        <v>1449</v>
      </c>
      <c r="AX113" s="13" t="s">
        <v>74</v>
      </c>
      <c r="AY113" s="13" t="s">
        <v>1450</v>
      </c>
      <c r="AZ113" s="13" t="s">
        <v>1451</v>
      </c>
      <c r="BA113" s="13" t="s">
        <v>74</v>
      </c>
      <c r="BB113" s="13">
        <v>2013</v>
      </c>
      <c r="BC113" s="13">
        <v>4</v>
      </c>
      <c r="BD113" s="13">
        <v>1</v>
      </c>
      <c r="BE113" s="13" t="s">
        <v>74</v>
      </c>
      <c r="BF113" s="13" t="s">
        <v>74</v>
      </c>
      <c r="BG113" s="13" t="s">
        <v>74</v>
      </c>
      <c r="BH113" s="13" t="s">
        <v>74</v>
      </c>
      <c r="BI113" s="13">
        <v>282</v>
      </c>
      <c r="BJ113" s="13">
        <v>291</v>
      </c>
      <c r="BK113" s="13" t="s">
        <v>74</v>
      </c>
      <c r="BL113" s="13" t="s">
        <v>2349</v>
      </c>
      <c r="BM113" s="13" t="str">
        <f>HYPERLINK("http://dx.doi.org/10.1039/c2sc21318d","http://dx.doi.org/10.1039/c2sc21318d")</f>
        <v>http://dx.doi.org/10.1039/c2sc21318d</v>
      </c>
      <c r="BN113" s="13" t="s">
        <v>74</v>
      </c>
      <c r="BO113" s="13" t="s">
        <v>74</v>
      </c>
      <c r="BP113" s="13">
        <v>10</v>
      </c>
      <c r="BQ113" s="13" t="s">
        <v>100</v>
      </c>
      <c r="BR113" s="13" t="s">
        <v>101</v>
      </c>
      <c r="BS113" s="13" t="s">
        <v>102</v>
      </c>
      <c r="BT113" s="13" t="s">
        <v>2350</v>
      </c>
      <c r="BU113" s="13">
        <v>23227304</v>
      </c>
      <c r="BV113" s="13" t="s">
        <v>599</v>
      </c>
      <c r="BW113" s="13" t="s">
        <v>74</v>
      </c>
      <c r="BX113" s="13" t="s">
        <v>74</v>
      </c>
      <c r="BY113" s="13" t="s">
        <v>105</v>
      </c>
      <c r="BZ113" s="13" t="s">
        <v>2351</v>
      </c>
      <c r="CA113" s="13" t="str">
        <f>HYPERLINK("https%3A%2F%2Fwww.webofscience.com%2Fwos%2Fwoscc%2Ffull-record%2FWOS:000311971500030","View Full Record in Web of Science")</f>
        <v>View Full Record in Web of Science</v>
      </c>
    </row>
    <row r="114" spans="1:79" s="13" customFormat="1" x14ac:dyDescent="0.2">
      <c r="A114" s="14" t="s">
        <v>2770</v>
      </c>
      <c r="B114" s="12" t="s">
        <v>3049</v>
      </c>
      <c r="C114" s="11" t="s">
        <v>2790</v>
      </c>
      <c r="D114" s="24">
        <f t="shared" si="3"/>
        <v>0</v>
      </c>
      <c r="E114" s="25">
        <f t="shared" si="4"/>
        <v>-1</v>
      </c>
      <c r="F114" s="25">
        <f t="shared" si="5"/>
        <v>0</v>
      </c>
      <c r="G114" s="13" t="str">
        <f>HYPERLINK("http://dx.doi.org/10.1134/S1023193512040088","http://dx.doi.org/10.1134/S1023193512040088")</f>
        <v>http://dx.doi.org/10.1134/S1023193512040088</v>
      </c>
      <c r="H114" s="13" t="s">
        <v>72</v>
      </c>
      <c r="I114" s="13" t="s">
        <v>2352</v>
      </c>
      <c r="J114" s="13" t="s">
        <v>74</v>
      </c>
      <c r="K114" s="13" t="s">
        <v>74</v>
      </c>
      <c r="L114" s="13" t="s">
        <v>74</v>
      </c>
      <c r="M114" s="13" t="s">
        <v>2353</v>
      </c>
      <c r="N114" s="13" t="s">
        <v>74</v>
      </c>
      <c r="O114" s="13" t="s">
        <v>74</v>
      </c>
      <c r="P114" s="13" t="s">
        <v>2354</v>
      </c>
      <c r="Q114" s="13" t="s">
        <v>2299</v>
      </c>
      <c r="R114" s="13" t="s">
        <v>74</v>
      </c>
      <c r="S114" s="13" t="s">
        <v>74</v>
      </c>
      <c r="T114" s="13" t="s">
        <v>78</v>
      </c>
      <c r="U114" s="13" t="s">
        <v>138</v>
      </c>
      <c r="V114" s="13" t="s">
        <v>74</v>
      </c>
      <c r="W114" s="13" t="s">
        <v>74</v>
      </c>
      <c r="X114" s="13" t="s">
        <v>74</v>
      </c>
      <c r="Y114" s="13" t="s">
        <v>74</v>
      </c>
      <c r="Z114" s="13" t="s">
        <v>74</v>
      </c>
      <c r="AA114" s="13" t="s">
        <v>2355</v>
      </c>
      <c r="AB114" s="13" t="s">
        <v>2356</v>
      </c>
      <c r="AC114" s="13" t="s">
        <v>2357</v>
      </c>
      <c r="AD114" s="13" t="s">
        <v>2358</v>
      </c>
      <c r="AE114" s="13" t="s">
        <v>2304</v>
      </c>
      <c r="AF114" s="13" t="s">
        <v>2359</v>
      </c>
      <c r="AG114" s="13" t="s">
        <v>2084</v>
      </c>
      <c r="AH114" s="13" t="s">
        <v>2360</v>
      </c>
      <c r="AI114" s="13" t="s">
        <v>2086</v>
      </c>
      <c r="AJ114" s="13" t="s">
        <v>74</v>
      </c>
      <c r="AK114" s="13" t="s">
        <v>74</v>
      </c>
      <c r="AL114" s="13" t="s">
        <v>74</v>
      </c>
      <c r="AM114" s="13" t="s">
        <v>74</v>
      </c>
      <c r="AN114" s="13">
        <v>30</v>
      </c>
      <c r="AO114" s="13">
        <v>5</v>
      </c>
      <c r="AP114" s="13">
        <v>5</v>
      </c>
      <c r="AQ114" s="13">
        <v>0</v>
      </c>
      <c r="AR114" s="13">
        <v>14</v>
      </c>
      <c r="AS114" s="13" t="s">
        <v>2307</v>
      </c>
      <c r="AT114" s="13" t="s">
        <v>2039</v>
      </c>
      <c r="AU114" s="13" t="s">
        <v>2308</v>
      </c>
      <c r="AV114" s="13" t="s">
        <v>2309</v>
      </c>
      <c r="AW114" s="13" t="s">
        <v>2310</v>
      </c>
      <c r="AX114" s="13" t="s">
        <v>74</v>
      </c>
      <c r="AY114" s="13" t="s">
        <v>2311</v>
      </c>
      <c r="AZ114" s="13" t="s">
        <v>2312</v>
      </c>
      <c r="BA114" s="13" t="s">
        <v>1206</v>
      </c>
      <c r="BB114" s="13">
        <v>2012</v>
      </c>
      <c r="BC114" s="13">
        <v>48</v>
      </c>
      <c r="BD114" s="13">
        <v>10</v>
      </c>
      <c r="BE114" s="13" t="s">
        <v>74</v>
      </c>
      <c r="BF114" s="13" t="s">
        <v>74</v>
      </c>
      <c r="BG114" s="13" t="s">
        <v>74</v>
      </c>
      <c r="BH114" s="13" t="s">
        <v>74</v>
      </c>
      <c r="BI114" s="13">
        <v>1023</v>
      </c>
      <c r="BJ114" s="13">
        <v>1036</v>
      </c>
      <c r="BK114" s="13" t="s">
        <v>74</v>
      </c>
      <c r="BL114" s="13" t="s">
        <v>2361</v>
      </c>
      <c r="BM114" s="13" t="str">
        <f>HYPERLINK("http://dx.doi.org/10.1134/S1023193512040088","http://dx.doi.org/10.1134/S1023193512040088")</f>
        <v>http://dx.doi.org/10.1134/S1023193512040088</v>
      </c>
      <c r="BN114" s="13" t="s">
        <v>74</v>
      </c>
      <c r="BO114" s="13" t="s">
        <v>74</v>
      </c>
      <c r="BP114" s="13">
        <v>14</v>
      </c>
      <c r="BQ114" s="13" t="s">
        <v>1264</v>
      </c>
      <c r="BR114" s="13" t="s">
        <v>101</v>
      </c>
      <c r="BS114" s="13" t="s">
        <v>1264</v>
      </c>
      <c r="BT114" s="13" t="s">
        <v>2362</v>
      </c>
      <c r="BU114" s="13" t="s">
        <v>74</v>
      </c>
      <c r="BV114" s="13" t="s">
        <v>74</v>
      </c>
      <c r="BW114" s="13" t="s">
        <v>74</v>
      </c>
      <c r="BX114" s="13" t="s">
        <v>74</v>
      </c>
      <c r="BY114" s="13" t="s">
        <v>105</v>
      </c>
      <c r="BZ114" s="13" t="s">
        <v>2363</v>
      </c>
      <c r="CA114" s="13" t="str">
        <f>HYPERLINK("https%3A%2F%2Fwww.webofscience.com%2Fwos%2Fwoscc%2Ffull-record%2FWOS:000310022400012","View Full Record in Web of Science")</f>
        <v>View Full Record in Web of Science</v>
      </c>
    </row>
    <row r="115" spans="1:79" s="13" customFormat="1" x14ac:dyDescent="0.2">
      <c r="A115" s="14" t="s">
        <v>2770</v>
      </c>
      <c r="B115" s="12" t="s">
        <v>3050</v>
      </c>
      <c r="C115" s="11" t="s">
        <v>2783</v>
      </c>
      <c r="D115" s="24">
        <f t="shared" si="3"/>
        <v>1</v>
      </c>
      <c r="E115" s="25">
        <f t="shared" si="4"/>
        <v>0</v>
      </c>
      <c r="F115" s="25">
        <f t="shared" si="5"/>
        <v>0</v>
      </c>
      <c r="G115" s="13" t="str">
        <f>HYPERLINK("http://dx.doi.org/10.1021/ic202462a","http://dx.doi.org/10.1021/ic202462a")</f>
        <v>http://dx.doi.org/10.1021/ic202462a</v>
      </c>
      <c r="H115" s="13" t="s">
        <v>72</v>
      </c>
      <c r="I115" s="13" t="s">
        <v>2364</v>
      </c>
      <c r="J115" s="13" t="s">
        <v>74</v>
      </c>
      <c r="K115" s="13" t="s">
        <v>74</v>
      </c>
      <c r="L115" s="13" t="s">
        <v>74</v>
      </c>
      <c r="M115" s="13" t="s">
        <v>2365</v>
      </c>
      <c r="N115" s="13" t="s">
        <v>74</v>
      </c>
      <c r="O115" s="13" t="s">
        <v>74</v>
      </c>
      <c r="P115" s="13" t="s">
        <v>2366</v>
      </c>
      <c r="Q115" s="13" t="s">
        <v>496</v>
      </c>
      <c r="R115" s="13" t="s">
        <v>74</v>
      </c>
      <c r="S115" s="13" t="s">
        <v>74</v>
      </c>
      <c r="T115" s="13" t="s">
        <v>78</v>
      </c>
      <c r="U115" s="13" t="s">
        <v>138</v>
      </c>
      <c r="V115" s="13" t="s">
        <v>74</v>
      </c>
      <c r="W115" s="13" t="s">
        <v>74</v>
      </c>
      <c r="X115" s="13" t="s">
        <v>74</v>
      </c>
      <c r="Y115" s="13" t="s">
        <v>74</v>
      </c>
      <c r="Z115" s="13" t="s">
        <v>74</v>
      </c>
      <c r="AA115" s="13" t="s">
        <v>74</v>
      </c>
      <c r="AB115" s="13" t="s">
        <v>2367</v>
      </c>
      <c r="AC115" s="13" t="s">
        <v>2368</v>
      </c>
      <c r="AD115" s="13" t="s">
        <v>2369</v>
      </c>
      <c r="AE115" s="13" t="s">
        <v>2370</v>
      </c>
      <c r="AF115" s="13" t="s">
        <v>2371</v>
      </c>
      <c r="AG115" s="13" t="s">
        <v>2372</v>
      </c>
      <c r="AH115" s="13" t="s">
        <v>2373</v>
      </c>
      <c r="AI115" s="13" t="s">
        <v>2374</v>
      </c>
      <c r="AJ115" s="13" t="s">
        <v>2375</v>
      </c>
      <c r="AK115" s="13" t="s">
        <v>2376</v>
      </c>
      <c r="AL115" s="13" t="s">
        <v>2377</v>
      </c>
      <c r="AM115" s="13" t="s">
        <v>74</v>
      </c>
      <c r="AN115" s="13">
        <v>96</v>
      </c>
      <c r="AO115" s="13">
        <v>15</v>
      </c>
      <c r="AP115" s="13">
        <v>16</v>
      </c>
      <c r="AQ115" s="13">
        <v>2</v>
      </c>
      <c r="AR115" s="13">
        <v>26</v>
      </c>
      <c r="AS115" s="13" t="s">
        <v>150</v>
      </c>
      <c r="AT115" s="13" t="s">
        <v>151</v>
      </c>
      <c r="AU115" s="13" t="s">
        <v>152</v>
      </c>
      <c r="AV115" s="13" t="s">
        <v>508</v>
      </c>
      <c r="AW115" s="13" t="s">
        <v>509</v>
      </c>
      <c r="AX115" s="13" t="s">
        <v>74</v>
      </c>
      <c r="AY115" s="13" t="s">
        <v>510</v>
      </c>
      <c r="AZ115" s="13" t="s">
        <v>511</v>
      </c>
      <c r="BA115" s="13" t="s">
        <v>2378</v>
      </c>
      <c r="BB115" s="13">
        <v>2012</v>
      </c>
      <c r="BC115" s="13">
        <v>51</v>
      </c>
      <c r="BD115" s="13">
        <v>8</v>
      </c>
      <c r="BE115" s="13" t="s">
        <v>74</v>
      </c>
      <c r="BF115" s="13" t="s">
        <v>74</v>
      </c>
      <c r="BG115" s="13" t="s">
        <v>74</v>
      </c>
      <c r="BH115" s="13" t="s">
        <v>74</v>
      </c>
      <c r="BI115" s="13">
        <v>4572</v>
      </c>
      <c r="BJ115" s="13">
        <v>4587</v>
      </c>
      <c r="BK115" s="13" t="s">
        <v>74</v>
      </c>
      <c r="BL115" s="13" t="s">
        <v>2379</v>
      </c>
      <c r="BM115" s="13" t="str">
        <f>HYPERLINK("http://dx.doi.org/10.1021/ic202462a","http://dx.doi.org/10.1021/ic202462a")</f>
        <v>http://dx.doi.org/10.1021/ic202462a</v>
      </c>
      <c r="BN115" s="13" t="s">
        <v>74</v>
      </c>
      <c r="BO115" s="13" t="s">
        <v>74</v>
      </c>
      <c r="BP115" s="13">
        <v>16</v>
      </c>
      <c r="BQ115" s="13" t="s">
        <v>514</v>
      </c>
      <c r="BR115" s="13" t="s">
        <v>101</v>
      </c>
      <c r="BS115" s="13" t="s">
        <v>102</v>
      </c>
      <c r="BT115" s="13" t="s">
        <v>2380</v>
      </c>
      <c r="BU115" s="13">
        <v>22468621</v>
      </c>
      <c r="BV115" s="13" t="s">
        <v>74</v>
      </c>
      <c r="BW115" s="13" t="s">
        <v>74</v>
      </c>
      <c r="BX115" s="13" t="s">
        <v>74</v>
      </c>
      <c r="BY115" s="13" t="s">
        <v>105</v>
      </c>
      <c r="BZ115" s="13" t="s">
        <v>2381</v>
      </c>
      <c r="CA115" s="13" t="str">
        <f>HYPERLINK("https%3A%2F%2Fwww.webofscience.com%2Fwos%2Fwoscc%2Ffull-record%2FWOS:000302833700024","View Full Record in Web of Science")</f>
        <v>View Full Record in Web of Science</v>
      </c>
    </row>
    <row r="116" spans="1:79" s="13" customFormat="1" x14ac:dyDescent="0.2">
      <c r="A116" s="14" t="s">
        <v>2770</v>
      </c>
      <c r="B116" s="13" t="s">
        <v>2889</v>
      </c>
      <c r="C116" s="14" t="s">
        <v>2770</v>
      </c>
      <c r="D116" s="24">
        <f t="shared" si="3"/>
        <v>0</v>
      </c>
      <c r="E116" s="25">
        <f t="shared" si="4"/>
        <v>0</v>
      </c>
      <c r="F116" s="25">
        <f t="shared" si="5"/>
        <v>0</v>
      </c>
      <c r="G116" s="13" t="str">
        <f>HYPERLINK("http://dx.doi.org/10.1021/ol300195c","http://dx.doi.org/10.1021/ol300195c")</f>
        <v>http://dx.doi.org/10.1021/ol300195c</v>
      </c>
      <c r="H116" s="13" t="s">
        <v>72</v>
      </c>
      <c r="I116" s="13" t="s">
        <v>2382</v>
      </c>
      <c r="J116" s="13" t="s">
        <v>74</v>
      </c>
      <c r="K116" s="13" t="s">
        <v>74</v>
      </c>
      <c r="L116" s="13" t="s">
        <v>74</v>
      </c>
      <c r="M116" s="13" t="s">
        <v>2383</v>
      </c>
      <c r="N116" s="13" t="s">
        <v>74</v>
      </c>
      <c r="O116" s="13" t="s">
        <v>74</v>
      </c>
      <c r="P116" s="13" t="s">
        <v>2384</v>
      </c>
      <c r="Q116" s="13" t="s">
        <v>165</v>
      </c>
      <c r="R116" s="13" t="s">
        <v>74</v>
      </c>
      <c r="S116" s="13" t="s">
        <v>74</v>
      </c>
      <c r="T116" s="13" t="s">
        <v>78</v>
      </c>
      <c r="U116" s="13" t="s">
        <v>138</v>
      </c>
      <c r="V116" s="13" t="s">
        <v>74</v>
      </c>
      <c r="W116" s="13" t="s">
        <v>74</v>
      </c>
      <c r="X116" s="13" t="s">
        <v>74</v>
      </c>
      <c r="Y116" s="13" t="s">
        <v>74</v>
      </c>
      <c r="Z116" s="13" t="s">
        <v>74</v>
      </c>
      <c r="AA116" s="13" t="s">
        <v>74</v>
      </c>
      <c r="AB116" s="13" t="s">
        <v>2385</v>
      </c>
      <c r="AC116" s="13" t="s">
        <v>2386</v>
      </c>
      <c r="AD116" s="13" t="s">
        <v>2387</v>
      </c>
      <c r="AE116" s="13" t="s">
        <v>2240</v>
      </c>
      <c r="AF116" s="13" t="s">
        <v>2241</v>
      </c>
      <c r="AG116" s="13" t="s">
        <v>2242</v>
      </c>
      <c r="AH116" s="13" t="s">
        <v>74</v>
      </c>
      <c r="AI116" s="13" t="s">
        <v>74</v>
      </c>
      <c r="AJ116" s="13" t="s">
        <v>2388</v>
      </c>
      <c r="AK116" s="13" t="s">
        <v>2389</v>
      </c>
      <c r="AL116" s="13" t="s">
        <v>2390</v>
      </c>
      <c r="AM116" s="13" t="s">
        <v>74</v>
      </c>
      <c r="AN116" s="13">
        <v>39</v>
      </c>
      <c r="AO116" s="13">
        <v>80</v>
      </c>
      <c r="AP116" s="13">
        <v>96</v>
      </c>
      <c r="AQ116" s="13">
        <v>6</v>
      </c>
      <c r="AR116" s="13">
        <v>90</v>
      </c>
      <c r="AS116" s="13" t="s">
        <v>150</v>
      </c>
      <c r="AT116" s="13" t="s">
        <v>151</v>
      </c>
      <c r="AU116" s="13" t="s">
        <v>152</v>
      </c>
      <c r="AV116" s="13" t="s">
        <v>175</v>
      </c>
      <c r="AW116" s="13" t="s">
        <v>74</v>
      </c>
      <c r="AX116" s="13" t="s">
        <v>74</v>
      </c>
      <c r="AY116" s="13" t="s">
        <v>177</v>
      </c>
      <c r="AZ116" s="13" t="s">
        <v>178</v>
      </c>
      <c r="BA116" s="13" t="s">
        <v>593</v>
      </c>
      <c r="BB116" s="13">
        <v>2012</v>
      </c>
      <c r="BC116" s="13">
        <v>14</v>
      </c>
      <c r="BD116" s="13">
        <v>5</v>
      </c>
      <c r="BE116" s="13" t="s">
        <v>74</v>
      </c>
      <c r="BF116" s="13" t="s">
        <v>74</v>
      </c>
      <c r="BG116" s="13" t="s">
        <v>74</v>
      </c>
      <c r="BH116" s="13" t="s">
        <v>74</v>
      </c>
      <c r="BI116" s="13">
        <v>1314</v>
      </c>
      <c r="BJ116" s="13">
        <v>1317</v>
      </c>
      <c r="BK116" s="13" t="s">
        <v>74</v>
      </c>
      <c r="BL116" s="13" t="s">
        <v>2391</v>
      </c>
      <c r="BM116" s="13" t="str">
        <f>HYPERLINK("http://dx.doi.org/10.1021/ol300195c","http://dx.doi.org/10.1021/ol300195c")</f>
        <v>http://dx.doi.org/10.1021/ol300195c</v>
      </c>
      <c r="BN116" s="13" t="s">
        <v>74</v>
      </c>
      <c r="BO116" s="13" t="s">
        <v>74</v>
      </c>
      <c r="BP116" s="13">
        <v>4</v>
      </c>
      <c r="BQ116" s="13" t="s">
        <v>130</v>
      </c>
      <c r="BR116" s="13" t="s">
        <v>199</v>
      </c>
      <c r="BS116" s="13" t="s">
        <v>102</v>
      </c>
      <c r="BT116" s="13" t="s">
        <v>2392</v>
      </c>
      <c r="BU116" s="13">
        <v>22339088</v>
      </c>
      <c r="BV116" s="13" t="s">
        <v>74</v>
      </c>
      <c r="BW116" s="13" t="s">
        <v>74</v>
      </c>
      <c r="BX116" s="13" t="s">
        <v>74</v>
      </c>
      <c r="BY116" s="13" t="s">
        <v>105</v>
      </c>
      <c r="BZ116" s="13" t="s">
        <v>2393</v>
      </c>
      <c r="CA116" s="13" t="str">
        <f>HYPERLINK("https%3A%2F%2Fwww.webofscience.com%2Fwos%2Fwoscc%2Ffull-record%2FWOS:000300916000033","View Full Record in Web of Science")</f>
        <v>View Full Record in Web of Science</v>
      </c>
    </row>
    <row r="117" spans="1:79" s="13" customFormat="1" x14ac:dyDescent="0.2">
      <c r="A117" s="14" t="s">
        <v>2770</v>
      </c>
      <c r="B117" s="13" t="s">
        <v>2890</v>
      </c>
      <c r="C117" s="14" t="s">
        <v>2770</v>
      </c>
      <c r="D117" s="24">
        <f t="shared" si="3"/>
        <v>0</v>
      </c>
      <c r="E117" s="25">
        <f t="shared" si="4"/>
        <v>0</v>
      </c>
      <c r="F117" s="25">
        <f t="shared" si="5"/>
        <v>0</v>
      </c>
      <c r="G117" s="13" t="str">
        <f>HYPERLINK("http://dx.doi.org/10.1021/ja211005g","http://dx.doi.org/10.1021/ja211005g")</f>
        <v>http://dx.doi.org/10.1021/ja211005g</v>
      </c>
      <c r="H117" s="13" t="s">
        <v>72</v>
      </c>
      <c r="I117" s="13" t="s">
        <v>2394</v>
      </c>
      <c r="J117" s="13" t="s">
        <v>74</v>
      </c>
      <c r="K117" s="13" t="s">
        <v>74</v>
      </c>
      <c r="L117" s="13" t="s">
        <v>74</v>
      </c>
      <c r="M117" s="13" t="s">
        <v>2395</v>
      </c>
      <c r="N117" s="13" t="s">
        <v>74</v>
      </c>
      <c r="O117" s="13" t="s">
        <v>74</v>
      </c>
      <c r="P117" s="13" t="s">
        <v>2396</v>
      </c>
      <c r="Q117" s="13" t="s">
        <v>137</v>
      </c>
      <c r="R117" s="13" t="s">
        <v>74</v>
      </c>
      <c r="S117" s="13" t="s">
        <v>74</v>
      </c>
      <c r="T117" s="13" t="s">
        <v>78</v>
      </c>
      <c r="U117" s="13" t="s">
        <v>138</v>
      </c>
      <c r="V117" s="13" t="s">
        <v>74</v>
      </c>
      <c r="W117" s="13" t="s">
        <v>74</v>
      </c>
      <c r="X117" s="13" t="s">
        <v>74</v>
      </c>
      <c r="Y117" s="13" t="s">
        <v>74</v>
      </c>
      <c r="Z117" s="13" t="s">
        <v>74</v>
      </c>
      <c r="AA117" s="13" t="s">
        <v>74</v>
      </c>
      <c r="AB117" s="13" t="s">
        <v>2397</v>
      </c>
      <c r="AC117" s="13" t="s">
        <v>2398</v>
      </c>
      <c r="AD117" s="13" t="s">
        <v>2399</v>
      </c>
      <c r="AE117" s="13" t="s">
        <v>2400</v>
      </c>
      <c r="AF117" s="13" t="s">
        <v>2401</v>
      </c>
      <c r="AG117" s="13" t="s">
        <v>2402</v>
      </c>
      <c r="AH117" s="13" t="s">
        <v>2403</v>
      </c>
      <c r="AI117" s="13" t="s">
        <v>2404</v>
      </c>
      <c r="AJ117" s="13" t="s">
        <v>2405</v>
      </c>
      <c r="AK117" s="13" t="s">
        <v>2406</v>
      </c>
      <c r="AL117" s="13" t="s">
        <v>2407</v>
      </c>
      <c r="AM117" s="13" t="s">
        <v>74</v>
      </c>
      <c r="AN117" s="13">
        <v>65</v>
      </c>
      <c r="AO117" s="13">
        <v>264</v>
      </c>
      <c r="AP117" s="13">
        <v>278</v>
      </c>
      <c r="AQ117" s="13">
        <v>4</v>
      </c>
      <c r="AR117" s="13">
        <v>152</v>
      </c>
      <c r="AS117" s="13" t="s">
        <v>150</v>
      </c>
      <c r="AT117" s="13" t="s">
        <v>151</v>
      </c>
      <c r="AU117" s="13" t="s">
        <v>152</v>
      </c>
      <c r="AV117" s="13" t="s">
        <v>153</v>
      </c>
      <c r="AW117" s="13" t="s">
        <v>154</v>
      </c>
      <c r="AX117" s="13" t="s">
        <v>74</v>
      </c>
      <c r="AY117" s="13" t="s">
        <v>155</v>
      </c>
      <c r="AZ117" s="13" t="s">
        <v>156</v>
      </c>
      <c r="BA117" s="13" t="s">
        <v>2408</v>
      </c>
      <c r="BB117" s="13">
        <v>2012</v>
      </c>
      <c r="BC117" s="13">
        <v>134</v>
      </c>
      <c r="BD117" s="13">
        <v>7</v>
      </c>
      <c r="BE117" s="13" t="s">
        <v>74</v>
      </c>
      <c r="BF117" s="13" t="s">
        <v>74</v>
      </c>
      <c r="BG117" s="13" t="s">
        <v>74</v>
      </c>
      <c r="BH117" s="13" t="s">
        <v>74</v>
      </c>
      <c r="BI117" s="13">
        <v>3571</v>
      </c>
      <c r="BJ117" s="13">
        <v>3576</v>
      </c>
      <c r="BK117" s="13" t="s">
        <v>74</v>
      </c>
      <c r="BL117" s="13" t="s">
        <v>2409</v>
      </c>
      <c r="BM117" s="13" t="str">
        <f>HYPERLINK("http://dx.doi.org/10.1021/ja211005g","http://dx.doi.org/10.1021/ja211005g")</f>
        <v>http://dx.doi.org/10.1021/ja211005g</v>
      </c>
      <c r="BN117" s="13" t="s">
        <v>74</v>
      </c>
      <c r="BO117" s="13" t="s">
        <v>74</v>
      </c>
      <c r="BP117" s="13">
        <v>6</v>
      </c>
      <c r="BQ117" s="13" t="s">
        <v>100</v>
      </c>
      <c r="BR117" s="13" t="s">
        <v>181</v>
      </c>
      <c r="BS117" s="13" t="s">
        <v>102</v>
      </c>
      <c r="BT117" s="13" t="s">
        <v>2410</v>
      </c>
      <c r="BU117" s="13">
        <v>22242769</v>
      </c>
      <c r="BV117" s="13" t="s">
        <v>74</v>
      </c>
      <c r="BW117" s="13" t="s">
        <v>74</v>
      </c>
      <c r="BX117" s="13" t="s">
        <v>74</v>
      </c>
      <c r="BY117" s="13" t="s">
        <v>105</v>
      </c>
      <c r="BZ117" s="13" t="s">
        <v>2411</v>
      </c>
      <c r="CA117" s="13" t="str">
        <f>HYPERLINK("https%3A%2F%2Fwww.webofscience.com%2Fwos%2Fwoscc%2Ffull-record%2FWOS:000301084700033","View Full Record in Web of Science")</f>
        <v>View Full Record in Web of Science</v>
      </c>
    </row>
    <row r="118" spans="1:79" s="13" customFormat="1" x14ac:dyDescent="0.2">
      <c r="A118" s="14" t="s">
        <v>2770</v>
      </c>
      <c r="B118" s="13" t="s">
        <v>2891</v>
      </c>
      <c r="C118" s="14" t="s">
        <v>2770</v>
      </c>
      <c r="D118" s="24">
        <f t="shared" si="3"/>
        <v>0</v>
      </c>
      <c r="E118" s="25">
        <f t="shared" si="4"/>
        <v>0</v>
      </c>
      <c r="F118" s="25">
        <f t="shared" si="5"/>
        <v>0</v>
      </c>
      <c r="G118" s="13" t="str">
        <f>HYPERLINK("http://dx.doi.org/10.1039/c0ob01257b","http://dx.doi.org/10.1039/c0ob01257b")</f>
        <v>http://dx.doi.org/10.1039/c0ob01257b</v>
      </c>
      <c r="H118" s="13" t="s">
        <v>72</v>
      </c>
      <c r="I118" s="13" t="s">
        <v>2412</v>
      </c>
      <c r="J118" s="13" t="s">
        <v>74</v>
      </c>
      <c r="K118" s="13" t="s">
        <v>74</v>
      </c>
      <c r="L118" s="13" t="s">
        <v>74</v>
      </c>
      <c r="M118" s="13" t="s">
        <v>2413</v>
      </c>
      <c r="N118" s="13" t="s">
        <v>74</v>
      </c>
      <c r="O118" s="13" t="s">
        <v>74</v>
      </c>
      <c r="P118" s="13" t="s">
        <v>2414</v>
      </c>
      <c r="Q118" s="13" t="s">
        <v>1375</v>
      </c>
      <c r="R118" s="13" t="s">
        <v>74</v>
      </c>
      <c r="S118" s="13" t="s">
        <v>74</v>
      </c>
      <c r="T118" s="13" t="s">
        <v>78</v>
      </c>
      <c r="U118" s="13" t="s">
        <v>138</v>
      </c>
      <c r="V118" s="13" t="s">
        <v>74</v>
      </c>
      <c r="W118" s="13" t="s">
        <v>74</v>
      </c>
      <c r="X118" s="13" t="s">
        <v>74</v>
      </c>
      <c r="Y118" s="13" t="s">
        <v>74</v>
      </c>
      <c r="Z118" s="13" t="s">
        <v>74</v>
      </c>
      <c r="AA118" s="13" t="s">
        <v>74</v>
      </c>
      <c r="AB118" s="13" t="s">
        <v>2415</v>
      </c>
      <c r="AC118" s="13" t="s">
        <v>2416</v>
      </c>
      <c r="AD118" s="13" t="s">
        <v>2417</v>
      </c>
      <c r="AE118" s="13" t="s">
        <v>2418</v>
      </c>
      <c r="AF118" s="13" t="s">
        <v>2419</v>
      </c>
      <c r="AG118" s="13" t="s">
        <v>2420</v>
      </c>
      <c r="AH118" s="13" t="s">
        <v>2421</v>
      </c>
      <c r="AI118" s="13" t="s">
        <v>2422</v>
      </c>
      <c r="AJ118" s="13" t="s">
        <v>2423</v>
      </c>
      <c r="AK118" s="13" t="s">
        <v>2424</v>
      </c>
      <c r="AL118" s="13" t="s">
        <v>2425</v>
      </c>
      <c r="AM118" s="13" t="s">
        <v>74</v>
      </c>
      <c r="AN118" s="13">
        <v>67</v>
      </c>
      <c r="AO118" s="13">
        <v>16</v>
      </c>
      <c r="AP118" s="13">
        <v>16</v>
      </c>
      <c r="AQ118" s="13">
        <v>1</v>
      </c>
      <c r="AR118" s="13">
        <v>30</v>
      </c>
      <c r="AS118" s="13" t="s">
        <v>275</v>
      </c>
      <c r="AT118" s="13" t="s">
        <v>276</v>
      </c>
      <c r="AU118" s="13" t="s">
        <v>277</v>
      </c>
      <c r="AV118" s="13" t="s">
        <v>1385</v>
      </c>
      <c r="AW118" s="13" t="s">
        <v>1386</v>
      </c>
      <c r="AX118" s="13" t="s">
        <v>74</v>
      </c>
      <c r="AY118" s="13" t="s">
        <v>1387</v>
      </c>
      <c r="AZ118" s="13" t="s">
        <v>1388</v>
      </c>
      <c r="BA118" s="13" t="s">
        <v>74</v>
      </c>
      <c r="BB118" s="13">
        <v>2011</v>
      </c>
      <c r="BC118" s="13">
        <v>9</v>
      </c>
      <c r="BD118" s="13">
        <v>11</v>
      </c>
      <c r="BE118" s="13" t="s">
        <v>74</v>
      </c>
      <c r="BF118" s="13" t="s">
        <v>74</v>
      </c>
      <c r="BG118" s="13" t="s">
        <v>74</v>
      </c>
      <c r="BH118" s="13" t="s">
        <v>74</v>
      </c>
      <c r="BI118" s="13">
        <v>4085</v>
      </c>
      <c r="BJ118" s="13">
        <v>4090</v>
      </c>
      <c r="BK118" s="13" t="s">
        <v>74</v>
      </c>
      <c r="BL118" s="13" t="s">
        <v>2426</v>
      </c>
      <c r="BM118" s="13" t="str">
        <f>HYPERLINK("http://dx.doi.org/10.1039/c0ob01257b","http://dx.doi.org/10.1039/c0ob01257b")</f>
        <v>http://dx.doi.org/10.1039/c0ob01257b</v>
      </c>
      <c r="BN118" s="13" t="s">
        <v>74</v>
      </c>
      <c r="BO118" s="13" t="s">
        <v>74</v>
      </c>
      <c r="BP118" s="13">
        <v>6</v>
      </c>
      <c r="BQ118" s="13" t="s">
        <v>130</v>
      </c>
      <c r="BR118" s="13" t="s">
        <v>101</v>
      </c>
      <c r="BS118" s="13" t="s">
        <v>102</v>
      </c>
      <c r="BT118" s="13" t="s">
        <v>2427</v>
      </c>
      <c r="BU118" s="13">
        <v>21541382</v>
      </c>
      <c r="BV118" s="13" t="s">
        <v>74</v>
      </c>
      <c r="BW118" s="13" t="s">
        <v>74</v>
      </c>
      <c r="BX118" s="13" t="s">
        <v>74</v>
      </c>
      <c r="BY118" s="13" t="s">
        <v>105</v>
      </c>
      <c r="BZ118" s="13" t="s">
        <v>2428</v>
      </c>
      <c r="CA118" s="13" t="str">
        <f>HYPERLINK("https%3A%2F%2Fwww.webofscience.com%2Fwos%2Fwoscc%2Ffull-record%2FWOS:000290735300016","View Full Record in Web of Science")</f>
        <v>View Full Record in Web of Science</v>
      </c>
    </row>
    <row r="119" spans="1:79" s="13" customFormat="1" x14ac:dyDescent="0.2">
      <c r="A119" s="14" t="s">
        <v>2770</v>
      </c>
      <c r="B119" s="13" t="s">
        <v>2892</v>
      </c>
      <c r="C119" s="14" t="s">
        <v>2770</v>
      </c>
      <c r="D119" s="24">
        <f t="shared" si="3"/>
        <v>0</v>
      </c>
      <c r="E119" s="25">
        <f t="shared" si="4"/>
        <v>0</v>
      </c>
      <c r="F119" s="25">
        <f t="shared" si="5"/>
        <v>0</v>
      </c>
      <c r="G119" s="13" t="str">
        <f>HYPERLINK("http://dx.doi.org/10.3866/PKU.WHXB20100925","http://dx.doi.org/10.3866/PKU.WHXB20100925")</f>
        <v>http://dx.doi.org/10.3866/PKU.WHXB20100925</v>
      </c>
      <c r="H119" s="13" t="s">
        <v>72</v>
      </c>
      <c r="I119" s="13" t="s">
        <v>2429</v>
      </c>
      <c r="J119" s="13" t="s">
        <v>74</v>
      </c>
      <c r="K119" s="13" t="s">
        <v>74</v>
      </c>
      <c r="L119" s="13" t="s">
        <v>74</v>
      </c>
      <c r="M119" s="13" t="s">
        <v>2430</v>
      </c>
      <c r="N119" s="13" t="s">
        <v>74</v>
      </c>
      <c r="O119" s="13" t="s">
        <v>74</v>
      </c>
      <c r="P119" s="13" t="s">
        <v>2431</v>
      </c>
      <c r="Q119" s="13" t="s">
        <v>2432</v>
      </c>
      <c r="R119" s="13" t="s">
        <v>74</v>
      </c>
      <c r="S119" s="13" t="s">
        <v>74</v>
      </c>
      <c r="T119" s="13" t="s">
        <v>2433</v>
      </c>
      <c r="U119" s="13" t="s">
        <v>138</v>
      </c>
      <c r="V119" s="13" t="s">
        <v>74</v>
      </c>
      <c r="W119" s="13" t="s">
        <v>74</v>
      </c>
      <c r="X119" s="13" t="s">
        <v>74</v>
      </c>
      <c r="Y119" s="13" t="s">
        <v>74</v>
      </c>
      <c r="Z119" s="13" t="s">
        <v>74</v>
      </c>
      <c r="AA119" s="13" t="s">
        <v>2434</v>
      </c>
      <c r="AB119" s="13" t="s">
        <v>2435</v>
      </c>
      <c r="AC119" s="13" t="s">
        <v>2436</v>
      </c>
      <c r="AD119" s="13" t="s">
        <v>2437</v>
      </c>
      <c r="AE119" s="13" t="s">
        <v>2438</v>
      </c>
      <c r="AF119" s="13" t="s">
        <v>2439</v>
      </c>
      <c r="AG119" s="13" t="s">
        <v>2440</v>
      </c>
      <c r="AH119" s="13" t="s">
        <v>2441</v>
      </c>
      <c r="AI119" s="13" t="s">
        <v>74</v>
      </c>
      <c r="AJ119" s="13" t="s">
        <v>2442</v>
      </c>
      <c r="AK119" s="13" t="s">
        <v>235</v>
      </c>
      <c r="AL119" s="13" t="s">
        <v>2443</v>
      </c>
      <c r="AM119" s="13" t="s">
        <v>74</v>
      </c>
      <c r="AN119" s="13">
        <v>35</v>
      </c>
      <c r="AO119" s="13">
        <v>11</v>
      </c>
      <c r="AP119" s="13">
        <v>11</v>
      </c>
      <c r="AQ119" s="13">
        <v>4</v>
      </c>
      <c r="AR119" s="13">
        <v>28</v>
      </c>
      <c r="AS119" s="13" t="s">
        <v>2444</v>
      </c>
      <c r="AT119" s="13" t="s">
        <v>545</v>
      </c>
      <c r="AU119" s="13" t="s">
        <v>2445</v>
      </c>
      <c r="AV119" s="13" t="s">
        <v>2446</v>
      </c>
      <c r="AW119" s="13" t="s">
        <v>74</v>
      </c>
      <c r="AX119" s="13" t="s">
        <v>74</v>
      </c>
      <c r="AY119" s="13" t="s">
        <v>2447</v>
      </c>
      <c r="AZ119" s="13" t="s">
        <v>2448</v>
      </c>
      <c r="BA119" s="13" t="s">
        <v>843</v>
      </c>
      <c r="BB119" s="13">
        <v>2010</v>
      </c>
      <c r="BC119" s="13">
        <v>26</v>
      </c>
      <c r="BD119" s="13">
        <v>9</v>
      </c>
      <c r="BE119" s="13" t="s">
        <v>74</v>
      </c>
      <c r="BF119" s="13" t="s">
        <v>74</v>
      </c>
      <c r="BG119" s="13" t="s">
        <v>74</v>
      </c>
      <c r="BH119" s="13" t="s">
        <v>74</v>
      </c>
      <c r="BI119" s="13">
        <v>2481</v>
      </c>
      <c r="BJ119" s="13">
        <v>2488</v>
      </c>
      <c r="BK119" s="13" t="s">
        <v>74</v>
      </c>
      <c r="BL119" s="13" t="s">
        <v>2449</v>
      </c>
      <c r="BM119" s="13" t="str">
        <f>HYPERLINK("http://dx.doi.org/10.3866/PKU.WHXB20100925","http://dx.doi.org/10.3866/PKU.WHXB20100925")</f>
        <v>http://dx.doi.org/10.3866/PKU.WHXB20100925</v>
      </c>
      <c r="BN119" s="13" t="s">
        <v>74</v>
      </c>
      <c r="BO119" s="13" t="s">
        <v>74</v>
      </c>
      <c r="BP119" s="13">
        <v>8</v>
      </c>
      <c r="BQ119" s="13" t="s">
        <v>372</v>
      </c>
      <c r="BR119" s="13" t="s">
        <v>101</v>
      </c>
      <c r="BS119" s="13" t="s">
        <v>102</v>
      </c>
      <c r="BT119" s="13" t="s">
        <v>2450</v>
      </c>
      <c r="BU119" s="13" t="s">
        <v>74</v>
      </c>
      <c r="BV119" s="13" t="s">
        <v>132</v>
      </c>
      <c r="BW119" s="13" t="s">
        <v>74</v>
      </c>
      <c r="BX119" s="13" t="s">
        <v>74</v>
      </c>
      <c r="BY119" s="13" t="s">
        <v>105</v>
      </c>
      <c r="BZ119" s="13" t="s">
        <v>2451</v>
      </c>
      <c r="CA119" s="13" t="str">
        <f>HYPERLINK("https%3A%2F%2Fwww.webofscience.com%2Fwos%2Fwoscc%2Ffull-record%2FWOS:000281538100026","View Full Record in Web of Science")</f>
        <v>View Full Record in Web of Science</v>
      </c>
    </row>
    <row r="120" spans="1:79" s="13" customFormat="1" x14ac:dyDescent="0.2">
      <c r="A120" s="14" t="s">
        <v>2771</v>
      </c>
      <c r="B120" s="13" t="s">
        <v>2893</v>
      </c>
      <c r="C120" s="14" t="s">
        <v>2771</v>
      </c>
      <c r="D120" s="24">
        <f t="shared" si="3"/>
        <v>0</v>
      </c>
      <c r="E120" s="25">
        <f t="shared" si="4"/>
        <v>0</v>
      </c>
      <c r="F120" s="25">
        <f t="shared" si="5"/>
        <v>0</v>
      </c>
      <c r="G120" s="13" t="str">
        <f>HYPERLINK("http://dx.doi.org/10.1134/S1023193510090119","http://dx.doi.org/10.1134/S1023193510090119")</f>
        <v>http://dx.doi.org/10.1134/S1023193510090119</v>
      </c>
      <c r="H120" s="13" t="s">
        <v>72</v>
      </c>
      <c r="I120" s="13" t="s">
        <v>2352</v>
      </c>
      <c r="J120" s="13" t="s">
        <v>74</v>
      </c>
      <c r="K120" s="13" t="s">
        <v>74</v>
      </c>
      <c r="L120" s="13" t="s">
        <v>74</v>
      </c>
      <c r="M120" s="13" t="s">
        <v>2353</v>
      </c>
      <c r="N120" s="13" t="s">
        <v>74</v>
      </c>
      <c r="O120" s="13" t="s">
        <v>74</v>
      </c>
      <c r="P120" s="13" t="s">
        <v>2452</v>
      </c>
      <c r="Q120" s="13" t="s">
        <v>2299</v>
      </c>
      <c r="R120" s="13" t="s">
        <v>74</v>
      </c>
      <c r="S120" s="13" t="s">
        <v>74</v>
      </c>
      <c r="T120" s="13" t="s">
        <v>78</v>
      </c>
      <c r="U120" s="13" t="s">
        <v>138</v>
      </c>
      <c r="V120" s="13" t="s">
        <v>74</v>
      </c>
      <c r="W120" s="13" t="s">
        <v>74</v>
      </c>
      <c r="X120" s="13" t="s">
        <v>74</v>
      </c>
      <c r="Y120" s="13" t="s">
        <v>74</v>
      </c>
      <c r="Z120" s="13" t="s">
        <v>74</v>
      </c>
      <c r="AA120" s="13" t="s">
        <v>2453</v>
      </c>
      <c r="AB120" s="13" t="s">
        <v>2454</v>
      </c>
      <c r="AC120" s="13" t="s">
        <v>2455</v>
      </c>
      <c r="AD120" s="13" t="s">
        <v>2456</v>
      </c>
      <c r="AE120" s="13" t="s">
        <v>2304</v>
      </c>
      <c r="AF120" s="13" t="s">
        <v>2457</v>
      </c>
      <c r="AG120" s="13" t="s">
        <v>2084</v>
      </c>
      <c r="AH120" s="13" t="s">
        <v>2458</v>
      </c>
      <c r="AI120" s="13" t="s">
        <v>2459</v>
      </c>
      <c r="AJ120" s="13" t="s">
        <v>74</v>
      </c>
      <c r="AK120" s="13" t="s">
        <v>74</v>
      </c>
      <c r="AL120" s="13" t="s">
        <v>74</v>
      </c>
      <c r="AM120" s="13" t="s">
        <v>74</v>
      </c>
      <c r="AN120" s="13">
        <v>26</v>
      </c>
      <c r="AO120" s="13">
        <v>6</v>
      </c>
      <c r="AP120" s="13">
        <v>6</v>
      </c>
      <c r="AQ120" s="13">
        <v>1</v>
      </c>
      <c r="AR120" s="13">
        <v>10</v>
      </c>
      <c r="AS120" s="13" t="s">
        <v>2307</v>
      </c>
      <c r="AT120" s="13" t="s">
        <v>2039</v>
      </c>
      <c r="AU120" s="13" t="s">
        <v>2308</v>
      </c>
      <c r="AV120" s="13" t="s">
        <v>2309</v>
      </c>
      <c r="AW120" s="13" t="s">
        <v>74</v>
      </c>
      <c r="AX120" s="13" t="s">
        <v>74</v>
      </c>
      <c r="AY120" s="13" t="s">
        <v>2311</v>
      </c>
      <c r="AZ120" s="13" t="s">
        <v>2312</v>
      </c>
      <c r="BA120" s="13" t="s">
        <v>843</v>
      </c>
      <c r="BB120" s="13">
        <v>2010</v>
      </c>
      <c r="BC120" s="13">
        <v>46</v>
      </c>
      <c r="BD120" s="13">
        <v>9</v>
      </c>
      <c r="BE120" s="13" t="s">
        <v>74</v>
      </c>
      <c r="BF120" s="13" t="s">
        <v>74</v>
      </c>
      <c r="BG120" s="13" t="s">
        <v>74</v>
      </c>
      <c r="BH120" s="13" t="s">
        <v>74</v>
      </c>
      <c r="BI120" s="13">
        <v>1047</v>
      </c>
      <c r="BJ120" s="13">
        <v>1055</v>
      </c>
      <c r="BK120" s="13" t="s">
        <v>74</v>
      </c>
      <c r="BL120" s="13" t="s">
        <v>2460</v>
      </c>
      <c r="BM120" s="13" t="str">
        <f>HYPERLINK("http://dx.doi.org/10.1134/S1023193510090119","http://dx.doi.org/10.1134/S1023193510090119")</f>
        <v>http://dx.doi.org/10.1134/S1023193510090119</v>
      </c>
      <c r="BN120" s="13" t="s">
        <v>74</v>
      </c>
      <c r="BO120" s="13" t="s">
        <v>74</v>
      </c>
      <c r="BP120" s="13">
        <v>9</v>
      </c>
      <c r="BQ120" s="13" t="s">
        <v>1264</v>
      </c>
      <c r="BR120" s="13" t="s">
        <v>101</v>
      </c>
      <c r="BS120" s="13" t="s">
        <v>1264</v>
      </c>
      <c r="BT120" s="13" t="s">
        <v>2461</v>
      </c>
      <c r="BU120" s="13" t="s">
        <v>74</v>
      </c>
      <c r="BV120" s="13" t="s">
        <v>74</v>
      </c>
      <c r="BW120" s="13" t="s">
        <v>74</v>
      </c>
      <c r="BX120" s="13" t="s">
        <v>74</v>
      </c>
      <c r="BY120" s="13" t="s">
        <v>105</v>
      </c>
      <c r="BZ120" s="13" t="s">
        <v>2462</v>
      </c>
      <c r="CA120" s="13" t="str">
        <f>HYPERLINK("https%3A%2F%2Fwww.webofscience.com%2Fwos%2Fwoscc%2Ffull-record%2FWOS:000282510500011","View Full Record in Web of Science")</f>
        <v>View Full Record in Web of Science</v>
      </c>
    </row>
    <row r="121" spans="1:79" s="13" customFormat="1" x14ac:dyDescent="0.2">
      <c r="A121" s="14" t="s">
        <v>2770</v>
      </c>
      <c r="B121" s="13" t="s">
        <v>2894</v>
      </c>
      <c r="C121" s="14" t="s">
        <v>2770</v>
      </c>
      <c r="D121" s="24">
        <f t="shared" si="3"/>
        <v>0</v>
      </c>
      <c r="E121" s="25">
        <f t="shared" si="4"/>
        <v>0</v>
      </c>
      <c r="F121" s="25">
        <f t="shared" si="5"/>
        <v>0</v>
      </c>
      <c r="G121" s="13" t="str">
        <f>HYPERLINK("http://dx.doi.org/10.1021/ja909923w","http://dx.doi.org/10.1021/ja909923w")</f>
        <v>http://dx.doi.org/10.1021/ja909923w</v>
      </c>
      <c r="H121" s="13" t="s">
        <v>72</v>
      </c>
      <c r="I121" s="13" t="s">
        <v>2463</v>
      </c>
      <c r="J121" s="13" t="s">
        <v>74</v>
      </c>
      <c r="K121" s="13" t="s">
        <v>74</v>
      </c>
      <c r="L121" s="13" t="s">
        <v>74</v>
      </c>
      <c r="M121" s="13" t="s">
        <v>2464</v>
      </c>
      <c r="N121" s="13" t="s">
        <v>74</v>
      </c>
      <c r="O121" s="13" t="s">
        <v>74</v>
      </c>
      <c r="P121" s="13" t="s">
        <v>2465</v>
      </c>
      <c r="Q121" s="13" t="s">
        <v>137</v>
      </c>
      <c r="R121" s="13" t="s">
        <v>74</v>
      </c>
      <c r="S121" s="13" t="s">
        <v>74</v>
      </c>
      <c r="T121" s="13" t="s">
        <v>78</v>
      </c>
      <c r="U121" s="13" t="s">
        <v>138</v>
      </c>
      <c r="V121" s="13" t="s">
        <v>74</v>
      </c>
      <c r="W121" s="13" t="s">
        <v>74</v>
      </c>
      <c r="X121" s="13" t="s">
        <v>74</v>
      </c>
      <c r="Y121" s="13" t="s">
        <v>74</v>
      </c>
      <c r="Z121" s="13" t="s">
        <v>74</v>
      </c>
      <c r="AA121" s="13" t="s">
        <v>74</v>
      </c>
      <c r="AB121" s="13" t="s">
        <v>2466</v>
      </c>
      <c r="AC121" s="13" t="s">
        <v>2467</v>
      </c>
      <c r="AD121" s="13" t="s">
        <v>2468</v>
      </c>
      <c r="AE121" s="13" t="s">
        <v>2469</v>
      </c>
      <c r="AF121" s="13" t="s">
        <v>2470</v>
      </c>
      <c r="AG121" s="13" t="s">
        <v>2471</v>
      </c>
      <c r="AH121" s="13" t="s">
        <v>2472</v>
      </c>
      <c r="AI121" s="13" t="s">
        <v>2473</v>
      </c>
      <c r="AJ121" s="13" t="s">
        <v>2474</v>
      </c>
      <c r="AK121" s="13" t="s">
        <v>2475</v>
      </c>
      <c r="AL121" s="13" t="s">
        <v>2476</v>
      </c>
      <c r="AM121" s="13" t="s">
        <v>74</v>
      </c>
      <c r="AN121" s="13">
        <v>39</v>
      </c>
      <c r="AO121" s="13">
        <v>79</v>
      </c>
      <c r="AP121" s="13">
        <v>98</v>
      </c>
      <c r="AQ121" s="13">
        <v>0</v>
      </c>
      <c r="AR121" s="13">
        <v>84</v>
      </c>
      <c r="AS121" s="13" t="s">
        <v>150</v>
      </c>
      <c r="AT121" s="13" t="s">
        <v>151</v>
      </c>
      <c r="AU121" s="13" t="s">
        <v>152</v>
      </c>
      <c r="AV121" s="13" t="s">
        <v>153</v>
      </c>
      <c r="AW121" s="13" t="s">
        <v>74</v>
      </c>
      <c r="AX121" s="13" t="s">
        <v>74</v>
      </c>
      <c r="AY121" s="13" t="s">
        <v>155</v>
      </c>
      <c r="AZ121" s="13" t="s">
        <v>156</v>
      </c>
      <c r="BA121" s="13" t="s">
        <v>2477</v>
      </c>
      <c r="BB121" s="13">
        <v>2010</v>
      </c>
      <c r="BC121" s="13">
        <v>132</v>
      </c>
      <c r="BD121" s="13">
        <v>22</v>
      </c>
      <c r="BE121" s="13" t="s">
        <v>74</v>
      </c>
      <c r="BF121" s="13" t="s">
        <v>74</v>
      </c>
      <c r="BG121" s="13" t="s">
        <v>74</v>
      </c>
      <c r="BH121" s="13" t="s">
        <v>74</v>
      </c>
      <c r="BI121" s="13">
        <v>7638</v>
      </c>
      <c r="BJ121" s="13">
        <v>7644</v>
      </c>
      <c r="BK121" s="13" t="s">
        <v>74</v>
      </c>
      <c r="BL121" s="13" t="s">
        <v>2478</v>
      </c>
      <c r="BM121" s="13" t="str">
        <f>HYPERLINK("http://dx.doi.org/10.1021/ja909923w","http://dx.doi.org/10.1021/ja909923w")</f>
        <v>http://dx.doi.org/10.1021/ja909923w</v>
      </c>
      <c r="BN121" s="13" t="s">
        <v>74</v>
      </c>
      <c r="BO121" s="13" t="s">
        <v>74</v>
      </c>
      <c r="BP121" s="13">
        <v>7</v>
      </c>
      <c r="BQ121" s="13" t="s">
        <v>100</v>
      </c>
      <c r="BR121" s="13" t="s">
        <v>101</v>
      </c>
      <c r="BS121" s="13" t="s">
        <v>102</v>
      </c>
      <c r="BT121" s="13" t="s">
        <v>2479</v>
      </c>
      <c r="BU121" s="13">
        <v>20476758</v>
      </c>
      <c r="BV121" s="13" t="s">
        <v>599</v>
      </c>
      <c r="BW121" s="13" t="s">
        <v>74</v>
      </c>
      <c r="BX121" s="13" t="s">
        <v>74</v>
      </c>
      <c r="BY121" s="13" t="s">
        <v>105</v>
      </c>
      <c r="BZ121" s="13" t="s">
        <v>2480</v>
      </c>
      <c r="CA121" s="13" t="str">
        <f>HYPERLINK("https%3A%2F%2Fwww.webofscience.com%2Fwos%2Fwoscc%2Ffull-record%2FWOS:000278837100022","View Full Record in Web of Science")</f>
        <v>View Full Record in Web of Science</v>
      </c>
    </row>
    <row r="122" spans="1:79" s="13" customFormat="1" x14ac:dyDescent="0.2">
      <c r="A122" s="14" t="s">
        <v>2770</v>
      </c>
      <c r="B122" s="13" t="s">
        <v>2895</v>
      </c>
      <c r="C122" s="14" t="s">
        <v>2770</v>
      </c>
      <c r="D122" s="24">
        <f t="shared" si="3"/>
        <v>0</v>
      </c>
      <c r="E122" s="25">
        <f t="shared" si="4"/>
        <v>0</v>
      </c>
      <c r="F122" s="25">
        <f t="shared" si="5"/>
        <v>0</v>
      </c>
      <c r="G122" s="13" t="str">
        <f>HYPERLINK("http://dx.doi.org/10.1016/j.matchemphys.2008.12.033","http://dx.doi.org/10.1016/j.matchemphys.2008.12.033")</f>
        <v>http://dx.doi.org/10.1016/j.matchemphys.2008.12.033</v>
      </c>
      <c r="H122" s="13" t="s">
        <v>72</v>
      </c>
      <c r="I122" s="13" t="s">
        <v>2481</v>
      </c>
      <c r="J122" s="13" t="s">
        <v>74</v>
      </c>
      <c r="K122" s="13" t="s">
        <v>74</v>
      </c>
      <c r="L122" s="13" t="s">
        <v>74</v>
      </c>
      <c r="M122" s="13" t="s">
        <v>2482</v>
      </c>
      <c r="N122" s="13" t="s">
        <v>74</v>
      </c>
      <c r="O122" s="13" t="s">
        <v>74</v>
      </c>
      <c r="P122" s="13" t="s">
        <v>2483</v>
      </c>
      <c r="Q122" s="13" t="s">
        <v>2484</v>
      </c>
      <c r="R122" s="13" t="s">
        <v>74</v>
      </c>
      <c r="S122" s="13" t="s">
        <v>74</v>
      </c>
      <c r="T122" s="13" t="s">
        <v>78</v>
      </c>
      <c r="U122" s="13" t="s">
        <v>138</v>
      </c>
      <c r="V122" s="13" t="s">
        <v>74</v>
      </c>
      <c r="W122" s="13" t="s">
        <v>74</v>
      </c>
      <c r="X122" s="13" t="s">
        <v>74</v>
      </c>
      <c r="Y122" s="13" t="s">
        <v>74</v>
      </c>
      <c r="Z122" s="13" t="s">
        <v>74</v>
      </c>
      <c r="AA122" s="13" t="s">
        <v>2485</v>
      </c>
      <c r="AB122" s="13" t="s">
        <v>2486</v>
      </c>
      <c r="AC122" s="13" t="s">
        <v>2487</v>
      </c>
      <c r="AD122" s="13" t="s">
        <v>2488</v>
      </c>
      <c r="AE122" s="13" t="s">
        <v>2489</v>
      </c>
      <c r="AF122" s="13" t="s">
        <v>2490</v>
      </c>
      <c r="AG122" s="13" t="s">
        <v>2491</v>
      </c>
      <c r="AH122" s="13" t="s">
        <v>2492</v>
      </c>
      <c r="AI122" s="13" t="s">
        <v>74</v>
      </c>
      <c r="AJ122" s="13" t="s">
        <v>2493</v>
      </c>
      <c r="AK122" s="13" t="s">
        <v>2494</v>
      </c>
      <c r="AL122" s="13" t="s">
        <v>2495</v>
      </c>
      <c r="AM122" s="13" t="s">
        <v>74</v>
      </c>
      <c r="AN122" s="13">
        <v>43</v>
      </c>
      <c r="AO122" s="13">
        <v>5</v>
      </c>
      <c r="AP122" s="13">
        <v>7</v>
      </c>
      <c r="AQ122" s="13">
        <v>1</v>
      </c>
      <c r="AR122" s="13">
        <v>30</v>
      </c>
      <c r="AS122" s="13" t="s">
        <v>736</v>
      </c>
      <c r="AT122" s="13" t="s">
        <v>737</v>
      </c>
      <c r="AU122" s="13" t="s">
        <v>738</v>
      </c>
      <c r="AV122" s="13" t="s">
        <v>2496</v>
      </c>
      <c r="AW122" s="13" t="s">
        <v>2497</v>
      </c>
      <c r="AX122" s="13" t="s">
        <v>74</v>
      </c>
      <c r="AY122" s="13" t="s">
        <v>2498</v>
      </c>
      <c r="AZ122" s="13" t="s">
        <v>2499</v>
      </c>
      <c r="BA122" s="13" t="s">
        <v>2087</v>
      </c>
      <c r="BB122" s="13">
        <v>2009</v>
      </c>
      <c r="BC122" s="13">
        <v>115</v>
      </c>
      <c r="BD122" s="13" t="s">
        <v>2500</v>
      </c>
      <c r="BE122" s="13" t="s">
        <v>74</v>
      </c>
      <c r="BF122" s="13" t="s">
        <v>74</v>
      </c>
      <c r="BG122" s="13" t="s">
        <v>74</v>
      </c>
      <c r="BH122" s="13" t="s">
        <v>74</v>
      </c>
      <c r="BI122" s="13">
        <v>590</v>
      </c>
      <c r="BJ122" s="13">
        <v>598</v>
      </c>
      <c r="BK122" s="13" t="s">
        <v>74</v>
      </c>
      <c r="BL122" s="13" t="s">
        <v>2501</v>
      </c>
      <c r="BM122" s="13" t="str">
        <f>HYPERLINK("http://dx.doi.org/10.1016/j.matchemphys.2008.12.033","http://dx.doi.org/10.1016/j.matchemphys.2008.12.033")</f>
        <v>http://dx.doi.org/10.1016/j.matchemphys.2008.12.033</v>
      </c>
      <c r="BN122" s="13" t="s">
        <v>74</v>
      </c>
      <c r="BO122" s="13" t="s">
        <v>74</v>
      </c>
      <c r="BP122" s="13">
        <v>9</v>
      </c>
      <c r="BQ122" s="13" t="s">
        <v>2502</v>
      </c>
      <c r="BR122" s="13" t="s">
        <v>101</v>
      </c>
      <c r="BS122" s="13" t="s">
        <v>2503</v>
      </c>
      <c r="BT122" s="13" t="s">
        <v>2504</v>
      </c>
      <c r="BU122" s="13" t="s">
        <v>74</v>
      </c>
      <c r="BV122" s="13" t="s">
        <v>74</v>
      </c>
      <c r="BW122" s="13" t="s">
        <v>74</v>
      </c>
      <c r="BX122" s="13" t="s">
        <v>74</v>
      </c>
      <c r="BY122" s="13" t="s">
        <v>105</v>
      </c>
      <c r="BZ122" s="13" t="s">
        <v>2505</v>
      </c>
      <c r="CA122" s="13" t="str">
        <f>HYPERLINK("https%3A%2F%2Fwww.webofscience.com%2Fwos%2Fwoscc%2Ffull-record%2FWOS:000267783900020","View Full Record in Web of Science")</f>
        <v>View Full Record in Web of Science</v>
      </c>
    </row>
    <row r="123" spans="1:79" s="13" customFormat="1" x14ac:dyDescent="0.2">
      <c r="A123" s="14" t="s">
        <v>2770</v>
      </c>
      <c r="B123" s="13" t="s">
        <v>2896</v>
      </c>
      <c r="C123" s="14" t="s">
        <v>2770</v>
      </c>
      <c r="D123" s="24">
        <f t="shared" si="3"/>
        <v>0</v>
      </c>
      <c r="E123" s="25">
        <f t="shared" si="4"/>
        <v>0</v>
      </c>
      <c r="F123" s="25">
        <f t="shared" si="5"/>
        <v>0</v>
      </c>
      <c r="G123" s="13" t="str">
        <f>HYPERLINK("http://dx.doi.org/10.1016/j.ica.2007.10.053","http://dx.doi.org/10.1016/j.ica.2007.10.053")</f>
        <v>http://dx.doi.org/10.1016/j.ica.2007.10.053</v>
      </c>
      <c r="H123" s="13" t="s">
        <v>72</v>
      </c>
      <c r="I123" s="13" t="s">
        <v>2506</v>
      </c>
      <c r="J123" s="13" t="s">
        <v>74</v>
      </c>
      <c r="K123" s="13" t="s">
        <v>74</v>
      </c>
      <c r="L123" s="13" t="s">
        <v>74</v>
      </c>
      <c r="M123" s="13" t="s">
        <v>2507</v>
      </c>
      <c r="N123" s="13" t="s">
        <v>74</v>
      </c>
      <c r="O123" s="13" t="s">
        <v>74</v>
      </c>
      <c r="P123" s="13" t="s">
        <v>2508</v>
      </c>
      <c r="Q123" s="13" t="s">
        <v>2509</v>
      </c>
      <c r="R123" s="13" t="s">
        <v>74</v>
      </c>
      <c r="S123" s="13" t="s">
        <v>74</v>
      </c>
      <c r="T123" s="13" t="s">
        <v>78</v>
      </c>
      <c r="U123" s="13" t="s">
        <v>138</v>
      </c>
      <c r="V123" s="13" t="s">
        <v>74</v>
      </c>
      <c r="W123" s="13" t="s">
        <v>74</v>
      </c>
      <c r="X123" s="13" t="s">
        <v>74</v>
      </c>
      <c r="Y123" s="13" t="s">
        <v>74</v>
      </c>
      <c r="Z123" s="13" t="s">
        <v>74</v>
      </c>
      <c r="AA123" s="13" t="s">
        <v>2510</v>
      </c>
      <c r="AB123" s="13" t="s">
        <v>2511</v>
      </c>
      <c r="AC123" s="13" t="s">
        <v>2512</v>
      </c>
      <c r="AD123" s="13" t="s">
        <v>2513</v>
      </c>
      <c r="AE123" s="13" t="s">
        <v>2514</v>
      </c>
      <c r="AF123" s="13" t="s">
        <v>2515</v>
      </c>
      <c r="AG123" s="13" t="s">
        <v>2516</v>
      </c>
      <c r="AH123" s="13" t="s">
        <v>74</v>
      </c>
      <c r="AI123" s="13" t="s">
        <v>2517</v>
      </c>
      <c r="AJ123" s="13" t="s">
        <v>74</v>
      </c>
      <c r="AK123" s="13" t="s">
        <v>74</v>
      </c>
      <c r="AL123" s="13" t="s">
        <v>74</v>
      </c>
      <c r="AM123" s="13" t="s">
        <v>74</v>
      </c>
      <c r="AN123" s="13">
        <v>57</v>
      </c>
      <c r="AO123" s="13">
        <v>49</v>
      </c>
      <c r="AP123" s="13">
        <v>51</v>
      </c>
      <c r="AQ123" s="13">
        <v>0</v>
      </c>
      <c r="AR123" s="13">
        <v>3</v>
      </c>
      <c r="AS123" s="13" t="s">
        <v>736</v>
      </c>
      <c r="AT123" s="13" t="s">
        <v>737</v>
      </c>
      <c r="AU123" s="13" t="s">
        <v>738</v>
      </c>
      <c r="AV123" s="13" t="s">
        <v>2518</v>
      </c>
      <c r="AW123" s="13" t="s">
        <v>2519</v>
      </c>
      <c r="AX123" s="13" t="s">
        <v>74</v>
      </c>
      <c r="AY123" s="13" t="s">
        <v>2520</v>
      </c>
      <c r="AZ123" s="13" t="s">
        <v>2521</v>
      </c>
      <c r="BA123" s="13" t="s">
        <v>2522</v>
      </c>
      <c r="BB123" s="13">
        <v>2008</v>
      </c>
      <c r="BC123" s="13">
        <v>361</v>
      </c>
      <c r="BD123" s="13">
        <v>8</v>
      </c>
      <c r="BE123" s="13" t="s">
        <v>74</v>
      </c>
      <c r="BF123" s="13" t="s">
        <v>74</v>
      </c>
      <c r="BG123" s="13" t="s">
        <v>74</v>
      </c>
      <c r="BH123" s="13" t="s">
        <v>74</v>
      </c>
      <c r="BI123" s="13">
        <v>2296</v>
      </c>
      <c r="BJ123" s="13">
        <v>2304</v>
      </c>
      <c r="BK123" s="13" t="s">
        <v>74</v>
      </c>
      <c r="BL123" s="13" t="s">
        <v>2523</v>
      </c>
      <c r="BM123" s="13" t="str">
        <f>HYPERLINK("http://dx.doi.org/10.1016/j.ica.2007.10.053","http://dx.doi.org/10.1016/j.ica.2007.10.053")</f>
        <v>http://dx.doi.org/10.1016/j.ica.2007.10.053</v>
      </c>
      <c r="BN123" s="13" t="s">
        <v>74</v>
      </c>
      <c r="BO123" s="13" t="s">
        <v>74</v>
      </c>
      <c r="BP123" s="13">
        <v>9</v>
      </c>
      <c r="BQ123" s="13" t="s">
        <v>514</v>
      </c>
      <c r="BR123" s="13" t="s">
        <v>101</v>
      </c>
      <c r="BS123" s="13" t="s">
        <v>102</v>
      </c>
      <c r="BT123" s="13" t="s">
        <v>2524</v>
      </c>
      <c r="BU123" s="13" t="s">
        <v>74</v>
      </c>
      <c r="BV123" s="13" t="s">
        <v>74</v>
      </c>
      <c r="BW123" s="13" t="s">
        <v>74</v>
      </c>
      <c r="BX123" s="13" t="s">
        <v>74</v>
      </c>
      <c r="BY123" s="13" t="s">
        <v>105</v>
      </c>
      <c r="BZ123" s="13" t="s">
        <v>2525</v>
      </c>
      <c r="CA123" s="13" t="str">
        <f>HYPERLINK("https%3A%2F%2Fwww.webofscience.com%2Fwos%2Fwoscc%2Ffull-record%2FWOS:000256093600014","View Full Record in Web of Science")</f>
        <v>View Full Record in Web of Science</v>
      </c>
    </row>
    <row r="124" spans="1:79" s="13" customFormat="1" x14ac:dyDescent="0.2">
      <c r="A124" s="14" t="s">
        <v>2770</v>
      </c>
      <c r="B124" s="13" t="s">
        <v>2897</v>
      </c>
      <c r="C124" s="14" t="s">
        <v>2770</v>
      </c>
      <c r="D124" s="24">
        <f t="shared" si="3"/>
        <v>0</v>
      </c>
      <c r="E124" s="25">
        <f t="shared" si="4"/>
        <v>0</v>
      </c>
      <c r="F124" s="25">
        <f t="shared" si="5"/>
        <v>0</v>
      </c>
      <c r="G124" s="13" t="str">
        <f>HYPERLINK("http://dx.doi.org/10.1002/chem.200801615","http://dx.doi.org/10.1002/chem.200801615")</f>
        <v>http://dx.doi.org/10.1002/chem.200801615</v>
      </c>
      <c r="H124" s="13" t="s">
        <v>72</v>
      </c>
      <c r="I124" s="13" t="s">
        <v>2526</v>
      </c>
      <c r="J124" s="13" t="s">
        <v>74</v>
      </c>
      <c r="K124" s="13" t="s">
        <v>74</v>
      </c>
      <c r="L124" s="13" t="s">
        <v>74</v>
      </c>
      <c r="M124" s="13" t="s">
        <v>2527</v>
      </c>
      <c r="N124" s="13" t="s">
        <v>74</v>
      </c>
      <c r="O124" s="13" t="s">
        <v>74</v>
      </c>
      <c r="P124" s="13" t="s">
        <v>2528</v>
      </c>
      <c r="Q124" s="13" t="s">
        <v>936</v>
      </c>
      <c r="R124" s="13" t="s">
        <v>74</v>
      </c>
      <c r="S124" s="13" t="s">
        <v>74</v>
      </c>
      <c r="T124" s="13" t="s">
        <v>78</v>
      </c>
      <c r="U124" s="13" t="s">
        <v>138</v>
      </c>
      <c r="V124" s="13" t="s">
        <v>74</v>
      </c>
      <c r="W124" s="13" t="s">
        <v>74</v>
      </c>
      <c r="X124" s="13" t="s">
        <v>74</v>
      </c>
      <c r="Y124" s="13" t="s">
        <v>74</v>
      </c>
      <c r="Z124" s="13" t="s">
        <v>74</v>
      </c>
      <c r="AA124" s="13" t="s">
        <v>2529</v>
      </c>
      <c r="AB124" s="13" t="s">
        <v>2530</v>
      </c>
      <c r="AC124" s="13" t="s">
        <v>2531</v>
      </c>
      <c r="AD124" s="13" t="s">
        <v>2532</v>
      </c>
      <c r="AE124" s="13" t="s">
        <v>2533</v>
      </c>
      <c r="AF124" s="13" t="s">
        <v>2534</v>
      </c>
      <c r="AG124" s="13" t="s">
        <v>2535</v>
      </c>
      <c r="AH124" s="13" t="s">
        <v>2536</v>
      </c>
      <c r="AI124" s="13" t="s">
        <v>2537</v>
      </c>
      <c r="AJ124" s="13" t="s">
        <v>2538</v>
      </c>
      <c r="AK124" s="13" t="s">
        <v>2539</v>
      </c>
      <c r="AL124" s="13" t="s">
        <v>2540</v>
      </c>
      <c r="AM124" s="13" t="s">
        <v>74</v>
      </c>
      <c r="AN124" s="13">
        <v>71</v>
      </c>
      <c r="AO124" s="13">
        <v>10</v>
      </c>
      <c r="AP124" s="13">
        <v>10</v>
      </c>
      <c r="AQ124" s="13">
        <v>1</v>
      </c>
      <c r="AR124" s="13">
        <v>24</v>
      </c>
      <c r="AS124" s="13" t="s">
        <v>90</v>
      </c>
      <c r="AT124" s="13" t="s">
        <v>91</v>
      </c>
      <c r="AU124" s="13" t="s">
        <v>92</v>
      </c>
      <c r="AV124" s="13" t="s">
        <v>949</v>
      </c>
      <c r="AW124" s="13" t="s">
        <v>950</v>
      </c>
      <c r="AX124" s="13" t="s">
        <v>74</v>
      </c>
      <c r="AY124" s="13" t="s">
        <v>951</v>
      </c>
      <c r="AZ124" s="13" t="s">
        <v>952</v>
      </c>
      <c r="BA124" s="13" t="s">
        <v>74</v>
      </c>
      <c r="BB124" s="13">
        <v>2008</v>
      </c>
      <c r="BC124" s="13">
        <v>14</v>
      </c>
      <c r="BD124" s="13">
        <v>35</v>
      </c>
      <c r="BE124" s="13" t="s">
        <v>74</v>
      </c>
      <c r="BF124" s="13" t="s">
        <v>74</v>
      </c>
      <c r="BG124" s="13" t="s">
        <v>74</v>
      </c>
      <c r="BH124" s="13" t="s">
        <v>74</v>
      </c>
      <c r="BI124" s="13">
        <v>10985</v>
      </c>
      <c r="BJ124" s="13">
        <v>10998</v>
      </c>
      <c r="BK124" s="13" t="s">
        <v>74</v>
      </c>
      <c r="BL124" s="13" t="s">
        <v>2541</v>
      </c>
      <c r="BM124" s="13" t="str">
        <f>HYPERLINK("http://dx.doi.org/10.1002/chem.200801615","http://dx.doi.org/10.1002/chem.200801615")</f>
        <v>http://dx.doi.org/10.1002/chem.200801615</v>
      </c>
      <c r="BN124" s="13" t="s">
        <v>74</v>
      </c>
      <c r="BO124" s="13" t="s">
        <v>74</v>
      </c>
      <c r="BP124" s="13">
        <v>14</v>
      </c>
      <c r="BQ124" s="13" t="s">
        <v>100</v>
      </c>
      <c r="BR124" s="13" t="s">
        <v>101</v>
      </c>
      <c r="BS124" s="13" t="s">
        <v>102</v>
      </c>
      <c r="BT124" s="13" t="s">
        <v>2542</v>
      </c>
      <c r="BU124" s="13">
        <v>18979469</v>
      </c>
      <c r="BV124" s="13" t="s">
        <v>74</v>
      </c>
      <c r="BW124" s="13" t="s">
        <v>74</v>
      </c>
      <c r="BX124" s="13" t="s">
        <v>74</v>
      </c>
      <c r="BY124" s="13" t="s">
        <v>105</v>
      </c>
      <c r="BZ124" s="13" t="s">
        <v>2543</v>
      </c>
      <c r="CA124" s="13" t="str">
        <f>HYPERLINK("https%3A%2F%2Fwww.webofscience.com%2Fwos%2Fwoscc%2Ffull-record%2FWOS:000261933000018","View Full Record in Web of Science")</f>
        <v>View Full Record in Web of Science</v>
      </c>
    </row>
    <row r="125" spans="1:79" s="13" customFormat="1" x14ac:dyDescent="0.2">
      <c r="A125" s="14" t="s">
        <v>2771</v>
      </c>
      <c r="B125" s="13" t="s">
        <v>2898</v>
      </c>
      <c r="C125" s="14" t="s">
        <v>2771</v>
      </c>
      <c r="D125" s="24">
        <f t="shared" si="3"/>
        <v>0</v>
      </c>
      <c r="E125" s="25">
        <f t="shared" si="4"/>
        <v>0</v>
      </c>
      <c r="F125" s="25">
        <f t="shared" si="5"/>
        <v>0</v>
      </c>
      <c r="G125" s="13" t="str">
        <f>HYPERLINK("http://dx.doi.org/10.1134/S1023193507110031","http://dx.doi.org/10.1134/S1023193507110031")</f>
        <v>http://dx.doi.org/10.1134/S1023193507110031</v>
      </c>
      <c r="H125" s="13" t="s">
        <v>72</v>
      </c>
      <c r="I125" s="13" t="s">
        <v>2352</v>
      </c>
      <c r="J125" s="13" t="s">
        <v>74</v>
      </c>
      <c r="K125" s="13" t="s">
        <v>74</v>
      </c>
      <c r="L125" s="13" t="s">
        <v>74</v>
      </c>
      <c r="M125" s="13" t="s">
        <v>2353</v>
      </c>
      <c r="N125" s="13" t="s">
        <v>74</v>
      </c>
      <c r="O125" s="13" t="s">
        <v>74</v>
      </c>
      <c r="P125" s="13" t="s">
        <v>2544</v>
      </c>
      <c r="Q125" s="13" t="s">
        <v>2299</v>
      </c>
      <c r="R125" s="13" t="s">
        <v>74</v>
      </c>
      <c r="S125" s="13" t="s">
        <v>74</v>
      </c>
      <c r="T125" s="13" t="s">
        <v>78</v>
      </c>
      <c r="U125" s="13" t="s">
        <v>138</v>
      </c>
      <c r="V125" s="13" t="s">
        <v>74</v>
      </c>
      <c r="W125" s="13" t="s">
        <v>74</v>
      </c>
      <c r="X125" s="13" t="s">
        <v>74</v>
      </c>
      <c r="Y125" s="13" t="s">
        <v>74</v>
      </c>
      <c r="Z125" s="13" t="s">
        <v>74</v>
      </c>
      <c r="AA125" s="13" t="s">
        <v>2545</v>
      </c>
      <c r="AB125" s="13" t="s">
        <v>2546</v>
      </c>
      <c r="AC125" s="13" t="s">
        <v>2547</v>
      </c>
      <c r="AD125" s="13" t="s">
        <v>2548</v>
      </c>
      <c r="AE125" s="13" t="s">
        <v>2304</v>
      </c>
      <c r="AF125" s="13" t="s">
        <v>2549</v>
      </c>
      <c r="AG125" s="13" t="s">
        <v>2084</v>
      </c>
      <c r="AH125" s="13" t="s">
        <v>2458</v>
      </c>
      <c r="AI125" s="13" t="s">
        <v>2459</v>
      </c>
      <c r="AJ125" s="13" t="s">
        <v>74</v>
      </c>
      <c r="AK125" s="13" t="s">
        <v>74</v>
      </c>
      <c r="AL125" s="13" t="s">
        <v>74</v>
      </c>
      <c r="AM125" s="13" t="s">
        <v>74</v>
      </c>
      <c r="AN125" s="13">
        <v>26</v>
      </c>
      <c r="AO125" s="13">
        <v>8</v>
      </c>
      <c r="AP125" s="13">
        <v>8</v>
      </c>
      <c r="AQ125" s="13">
        <v>1</v>
      </c>
      <c r="AR125" s="13">
        <v>12</v>
      </c>
      <c r="AS125" s="13" t="s">
        <v>2550</v>
      </c>
      <c r="AT125" s="13" t="s">
        <v>2551</v>
      </c>
      <c r="AU125" s="13" t="s">
        <v>2552</v>
      </c>
      <c r="AV125" s="13" t="s">
        <v>2309</v>
      </c>
      <c r="AW125" s="13" t="s">
        <v>2310</v>
      </c>
      <c r="AX125" s="13" t="s">
        <v>74</v>
      </c>
      <c r="AY125" s="13" t="s">
        <v>2311</v>
      </c>
      <c r="AZ125" s="13" t="s">
        <v>2312</v>
      </c>
      <c r="BA125" s="13" t="s">
        <v>2005</v>
      </c>
      <c r="BB125" s="13">
        <v>2007</v>
      </c>
      <c r="BC125" s="13">
        <v>43</v>
      </c>
      <c r="BD125" s="13">
        <v>11</v>
      </c>
      <c r="BE125" s="13" t="s">
        <v>74</v>
      </c>
      <c r="BF125" s="13" t="s">
        <v>74</v>
      </c>
      <c r="BG125" s="13" t="s">
        <v>74</v>
      </c>
      <c r="BH125" s="13" t="s">
        <v>74</v>
      </c>
      <c r="BI125" s="13">
        <v>1234</v>
      </c>
      <c r="BJ125" s="13">
        <v>1242</v>
      </c>
      <c r="BK125" s="13" t="s">
        <v>74</v>
      </c>
      <c r="BL125" s="13" t="s">
        <v>2553</v>
      </c>
      <c r="BM125" s="13" t="str">
        <f>HYPERLINK("http://dx.doi.org/10.1134/S1023193507110031","http://dx.doi.org/10.1134/S1023193507110031")</f>
        <v>http://dx.doi.org/10.1134/S1023193507110031</v>
      </c>
      <c r="BN125" s="13" t="s">
        <v>74</v>
      </c>
      <c r="BO125" s="13" t="s">
        <v>74</v>
      </c>
      <c r="BP125" s="13">
        <v>9</v>
      </c>
      <c r="BQ125" s="13" t="s">
        <v>1264</v>
      </c>
      <c r="BR125" s="13" t="s">
        <v>101</v>
      </c>
      <c r="BS125" s="13" t="s">
        <v>1264</v>
      </c>
      <c r="BT125" s="13" t="s">
        <v>2554</v>
      </c>
      <c r="BU125" s="13" t="s">
        <v>74</v>
      </c>
      <c r="BV125" s="13" t="s">
        <v>74</v>
      </c>
      <c r="BW125" s="13" t="s">
        <v>74</v>
      </c>
      <c r="BX125" s="13" t="s">
        <v>74</v>
      </c>
      <c r="BY125" s="13" t="s">
        <v>105</v>
      </c>
      <c r="BZ125" s="13" t="s">
        <v>2555</v>
      </c>
      <c r="CA125" s="13" t="str">
        <f>HYPERLINK("https%3A%2F%2Fwww.webofscience.com%2Fwos%2Fwoscc%2Ffull-record%2FWOS:000251190800003","View Full Record in Web of Science")</f>
        <v>View Full Record in Web of Science</v>
      </c>
    </row>
    <row r="126" spans="1:79" s="13" customFormat="1" x14ac:dyDescent="0.2">
      <c r="A126" s="14" t="s">
        <v>2790</v>
      </c>
      <c r="B126" s="13" t="s">
        <v>2899</v>
      </c>
      <c r="C126" s="14" t="s">
        <v>2790</v>
      </c>
      <c r="D126" s="24">
        <f t="shared" si="3"/>
        <v>0</v>
      </c>
      <c r="E126" s="25">
        <f t="shared" si="4"/>
        <v>0</v>
      </c>
      <c r="F126" s="25">
        <f t="shared" si="5"/>
        <v>0</v>
      </c>
      <c r="G126" s="13" t="str">
        <f>HYPERLINK("http://dx.doi.org/10.1021/ic062206s","http://dx.doi.org/10.1021/ic062206s")</f>
        <v>http://dx.doi.org/10.1021/ic062206s</v>
      </c>
      <c r="H126" s="13" t="s">
        <v>72</v>
      </c>
      <c r="I126" s="13" t="s">
        <v>2556</v>
      </c>
      <c r="J126" s="13" t="s">
        <v>74</v>
      </c>
      <c r="K126" s="13" t="s">
        <v>74</v>
      </c>
      <c r="L126" s="13" t="s">
        <v>74</v>
      </c>
      <c r="M126" s="13" t="s">
        <v>2557</v>
      </c>
      <c r="N126" s="13" t="s">
        <v>74</v>
      </c>
      <c r="O126" s="13" t="s">
        <v>74</v>
      </c>
      <c r="P126" s="13" t="s">
        <v>2558</v>
      </c>
      <c r="Q126" s="13" t="s">
        <v>496</v>
      </c>
      <c r="R126" s="13" t="s">
        <v>74</v>
      </c>
      <c r="S126" s="13" t="s">
        <v>74</v>
      </c>
      <c r="T126" s="13" t="s">
        <v>78</v>
      </c>
      <c r="U126" s="13" t="s">
        <v>138</v>
      </c>
      <c r="V126" s="13" t="s">
        <v>74</v>
      </c>
      <c r="W126" s="13" t="s">
        <v>74</v>
      </c>
      <c r="X126" s="13" t="s">
        <v>74</v>
      </c>
      <c r="Y126" s="13" t="s">
        <v>74</v>
      </c>
      <c r="Z126" s="13" t="s">
        <v>74</v>
      </c>
      <c r="AA126" s="13" t="s">
        <v>74</v>
      </c>
      <c r="AB126" s="13" t="s">
        <v>2559</v>
      </c>
      <c r="AC126" s="13" t="s">
        <v>2560</v>
      </c>
      <c r="AD126" s="13" t="s">
        <v>2561</v>
      </c>
      <c r="AE126" s="13" t="s">
        <v>2562</v>
      </c>
      <c r="AF126" s="13" t="s">
        <v>2563</v>
      </c>
      <c r="AG126" s="13" t="s">
        <v>2564</v>
      </c>
      <c r="AH126" s="13" t="s">
        <v>74</v>
      </c>
      <c r="AI126" s="13" t="s">
        <v>74</v>
      </c>
      <c r="AJ126" s="13" t="s">
        <v>74</v>
      </c>
      <c r="AK126" s="13" t="s">
        <v>74</v>
      </c>
      <c r="AL126" s="13" t="s">
        <v>74</v>
      </c>
      <c r="AM126" s="13" t="s">
        <v>74</v>
      </c>
      <c r="AN126" s="13">
        <v>64</v>
      </c>
      <c r="AO126" s="13">
        <v>24</v>
      </c>
      <c r="AP126" s="13">
        <v>26</v>
      </c>
      <c r="AQ126" s="13">
        <v>0</v>
      </c>
      <c r="AR126" s="13">
        <v>15</v>
      </c>
      <c r="AS126" s="13" t="s">
        <v>150</v>
      </c>
      <c r="AT126" s="13" t="s">
        <v>151</v>
      </c>
      <c r="AU126" s="13" t="s">
        <v>152</v>
      </c>
      <c r="AV126" s="13" t="s">
        <v>508</v>
      </c>
      <c r="AW126" s="13" t="s">
        <v>509</v>
      </c>
      <c r="AX126" s="13" t="s">
        <v>74</v>
      </c>
      <c r="AY126" s="13" t="s">
        <v>510</v>
      </c>
      <c r="AZ126" s="13" t="s">
        <v>511</v>
      </c>
      <c r="BA126" s="13" t="s">
        <v>2378</v>
      </c>
      <c r="BB126" s="13">
        <v>2007</v>
      </c>
      <c r="BC126" s="13">
        <v>46</v>
      </c>
      <c r="BD126" s="13">
        <v>8</v>
      </c>
      <c r="BE126" s="13" t="s">
        <v>74</v>
      </c>
      <c r="BF126" s="13" t="s">
        <v>74</v>
      </c>
      <c r="BG126" s="13" t="s">
        <v>74</v>
      </c>
      <c r="BH126" s="13" t="s">
        <v>74</v>
      </c>
      <c r="BI126" s="13">
        <v>3322</v>
      </c>
      <c r="BJ126" s="13">
        <v>3335</v>
      </c>
      <c r="BK126" s="13" t="s">
        <v>74</v>
      </c>
      <c r="BL126" s="13" t="s">
        <v>2565</v>
      </c>
      <c r="BM126" s="13" t="str">
        <f>HYPERLINK("http://dx.doi.org/10.1021/ic062206s","http://dx.doi.org/10.1021/ic062206s")</f>
        <v>http://dx.doi.org/10.1021/ic062206s</v>
      </c>
      <c r="BN126" s="13" t="s">
        <v>74</v>
      </c>
      <c r="BO126" s="13" t="s">
        <v>74</v>
      </c>
      <c r="BP126" s="13">
        <v>14</v>
      </c>
      <c r="BQ126" s="13" t="s">
        <v>514</v>
      </c>
      <c r="BR126" s="13" t="s">
        <v>101</v>
      </c>
      <c r="BS126" s="13" t="s">
        <v>102</v>
      </c>
      <c r="BT126" s="13" t="s">
        <v>2566</v>
      </c>
      <c r="BU126" s="13">
        <v>17371011</v>
      </c>
      <c r="BV126" s="13" t="s">
        <v>74</v>
      </c>
      <c r="BW126" s="13" t="s">
        <v>74</v>
      </c>
      <c r="BX126" s="13" t="s">
        <v>74</v>
      </c>
      <c r="BY126" s="13" t="s">
        <v>105</v>
      </c>
      <c r="BZ126" s="13" t="s">
        <v>2567</v>
      </c>
      <c r="CA126" s="13" t="str">
        <f>HYPERLINK("https%3A%2F%2Fwww.webofscience.com%2Fwos%2Fwoscc%2Ffull-record%2FWOS:000245510200049","View Full Record in Web of Science")</f>
        <v>View Full Record in Web of Science</v>
      </c>
    </row>
    <row r="127" spans="1:79" s="13" customFormat="1" x14ac:dyDescent="0.2">
      <c r="A127" s="14" t="s">
        <v>2771</v>
      </c>
      <c r="B127" s="13" t="s">
        <v>2900</v>
      </c>
      <c r="C127" s="14" t="s">
        <v>2771</v>
      </c>
      <c r="D127" s="24">
        <f t="shared" si="3"/>
        <v>0</v>
      </c>
      <c r="E127" s="25">
        <f t="shared" si="4"/>
        <v>0</v>
      </c>
      <c r="F127" s="25">
        <f t="shared" si="5"/>
        <v>0</v>
      </c>
      <c r="G127" s="13" t="str">
        <f>HYPERLINK("http://dx.doi.org/10.1002/chem.200500814","http://dx.doi.org/10.1002/chem.200500814")</f>
        <v>http://dx.doi.org/10.1002/chem.200500814</v>
      </c>
      <c r="H127" s="13" t="s">
        <v>72</v>
      </c>
      <c r="I127" s="13" t="s">
        <v>2568</v>
      </c>
      <c r="J127" s="13" t="s">
        <v>74</v>
      </c>
      <c r="K127" s="13" t="s">
        <v>74</v>
      </c>
      <c r="L127" s="13" t="s">
        <v>74</v>
      </c>
      <c r="M127" s="13" t="s">
        <v>2568</v>
      </c>
      <c r="N127" s="13" t="s">
        <v>74</v>
      </c>
      <c r="O127" s="13" t="s">
        <v>74</v>
      </c>
      <c r="P127" s="13" t="s">
        <v>2569</v>
      </c>
      <c r="Q127" s="13" t="s">
        <v>936</v>
      </c>
      <c r="R127" s="13" t="s">
        <v>74</v>
      </c>
      <c r="S127" s="13" t="s">
        <v>74</v>
      </c>
      <c r="T127" s="13" t="s">
        <v>78</v>
      </c>
      <c r="U127" s="13" t="s">
        <v>138</v>
      </c>
      <c r="V127" s="13" t="s">
        <v>74</v>
      </c>
      <c r="W127" s="13" t="s">
        <v>74</v>
      </c>
      <c r="X127" s="13" t="s">
        <v>74</v>
      </c>
      <c r="Y127" s="13" t="s">
        <v>74</v>
      </c>
      <c r="Z127" s="13" t="s">
        <v>74</v>
      </c>
      <c r="AA127" s="13" t="s">
        <v>2570</v>
      </c>
      <c r="AB127" s="13" t="s">
        <v>2571</v>
      </c>
      <c r="AC127" s="13" t="s">
        <v>2572</v>
      </c>
      <c r="AD127" s="13" t="s">
        <v>2573</v>
      </c>
      <c r="AE127" s="13" t="s">
        <v>2574</v>
      </c>
      <c r="AF127" s="13" t="s">
        <v>2575</v>
      </c>
      <c r="AG127" s="13" t="s">
        <v>1922</v>
      </c>
      <c r="AH127" s="13" t="s">
        <v>2576</v>
      </c>
      <c r="AI127" s="13" t="s">
        <v>2577</v>
      </c>
      <c r="AJ127" s="13" t="s">
        <v>74</v>
      </c>
      <c r="AK127" s="13" t="s">
        <v>74</v>
      </c>
      <c r="AL127" s="13" t="s">
        <v>74</v>
      </c>
      <c r="AM127" s="13" t="s">
        <v>74</v>
      </c>
      <c r="AN127" s="13">
        <v>91</v>
      </c>
      <c r="AO127" s="13">
        <v>52</v>
      </c>
      <c r="AP127" s="13">
        <v>54</v>
      </c>
      <c r="AQ127" s="13">
        <v>2</v>
      </c>
      <c r="AR127" s="13">
        <v>50</v>
      </c>
      <c r="AS127" s="13" t="s">
        <v>90</v>
      </c>
      <c r="AT127" s="13" t="s">
        <v>91</v>
      </c>
      <c r="AU127" s="13" t="s">
        <v>92</v>
      </c>
      <c r="AV127" s="13" t="s">
        <v>949</v>
      </c>
      <c r="AW127" s="13" t="s">
        <v>950</v>
      </c>
      <c r="AX127" s="13" t="s">
        <v>74</v>
      </c>
      <c r="AY127" s="13" t="s">
        <v>951</v>
      </c>
      <c r="AZ127" s="13" t="s">
        <v>952</v>
      </c>
      <c r="BA127" s="13" t="s">
        <v>2578</v>
      </c>
      <c r="BB127" s="13">
        <v>2005</v>
      </c>
      <c r="BC127" s="13">
        <v>11</v>
      </c>
      <c r="BD127" s="13">
        <v>23</v>
      </c>
      <c r="BE127" s="13" t="s">
        <v>74</v>
      </c>
      <c r="BF127" s="13" t="s">
        <v>74</v>
      </c>
      <c r="BG127" s="13" t="s">
        <v>74</v>
      </c>
      <c r="BH127" s="13" t="s">
        <v>74</v>
      </c>
      <c r="BI127" s="13">
        <v>7040</v>
      </c>
      <c r="BJ127" s="13">
        <v>7053</v>
      </c>
      <c r="BK127" s="13" t="s">
        <v>74</v>
      </c>
      <c r="BL127" s="13" t="s">
        <v>2579</v>
      </c>
      <c r="BM127" s="13" t="str">
        <f>HYPERLINK("http://dx.doi.org/10.1002/chem.200500814","http://dx.doi.org/10.1002/chem.200500814")</f>
        <v>http://dx.doi.org/10.1002/chem.200500814</v>
      </c>
      <c r="BN127" s="13" t="s">
        <v>74</v>
      </c>
      <c r="BO127" s="13" t="s">
        <v>74</v>
      </c>
      <c r="BP127" s="13">
        <v>14</v>
      </c>
      <c r="BQ127" s="13" t="s">
        <v>100</v>
      </c>
      <c r="BR127" s="13" t="s">
        <v>199</v>
      </c>
      <c r="BS127" s="13" t="s">
        <v>102</v>
      </c>
      <c r="BT127" s="13" t="s">
        <v>2580</v>
      </c>
      <c r="BU127" s="13">
        <v>16163758</v>
      </c>
      <c r="BV127" s="13" t="s">
        <v>74</v>
      </c>
      <c r="BW127" s="13" t="s">
        <v>74</v>
      </c>
      <c r="BX127" s="13" t="s">
        <v>74</v>
      </c>
      <c r="BY127" s="13" t="s">
        <v>105</v>
      </c>
      <c r="BZ127" s="13" t="s">
        <v>2581</v>
      </c>
      <c r="CA127" s="13" t="str">
        <f>HYPERLINK("https%3A%2F%2Fwww.webofscience.com%2Fwos%2Fwoscc%2Ffull-record%2FWOS:000233508800024","View Full Record in Web of Science")</f>
        <v>View Full Record in Web of Science</v>
      </c>
    </row>
    <row r="128" spans="1:79" s="13" customFormat="1" x14ac:dyDescent="0.2">
      <c r="A128" s="14" t="s">
        <v>2770</v>
      </c>
      <c r="B128" s="13" t="s">
        <v>2901</v>
      </c>
      <c r="C128" s="14" t="s">
        <v>2770</v>
      </c>
      <c r="D128" s="24">
        <f t="shared" si="3"/>
        <v>0</v>
      </c>
      <c r="E128" s="25">
        <f t="shared" si="4"/>
        <v>0</v>
      </c>
      <c r="F128" s="25">
        <f t="shared" si="5"/>
        <v>0</v>
      </c>
      <c r="G128" s="13" t="str">
        <f>HYPERLINK("http://dx.doi.org/10.1039/b507657a","http://dx.doi.org/10.1039/b507657a")</f>
        <v>http://dx.doi.org/10.1039/b507657a</v>
      </c>
      <c r="H128" s="13" t="s">
        <v>72</v>
      </c>
      <c r="I128" s="13" t="s">
        <v>2582</v>
      </c>
      <c r="J128" s="13" t="s">
        <v>74</v>
      </c>
      <c r="K128" s="13" t="s">
        <v>74</v>
      </c>
      <c r="L128" s="13" t="s">
        <v>74</v>
      </c>
      <c r="M128" s="13" t="s">
        <v>2582</v>
      </c>
      <c r="N128" s="13" t="s">
        <v>74</v>
      </c>
      <c r="O128" s="13" t="s">
        <v>74</v>
      </c>
      <c r="P128" s="13" t="s">
        <v>2583</v>
      </c>
      <c r="Q128" s="13" t="s">
        <v>2584</v>
      </c>
      <c r="R128" s="13" t="s">
        <v>74</v>
      </c>
      <c r="S128" s="13" t="s">
        <v>74</v>
      </c>
      <c r="T128" s="13" t="s">
        <v>78</v>
      </c>
      <c r="U128" s="13" t="s">
        <v>138</v>
      </c>
      <c r="V128" s="13" t="s">
        <v>74</v>
      </c>
      <c r="W128" s="13" t="s">
        <v>74</v>
      </c>
      <c r="X128" s="13" t="s">
        <v>74</v>
      </c>
      <c r="Y128" s="13" t="s">
        <v>74</v>
      </c>
      <c r="Z128" s="13" t="s">
        <v>74</v>
      </c>
      <c r="AA128" s="13" t="s">
        <v>74</v>
      </c>
      <c r="AB128" s="13" t="s">
        <v>2585</v>
      </c>
      <c r="AC128" s="13" t="s">
        <v>2586</v>
      </c>
      <c r="AD128" s="13" t="s">
        <v>2587</v>
      </c>
      <c r="AE128" s="13" t="s">
        <v>2588</v>
      </c>
      <c r="AF128" s="13" t="s">
        <v>2589</v>
      </c>
      <c r="AG128" s="13" t="s">
        <v>2590</v>
      </c>
      <c r="AH128" s="13" t="s">
        <v>2591</v>
      </c>
      <c r="AI128" s="13" t="s">
        <v>2592</v>
      </c>
      <c r="AJ128" s="13" t="s">
        <v>74</v>
      </c>
      <c r="AK128" s="13" t="s">
        <v>74</v>
      </c>
      <c r="AL128" s="13" t="s">
        <v>74</v>
      </c>
      <c r="AM128" s="13" t="s">
        <v>74</v>
      </c>
      <c r="AN128" s="13">
        <v>93</v>
      </c>
      <c r="AO128" s="13">
        <v>129</v>
      </c>
      <c r="AP128" s="13">
        <v>138</v>
      </c>
      <c r="AQ128" s="13">
        <v>3</v>
      </c>
      <c r="AR128" s="13">
        <v>64</v>
      </c>
      <c r="AS128" s="13" t="s">
        <v>275</v>
      </c>
      <c r="AT128" s="13" t="s">
        <v>276</v>
      </c>
      <c r="AU128" s="13" t="s">
        <v>277</v>
      </c>
      <c r="AV128" s="13" t="s">
        <v>2593</v>
      </c>
      <c r="AW128" s="13" t="s">
        <v>2594</v>
      </c>
      <c r="AX128" s="13" t="s">
        <v>74</v>
      </c>
      <c r="AY128" s="13" t="s">
        <v>2595</v>
      </c>
      <c r="AZ128" s="13" t="s">
        <v>2596</v>
      </c>
      <c r="BA128" s="13" t="s">
        <v>1206</v>
      </c>
      <c r="BB128" s="13">
        <v>2005</v>
      </c>
      <c r="BC128" s="13">
        <v>29</v>
      </c>
      <c r="BD128" s="13">
        <v>10</v>
      </c>
      <c r="BE128" s="13" t="s">
        <v>74</v>
      </c>
      <c r="BF128" s="13" t="s">
        <v>74</v>
      </c>
      <c r="BG128" s="13" t="s">
        <v>74</v>
      </c>
      <c r="BH128" s="13" t="s">
        <v>74</v>
      </c>
      <c r="BI128" s="13">
        <v>1308</v>
      </c>
      <c r="BJ128" s="13">
        <v>1317</v>
      </c>
      <c r="BK128" s="13" t="s">
        <v>74</v>
      </c>
      <c r="BL128" s="13" t="s">
        <v>2597</v>
      </c>
      <c r="BM128" s="13" t="str">
        <f>HYPERLINK("http://dx.doi.org/10.1039/b507657a","http://dx.doi.org/10.1039/b507657a")</f>
        <v>http://dx.doi.org/10.1039/b507657a</v>
      </c>
      <c r="BN128" s="13" t="s">
        <v>74</v>
      </c>
      <c r="BO128" s="13" t="s">
        <v>74</v>
      </c>
      <c r="BP128" s="13">
        <v>10</v>
      </c>
      <c r="BQ128" s="13" t="s">
        <v>100</v>
      </c>
      <c r="BR128" s="13" t="s">
        <v>199</v>
      </c>
      <c r="BS128" s="13" t="s">
        <v>102</v>
      </c>
      <c r="BT128" s="13" t="s">
        <v>2598</v>
      </c>
      <c r="BU128" s="13" t="s">
        <v>74</v>
      </c>
      <c r="BV128" s="13" t="s">
        <v>74</v>
      </c>
      <c r="BW128" s="13" t="s">
        <v>74</v>
      </c>
      <c r="BX128" s="13" t="s">
        <v>74</v>
      </c>
      <c r="BY128" s="13" t="s">
        <v>105</v>
      </c>
      <c r="BZ128" s="13" t="s">
        <v>2599</v>
      </c>
      <c r="CA128" s="13" t="str">
        <f>HYPERLINK("https%3A%2F%2Fwww.webofscience.com%2Fwos%2Fwoscc%2Ffull-record%2FWOS:000232777600013","View Full Record in Web of Science")</f>
        <v>View Full Record in Web of Science</v>
      </c>
    </row>
    <row r="129" spans="1:79" s="13" customFormat="1" x14ac:dyDescent="0.2">
      <c r="A129" s="14" t="s">
        <v>2790</v>
      </c>
      <c r="B129" s="13" t="s">
        <v>2902</v>
      </c>
      <c r="C129" s="14" t="s">
        <v>2790</v>
      </c>
      <c r="D129" s="24">
        <f t="shared" si="3"/>
        <v>0</v>
      </c>
      <c r="E129" s="25">
        <f t="shared" si="4"/>
        <v>0</v>
      </c>
      <c r="F129" s="25">
        <f t="shared" si="5"/>
        <v>0</v>
      </c>
      <c r="G129" s="13" t="str">
        <f>HYPERLINK("http://dx.doi.org/10.1016/S1381-1177(03)00014-6","http://dx.doi.org/10.1016/S1381-1177(03)00014-6")</f>
        <v>http://dx.doi.org/10.1016/S1381-1177(03)00014-6</v>
      </c>
      <c r="H129" s="13" t="s">
        <v>72</v>
      </c>
      <c r="I129" s="13" t="s">
        <v>2600</v>
      </c>
      <c r="J129" s="13" t="s">
        <v>74</v>
      </c>
      <c r="K129" s="13" t="s">
        <v>74</v>
      </c>
      <c r="L129" s="13" t="s">
        <v>74</v>
      </c>
      <c r="M129" s="13" t="s">
        <v>2600</v>
      </c>
      <c r="N129" s="13" t="s">
        <v>74</v>
      </c>
      <c r="O129" s="13" t="s">
        <v>74</v>
      </c>
      <c r="P129" s="13" t="s">
        <v>2601</v>
      </c>
      <c r="Q129" s="13" t="s">
        <v>2602</v>
      </c>
      <c r="R129" s="13" t="s">
        <v>74</v>
      </c>
      <c r="S129" s="13" t="s">
        <v>74</v>
      </c>
      <c r="T129" s="13" t="s">
        <v>78</v>
      </c>
      <c r="U129" s="13" t="s">
        <v>138</v>
      </c>
      <c r="V129" s="13" t="s">
        <v>74</v>
      </c>
      <c r="W129" s="13" t="s">
        <v>74</v>
      </c>
      <c r="X129" s="13" t="s">
        <v>74</v>
      </c>
      <c r="Y129" s="13" t="s">
        <v>74</v>
      </c>
      <c r="Z129" s="13" t="s">
        <v>74</v>
      </c>
      <c r="AA129" s="13" t="s">
        <v>2603</v>
      </c>
      <c r="AB129" s="13" t="s">
        <v>2604</v>
      </c>
      <c r="AC129" s="13" t="s">
        <v>2605</v>
      </c>
      <c r="AD129" s="13" t="s">
        <v>2606</v>
      </c>
      <c r="AE129" s="13" t="s">
        <v>2607</v>
      </c>
      <c r="AF129" s="13" t="s">
        <v>2608</v>
      </c>
      <c r="AG129" s="13" t="s">
        <v>74</v>
      </c>
      <c r="AH129" s="13" t="s">
        <v>2609</v>
      </c>
      <c r="AI129" s="13" t="s">
        <v>2610</v>
      </c>
      <c r="AJ129" s="13" t="s">
        <v>74</v>
      </c>
      <c r="AK129" s="13" t="s">
        <v>74</v>
      </c>
      <c r="AL129" s="13" t="s">
        <v>74</v>
      </c>
      <c r="AM129" s="13" t="s">
        <v>74</v>
      </c>
      <c r="AN129" s="13">
        <v>49</v>
      </c>
      <c r="AO129" s="13">
        <v>87</v>
      </c>
      <c r="AP129" s="13">
        <v>103</v>
      </c>
      <c r="AQ129" s="13">
        <v>1</v>
      </c>
      <c r="AR129" s="13">
        <v>43</v>
      </c>
      <c r="AS129" s="13" t="s">
        <v>2065</v>
      </c>
      <c r="AT129" s="13" t="s">
        <v>708</v>
      </c>
      <c r="AU129" s="13" t="s">
        <v>2066</v>
      </c>
      <c r="AV129" s="13" t="s">
        <v>2611</v>
      </c>
      <c r="AW129" s="13" t="s">
        <v>74</v>
      </c>
      <c r="AX129" s="13" t="s">
        <v>74</v>
      </c>
      <c r="AY129" s="13" t="s">
        <v>2612</v>
      </c>
      <c r="AZ129" s="13" t="s">
        <v>2613</v>
      </c>
      <c r="BA129" s="13" t="s">
        <v>2522</v>
      </c>
      <c r="BB129" s="13">
        <v>2003</v>
      </c>
      <c r="BC129" s="13">
        <v>22</v>
      </c>
      <c r="BD129" s="13" t="s">
        <v>2614</v>
      </c>
      <c r="BE129" s="13" t="s">
        <v>74</v>
      </c>
      <c r="BF129" s="13" t="s">
        <v>74</v>
      </c>
      <c r="BG129" s="13" t="s">
        <v>74</v>
      </c>
      <c r="BH129" s="13" t="s">
        <v>74</v>
      </c>
      <c r="BI129" s="13">
        <v>135</v>
      </c>
      <c r="BJ129" s="13">
        <v>144</v>
      </c>
      <c r="BK129" s="13" t="s">
        <v>74</v>
      </c>
      <c r="BL129" s="13" t="s">
        <v>2615</v>
      </c>
      <c r="BM129" s="13" t="str">
        <f>HYPERLINK("http://dx.doi.org/10.1016/S1381-1177(03)00014-6","http://dx.doi.org/10.1016/S1381-1177(03)00014-6")</f>
        <v>http://dx.doi.org/10.1016/S1381-1177(03)00014-6</v>
      </c>
      <c r="BN129" s="13" t="s">
        <v>74</v>
      </c>
      <c r="BO129" s="13" t="s">
        <v>74</v>
      </c>
      <c r="BP129" s="13">
        <v>10</v>
      </c>
      <c r="BQ129" s="13" t="s">
        <v>2616</v>
      </c>
      <c r="BR129" s="13" t="s">
        <v>101</v>
      </c>
      <c r="BS129" s="13" t="s">
        <v>2617</v>
      </c>
      <c r="BT129" s="13" t="s">
        <v>2618</v>
      </c>
      <c r="BU129" s="13" t="s">
        <v>74</v>
      </c>
      <c r="BV129" s="13" t="s">
        <v>74</v>
      </c>
      <c r="BW129" s="13" t="s">
        <v>74</v>
      </c>
      <c r="BX129" s="13" t="s">
        <v>74</v>
      </c>
      <c r="BY129" s="13" t="s">
        <v>105</v>
      </c>
      <c r="BZ129" s="13" t="s">
        <v>2619</v>
      </c>
      <c r="CA129" s="13" t="str">
        <f>HYPERLINK("https%3A%2F%2Fwww.webofscience.com%2Fwos%2Fwoscc%2Ffull-record%2FWOS:000183322700002","View Full Record in Web of Science")</f>
        <v>View Full Record in Web of Science</v>
      </c>
    </row>
    <row r="130" spans="1:79" s="13" customFormat="1" x14ac:dyDescent="0.2">
      <c r="A130" s="14" t="s">
        <v>2770</v>
      </c>
      <c r="B130" s="13" t="s">
        <v>2903</v>
      </c>
      <c r="C130" s="14" t="s">
        <v>2770</v>
      </c>
      <c r="D130" s="24">
        <f t="shared" si="3"/>
        <v>0</v>
      </c>
      <c r="E130" s="25">
        <f t="shared" si="4"/>
        <v>0</v>
      </c>
      <c r="F130" s="25">
        <f t="shared" si="5"/>
        <v>0</v>
      </c>
      <c r="G130" s="13" t="str">
        <f>HYPERLINK("http://dx.doi.org/10.1021/om020621w","http://dx.doi.org/10.1021/om020621w")</f>
        <v>http://dx.doi.org/10.1021/om020621w</v>
      </c>
      <c r="H130" s="13" t="s">
        <v>72</v>
      </c>
      <c r="I130" s="13" t="s">
        <v>2620</v>
      </c>
      <c r="J130" s="13" t="s">
        <v>74</v>
      </c>
      <c r="K130" s="13" t="s">
        <v>74</v>
      </c>
      <c r="L130" s="13" t="s">
        <v>74</v>
      </c>
      <c r="M130" s="13" t="s">
        <v>2620</v>
      </c>
      <c r="N130" s="13" t="s">
        <v>74</v>
      </c>
      <c r="O130" s="13" t="s">
        <v>74</v>
      </c>
      <c r="P130" s="13" t="s">
        <v>2621</v>
      </c>
      <c r="Q130" s="13" t="s">
        <v>1295</v>
      </c>
      <c r="R130" s="13" t="s">
        <v>74</v>
      </c>
      <c r="S130" s="13" t="s">
        <v>74</v>
      </c>
      <c r="T130" s="13" t="s">
        <v>78</v>
      </c>
      <c r="U130" s="13" t="s">
        <v>138</v>
      </c>
      <c r="V130" s="13" t="s">
        <v>74</v>
      </c>
      <c r="W130" s="13" t="s">
        <v>74</v>
      </c>
      <c r="X130" s="13" t="s">
        <v>74</v>
      </c>
      <c r="Y130" s="13" t="s">
        <v>74</v>
      </c>
      <c r="Z130" s="13" t="s">
        <v>74</v>
      </c>
      <c r="AA130" s="13" t="s">
        <v>74</v>
      </c>
      <c r="AB130" s="13" t="s">
        <v>2622</v>
      </c>
      <c r="AC130" s="13" t="s">
        <v>2623</v>
      </c>
      <c r="AD130" s="13" t="s">
        <v>2624</v>
      </c>
      <c r="AE130" s="13" t="s">
        <v>2625</v>
      </c>
      <c r="AF130" s="13" t="s">
        <v>2626</v>
      </c>
      <c r="AG130" s="13" t="s">
        <v>74</v>
      </c>
      <c r="AH130" s="13" t="s">
        <v>2627</v>
      </c>
      <c r="AI130" s="13" t="s">
        <v>2628</v>
      </c>
      <c r="AJ130" s="13" t="s">
        <v>74</v>
      </c>
      <c r="AK130" s="13" t="s">
        <v>74</v>
      </c>
      <c r="AL130" s="13" t="s">
        <v>74</v>
      </c>
      <c r="AM130" s="13" t="s">
        <v>74</v>
      </c>
      <c r="AN130" s="13">
        <v>81</v>
      </c>
      <c r="AO130" s="13">
        <v>59</v>
      </c>
      <c r="AP130" s="13">
        <v>68</v>
      </c>
      <c r="AQ130" s="13">
        <v>0</v>
      </c>
      <c r="AR130" s="13">
        <v>99</v>
      </c>
      <c r="AS130" s="13" t="s">
        <v>150</v>
      </c>
      <c r="AT130" s="13" t="s">
        <v>151</v>
      </c>
      <c r="AU130" s="13" t="s">
        <v>152</v>
      </c>
      <c r="AV130" s="13" t="s">
        <v>1307</v>
      </c>
      <c r="AW130" s="13" t="s">
        <v>1308</v>
      </c>
      <c r="AX130" s="13" t="s">
        <v>74</v>
      </c>
      <c r="AY130" s="13" t="s">
        <v>1295</v>
      </c>
      <c r="AZ130" s="13" t="s">
        <v>1309</v>
      </c>
      <c r="BA130" s="13" t="s">
        <v>2629</v>
      </c>
      <c r="BB130" s="13">
        <v>2002</v>
      </c>
      <c r="BC130" s="13">
        <v>21</v>
      </c>
      <c r="BD130" s="13">
        <v>26</v>
      </c>
      <c r="BE130" s="13" t="s">
        <v>74</v>
      </c>
      <c r="BF130" s="13" t="s">
        <v>74</v>
      </c>
      <c r="BG130" s="13" t="s">
        <v>74</v>
      </c>
      <c r="BH130" s="13" t="s">
        <v>74</v>
      </c>
      <c r="BI130" s="13">
        <v>5775</v>
      </c>
      <c r="BJ130" s="13">
        <v>5784</v>
      </c>
      <c r="BK130" s="13" t="s">
        <v>74</v>
      </c>
      <c r="BL130" s="13" t="s">
        <v>2630</v>
      </c>
      <c r="BM130" s="13" t="str">
        <f>HYPERLINK("http://dx.doi.org/10.1021/om020621w","http://dx.doi.org/10.1021/om020621w")</f>
        <v>http://dx.doi.org/10.1021/om020621w</v>
      </c>
      <c r="BN130" s="13" t="s">
        <v>74</v>
      </c>
      <c r="BO130" s="13" t="s">
        <v>74</v>
      </c>
      <c r="BP130" s="13">
        <v>10</v>
      </c>
      <c r="BQ130" s="13" t="s">
        <v>1313</v>
      </c>
      <c r="BR130" s="13" t="s">
        <v>199</v>
      </c>
      <c r="BS130" s="13" t="s">
        <v>102</v>
      </c>
      <c r="BT130" s="13" t="s">
        <v>2631</v>
      </c>
      <c r="BU130" s="13" t="s">
        <v>74</v>
      </c>
      <c r="BV130" s="13" t="s">
        <v>74</v>
      </c>
      <c r="BW130" s="13" t="s">
        <v>74</v>
      </c>
      <c r="BX130" s="13" t="s">
        <v>74</v>
      </c>
      <c r="BY130" s="13" t="s">
        <v>105</v>
      </c>
      <c r="BZ130" s="13" t="s">
        <v>2632</v>
      </c>
      <c r="CA130" s="13" t="str">
        <f>HYPERLINK("https%3A%2F%2Fwww.webofscience.com%2Fwos%2Fwoscc%2Ffull-record%2FWOS:000179932500011","View Full Record in Web of Science")</f>
        <v>View Full Record in Web of Science</v>
      </c>
    </row>
    <row r="131" spans="1:79" s="13" customFormat="1" x14ac:dyDescent="0.2">
      <c r="A131" s="14" t="s">
        <v>2771</v>
      </c>
      <c r="B131" s="13" t="s">
        <v>2904</v>
      </c>
      <c r="C131" s="14" t="s">
        <v>2771</v>
      </c>
      <c r="D131" s="24">
        <f t="shared" ref="D131:D141" si="6">(MID(A131, 2, 1) - MID(C131, 2, 1))</f>
        <v>0</v>
      </c>
      <c r="E131" s="25">
        <f t="shared" ref="E131:E141" si="7">(MID(A131,3,1)-MID(C131,3,1))</f>
        <v>0</v>
      </c>
      <c r="F131" s="25">
        <f t="shared" ref="F131:F141" si="8">(MID(A131,4,1)-MID(C131,4,1))</f>
        <v>0</v>
      </c>
      <c r="G131" s="13" t="str">
        <f>HYPERLINK("http://dx.doi.org/10.1016/S0013-4686(02)00448-6","http://dx.doi.org/10.1016/S0013-4686(02)00448-6")</f>
        <v>http://dx.doi.org/10.1016/S0013-4686(02)00448-6</v>
      </c>
      <c r="H131" s="13" t="s">
        <v>72</v>
      </c>
      <c r="I131" s="13" t="s">
        <v>2633</v>
      </c>
      <c r="J131" s="13" t="s">
        <v>74</v>
      </c>
      <c r="K131" s="13" t="s">
        <v>74</v>
      </c>
      <c r="L131" s="13" t="s">
        <v>74</v>
      </c>
      <c r="M131" s="13" t="s">
        <v>2633</v>
      </c>
      <c r="N131" s="13" t="s">
        <v>74</v>
      </c>
      <c r="O131" s="13" t="s">
        <v>74</v>
      </c>
      <c r="P131" s="13" t="s">
        <v>2634</v>
      </c>
      <c r="Q131" s="13" t="s">
        <v>2220</v>
      </c>
      <c r="R131" s="13" t="s">
        <v>74</v>
      </c>
      <c r="S131" s="13" t="s">
        <v>74</v>
      </c>
      <c r="T131" s="13" t="s">
        <v>78</v>
      </c>
      <c r="U131" s="13" t="s">
        <v>138</v>
      </c>
      <c r="V131" s="13" t="s">
        <v>74</v>
      </c>
      <c r="W131" s="13" t="s">
        <v>74</v>
      </c>
      <c r="X131" s="13" t="s">
        <v>74</v>
      </c>
      <c r="Y131" s="13" t="s">
        <v>74</v>
      </c>
      <c r="Z131" s="13" t="s">
        <v>74</v>
      </c>
      <c r="AA131" s="13" t="s">
        <v>2635</v>
      </c>
      <c r="AB131" s="13" t="s">
        <v>2636</v>
      </c>
      <c r="AC131" s="13" t="s">
        <v>2637</v>
      </c>
      <c r="AD131" s="13" t="s">
        <v>2638</v>
      </c>
      <c r="AE131" s="13" t="s">
        <v>2304</v>
      </c>
      <c r="AF131" s="13" t="s">
        <v>2639</v>
      </c>
      <c r="AG131" s="13" t="s">
        <v>74</v>
      </c>
      <c r="AH131" s="13" t="s">
        <v>2640</v>
      </c>
      <c r="AI131" s="13" t="s">
        <v>2641</v>
      </c>
      <c r="AJ131" s="13" t="s">
        <v>74</v>
      </c>
      <c r="AK131" s="13" t="s">
        <v>74</v>
      </c>
      <c r="AL131" s="13" t="s">
        <v>74</v>
      </c>
      <c r="AM131" s="13" t="s">
        <v>74</v>
      </c>
      <c r="AN131" s="13">
        <v>41</v>
      </c>
      <c r="AO131" s="13">
        <v>16</v>
      </c>
      <c r="AP131" s="13">
        <v>16</v>
      </c>
      <c r="AQ131" s="13">
        <v>4</v>
      </c>
      <c r="AR131" s="13">
        <v>31</v>
      </c>
      <c r="AS131" s="13" t="s">
        <v>436</v>
      </c>
      <c r="AT131" s="13" t="s">
        <v>391</v>
      </c>
      <c r="AU131" s="13" t="s">
        <v>437</v>
      </c>
      <c r="AV131" s="13" t="s">
        <v>2225</v>
      </c>
      <c r="AW131" s="13" t="s">
        <v>74</v>
      </c>
      <c r="AX131" s="13" t="s">
        <v>74</v>
      </c>
      <c r="AY131" s="13" t="s">
        <v>2227</v>
      </c>
      <c r="AZ131" s="13" t="s">
        <v>2228</v>
      </c>
      <c r="BA131" s="13" t="s">
        <v>2642</v>
      </c>
      <c r="BB131" s="13">
        <v>2002</v>
      </c>
      <c r="BC131" s="13">
        <v>47</v>
      </c>
      <c r="BD131" s="13">
        <v>26</v>
      </c>
      <c r="BE131" s="13" t="s">
        <v>74</v>
      </c>
      <c r="BF131" s="13" t="s">
        <v>74</v>
      </c>
      <c r="BG131" s="13" t="s">
        <v>74</v>
      </c>
      <c r="BH131" s="13" t="s">
        <v>74</v>
      </c>
      <c r="BI131" s="13">
        <v>4245</v>
      </c>
      <c r="BJ131" s="13">
        <v>4254</v>
      </c>
      <c r="BK131" s="13" t="s">
        <v>2643</v>
      </c>
      <c r="BL131" s="13" t="s">
        <v>2644</v>
      </c>
      <c r="BM131" s="13" t="str">
        <f>HYPERLINK("http://dx.doi.org/10.1016/S0013-4686(02)00448-6","http://dx.doi.org/10.1016/S0013-4686(02)00448-6")</f>
        <v>http://dx.doi.org/10.1016/S0013-4686(02)00448-6</v>
      </c>
      <c r="BN131" s="13" t="s">
        <v>74</v>
      </c>
      <c r="BO131" s="13" t="s">
        <v>74</v>
      </c>
      <c r="BP131" s="13">
        <v>10</v>
      </c>
      <c r="BQ131" s="13" t="s">
        <v>1264</v>
      </c>
      <c r="BR131" s="13" t="s">
        <v>101</v>
      </c>
      <c r="BS131" s="13" t="s">
        <v>1264</v>
      </c>
      <c r="BT131" s="13" t="s">
        <v>2645</v>
      </c>
      <c r="BU131" s="13" t="s">
        <v>74</v>
      </c>
      <c r="BV131" s="13" t="s">
        <v>74</v>
      </c>
      <c r="BW131" s="13" t="s">
        <v>74</v>
      </c>
      <c r="BX131" s="13" t="s">
        <v>74</v>
      </c>
      <c r="BY131" s="13" t="s">
        <v>105</v>
      </c>
      <c r="BZ131" s="13" t="s">
        <v>2646</v>
      </c>
      <c r="CA131" s="13" t="str">
        <f>HYPERLINK("https%3A%2F%2Fwww.webofscience.com%2Fwos%2Fwoscc%2Ffull-record%2FWOS:000178581500012","View Full Record in Web of Science")</f>
        <v>View Full Record in Web of Science</v>
      </c>
    </row>
    <row r="132" spans="1:79" s="13" customFormat="1" x14ac:dyDescent="0.2">
      <c r="A132" s="14" t="s">
        <v>2770</v>
      </c>
      <c r="B132" s="13" t="s">
        <v>2910</v>
      </c>
      <c r="C132" s="14" t="s">
        <v>2770</v>
      </c>
      <c r="D132" s="24">
        <f t="shared" si="6"/>
        <v>0</v>
      </c>
      <c r="E132" s="25">
        <f t="shared" si="7"/>
        <v>0</v>
      </c>
      <c r="F132" s="25">
        <f t="shared" si="8"/>
        <v>0</v>
      </c>
      <c r="G132" s="13" t="s">
        <v>74</v>
      </c>
      <c r="H132" s="13" t="s">
        <v>72</v>
      </c>
      <c r="I132" s="13" t="s">
        <v>2647</v>
      </c>
      <c r="J132" s="13" t="s">
        <v>74</v>
      </c>
      <c r="K132" s="13" t="s">
        <v>74</v>
      </c>
      <c r="L132" s="13" t="s">
        <v>74</v>
      </c>
      <c r="M132" s="13" t="s">
        <v>2647</v>
      </c>
      <c r="N132" s="13" t="s">
        <v>74</v>
      </c>
      <c r="O132" s="13" t="s">
        <v>74</v>
      </c>
      <c r="P132" s="13" t="s">
        <v>2648</v>
      </c>
      <c r="Q132" s="13" t="s">
        <v>2649</v>
      </c>
      <c r="R132" s="13" t="s">
        <v>74</v>
      </c>
      <c r="S132" s="13" t="s">
        <v>74</v>
      </c>
      <c r="T132" s="13" t="s">
        <v>2650</v>
      </c>
      <c r="U132" s="13" t="s">
        <v>334</v>
      </c>
      <c r="V132" s="13" t="s">
        <v>74</v>
      </c>
      <c r="W132" s="13" t="s">
        <v>74</v>
      </c>
      <c r="X132" s="13" t="s">
        <v>74</v>
      </c>
      <c r="Y132" s="13" t="s">
        <v>74</v>
      </c>
      <c r="Z132" s="13" t="s">
        <v>74</v>
      </c>
      <c r="AA132" s="13" t="s">
        <v>74</v>
      </c>
      <c r="AB132" s="13" t="s">
        <v>2651</v>
      </c>
      <c r="AC132" s="13" t="s">
        <v>2652</v>
      </c>
      <c r="AD132" s="13" t="s">
        <v>2653</v>
      </c>
      <c r="AE132" s="13" t="s">
        <v>2654</v>
      </c>
      <c r="AF132" s="13" t="s">
        <v>2655</v>
      </c>
      <c r="AG132" s="13" t="s">
        <v>2656</v>
      </c>
      <c r="AH132" s="13" t="s">
        <v>74</v>
      </c>
      <c r="AI132" s="13" t="s">
        <v>74</v>
      </c>
      <c r="AJ132" s="13" t="s">
        <v>74</v>
      </c>
      <c r="AK132" s="13" t="s">
        <v>74</v>
      </c>
      <c r="AL132" s="13" t="s">
        <v>74</v>
      </c>
      <c r="AM132" s="13" t="s">
        <v>74</v>
      </c>
      <c r="AN132" s="13">
        <v>186</v>
      </c>
      <c r="AO132" s="13">
        <v>5</v>
      </c>
      <c r="AP132" s="13">
        <v>6</v>
      </c>
      <c r="AQ132" s="13">
        <v>0</v>
      </c>
      <c r="AR132" s="13">
        <v>10</v>
      </c>
      <c r="AS132" s="13" t="s">
        <v>2657</v>
      </c>
      <c r="AT132" s="13" t="s">
        <v>2551</v>
      </c>
      <c r="AU132" s="13" t="s">
        <v>2658</v>
      </c>
      <c r="AV132" s="13" t="s">
        <v>2659</v>
      </c>
      <c r="AW132" s="13" t="s">
        <v>74</v>
      </c>
      <c r="AX132" s="13" t="s">
        <v>74</v>
      </c>
      <c r="AY132" s="13" t="s">
        <v>2660</v>
      </c>
      <c r="AZ132" s="13" t="s">
        <v>2661</v>
      </c>
      <c r="BA132" s="13" t="s">
        <v>74</v>
      </c>
      <c r="BB132" s="13">
        <v>2002</v>
      </c>
      <c r="BC132" s="13">
        <v>71</v>
      </c>
      <c r="BD132" s="13">
        <v>3</v>
      </c>
      <c r="BE132" s="13" t="s">
        <v>74</v>
      </c>
      <c r="BF132" s="13" t="s">
        <v>74</v>
      </c>
      <c r="BG132" s="13" t="s">
        <v>74</v>
      </c>
      <c r="BH132" s="13" t="s">
        <v>74</v>
      </c>
      <c r="BI132" s="13">
        <v>255</v>
      </c>
      <c r="BJ132" s="13">
        <v>272</v>
      </c>
      <c r="BK132" s="13" t="s">
        <v>2662</v>
      </c>
      <c r="BL132" s="13" t="s">
        <v>74</v>
      </c>
      <c r="BM132" s="13" t="s">
        <v>74</v>
      </c>
      <c r="BN132" s="13" t="s">
        <v>74</v>
      </c>
      <c r="BO132" s="13" t="s">
        <v>74</v>
      </c>
      <c r="BP132" s="13">
        <v>18</v>
      </c>
      <c r="BQ132" s="13" t="s">
        <v>100</v>
      </c>
      <c r="BR132" s="13" t="s">
        <v>101</v>
      </c>
      <c r="BS132" s="13" t="s">
        <v>102</v>
      </c>
      <c r="BT132" s="13" t="s">
        <v>2663</v>
      </c>
      <c r="BU132" s="13" t="s">
        <v>74</v>
      </c>
      <c r="BV132" s="13" t="s">
        <v>74</v>
      </c>
      <c r="BW132" s="13" t="s">
        <v>74</v>
      </c>
      <c r="BX132" s="13" t="s">
        <v>74</v>
      </c>
      <c r="BY132" s="13" t="s">
        <v>105</v>
      </c>
      <c r="BZ132" s="13" t="s">
        <v>2664</v>
      </c>
      <c r="CA132" s="13" t="str">
        <f>HYPERLINK("https%3A%2F%2Fwww.webofscience.com%2Fwos%2Fwoscc%2Ffull-record%2FWOS:000176138600003","View Full Record in Web of Science")</f>
        <v>View Full Record in Web of Science</v>
      </c>
    </row>
    <row r="133" spans="1:79" s="13" customFormat="1" x14ac:dyDescent="0.2">
      <c r="A133" s="14" t="s">
        <v>2771</v>
      </c>
      <c r="B133" s="13" t="s">
        <v>2905</v>
      </c>
      <c r="C133" s="14" t="s">
        <v>2771</v>
      </c>
      <c r="D133" s="24">
        <f t="shared" si="6"/>
        <v>0</v>
      </c>
      <c r="E133" s="25">
        <f t="shared" si="7"/>
        <v>0</v>
      </c>
      <c r="F133" s="25">
        <f t="shared" si="8"/>
        <v>0</v>
      </c>
      <c r="G133" s="13" t="str">
        <f>HYPERLINK("http://dx.doi.org/10.1021/ja000193q","http://dx.doi.org/10.1021/ja000193q")</f>
        <v>http://dx.doi.org/10.1021/ja000193q</v>
      </c>
      <c r="H133" s="13" t="s">
        <v>72</v>
      </c>
      <c r="I133" s="13" t="s">
        <v>2665</v>
      </c>
      <c r="J133" s="13" t="s">
        <v>74</v>
      </c>
      <c r="K133" s="13" t="s">
        <v>74</v>
      </c>
      <c r="L133" s="13" t="s">
        <v>74</v>
      </c>
      <c r="M133" s="13" t="s">
        <v>2665</v>
      </c>
      <c r="N133" s="13" t="s">
        <v>74</v>
      </c>
      <c r="O133" s="13" t="s">
        <v>74</v>
      </c>
      <c r="P133" s="13" t="s">
        <v>2666</v>
      </c>
      <c r="Q133" s="13" t="s">
        <v>137</v>
      </c>
      <c r="R133" s="13" t="s">
        <v>74</v>
      </c>
      <c r="S133" s="13" t="s">
        <v>74</v>
      </c>
      <c r="T133" s="13" t="s">
        <v>78</v>
      </c>
      <c r="U133" s="13" t="s">
        <v>334</v>
      </c>
      <c r="V133" s="13" t="s">
        <v>74</v>
      </c>
      <c r="W133" s="13" t="s">
        <v>74</v>
      </c>
      <c r="X133" s="13" t="s">
        <v>74</v>
      </c>
      <c r="Y133" s="13" t="s">
        <v>74</v>
      </c>
      <c r="Z133" s="13" t="s">
        <v>74</v>
      </c>
      <c r="AA133" s="13" t="s">
        <v>74</v>
      </c>
      <c r="AB133" s="13" t="s">
        <v>2667</v>
      </c>
      <c r="AC133" s="13" t="s">
        <v>2668</v>
      </c>
      <c r="AD133" s="13" t="s">
        <v>2669</v>
      </c>
      <c r="AE133" s="13" t="s">
        <v>2670</v>
      </c>
      <c r="AF133" s="13" t="s">
        <v>2671</v>
      </c>
      <c r="AG133" s="13" t="s">
        <v>74</v>
      </c>
      <c r="AH133" s="13" t="s">
        <v>2672</v>
      </c>
      <c r="AI133" s="13" t="s">
        <v>2673</v>
      </c>
      <c r="AJ133" s="13" t="s">
        <v>74</v>
      </c>
      <c r="AK133" s="13" t="s">
        <v>74</v>
      </c>
      <c r="AL133" s="13" t="s">
        <v>74</v>
      </c>
      <c r="AM133" s="13" t="s">
        <v>74</v>
      </c>
      <c r="AN133" s="13">
        <v>111</v>
      </c>
      <c r="AO133" s="13">
        <v>53</v>
      </c>
      <c r="AP133" s="13">
        <v>53</v>
      </c>
      <c r="AQ133" s="13">
        <v>2</v>
      </c>
      <c r="AR133" s="13">
        <v>92</v>
      </c>
      <c r="AS133" s="13" t="s">
        <v>150</v>
      </c>
      <c r="AT133" s="13" t="s">
        <v>151</v>
      </c>
      <c r="AU133" s="13" t="s">
        <v>152</v>
      </c>
      <c r="AV133" s="13" t="s">
        <v>153</v>
      </c>
      <c r="AW133" s="13" t="s">
        <v>154</v>
      </c>
      <c r="AX133" s="13" t="s">
        <v>74</v>
      </c>
      <c r="AY133" s="13" t="s">
        <v>155</v>
      </c>
      <c r="AZ133" s="13" t="s">
        <v>156</v>
      </c>
      <c r="BA133" s="13" t="s">
        <v>2674</v>
      </c>
      <c r="BB133" s="13">
        <v>2000</v>
      </c>
      <c r="BC133" s="13">
        <v>122</v>
      </c>
      <c r="BD133" s="13">
        <v>30</v>
      </c>
      <c r="BE133" s="13" t="s">
        <v>74</v>
      </c>
      <c r="BF133" s="13" t="s">
        <v>74</v>
      </c>
      <c r="BG133" s="13" t="s">
        <v>74</v>
      </c>
      <c r="BH133" s="13" t="s">
        <v>74</v>
      </c>
      <c r="BI133" s="13">
        <v>7317</v>
      </c>
      <c r="BJ133" s="13">
        <v>7326</v>
      </c>
      <c r="BK133" s="13" t="s">
        <v>74</v>
      </c>
      <c r="BL133" s="13" t="s">
        <v>2675</v>
      </c>
      <c r="BM133" s="13" t="str">
        <f>HYPERLINK("http://dx.doi.org/10.1021/ja000193q","http://dx.doi.org/10.1021/ja000193q")</f>
        <v>http://dx.doi.org/10.1021/ja000193q</v>
      </c>
      <c r="BN133" s="13" t="s">
        <v>74</v>
      </c>
      <c r="BO133" s="13" t="s">
        <v>74</v>
      </c>
      <c r="BP133" s="13">
        <v>10</v>
      </c>
      <c r="BQ133" s="13" t="s">
        <v>100</v>
      </c>
      <c r="BR133" s="13" t="s">
        <v>199</v>
      </c>
      <c r="BS133" s="13" t="s">
        <v>102</v>
      </c>
      <c r="BT133" s="13" t="s">
        <v>2676</v>
      </c>
      <c r="BU133" s="13" t="s">
        <v>74</v>
      </c>
      <c r="BV133" s="13" t="s">
        <v>74</v>
      </c>
      <c r="BW133" s="13" t="s">
        <v>74</v>
      </c>
      <c r="BX133" s="13" t="s">
        <v>74</v>
      </c>
      <c r="BY133" s="13" t="s">
        <v>105</v>
      </c>
      <c r="BZ133" s="13" t="s">
        <v>2677</v>
      </c>
      <c r="CA133" s="13" t="str">
        <f>HYPERLINK("https%3A%2F%2Fwww.webofscience.com%2Fwos%2Fwoscc%2Ffull-record%2FWOS:000088658400020","View Full Record in Web of Science")</f>
        <v>View Full Record in Web of Science</v>
      </c>
    </row>
    <row r="134" spans="1:79" s="13" customFormat="1" x14ac:dyDescent="0.2">
      <c r="A134" s="14" t="s">
        <v>2770</v>
      </c>
      <c r="B134" s="13" t="s">
        <v>2906</v>
      </c>
      <c r="C134" s="14" t="s">
        <v>2770</v>
      </c>
      <c r="D134" s="24">
        <f t="shared" si="6"/>
        <v>0</v>
      </c>
      <c r="E134" s="25">
        <f t="shared" si="7"/>
        <v>0</v>
      </c>
      <c r="F134" s="25">
        <f t="shared" si="8"/>
        <v>0</v>
      </c>
      <c r="G134" s="13" t="str">
        <f>HYPERLINK("http://dx.doi.org/10.1021/jo991467z","http://dx.doi.org/10.1021/jo991467z")</f>
        <v>http://dx.doi.org/10.1021/jo991467z</v>
      </c>
      <c r="H134" s="13" t="s">
        <v>72</v>
      </c>
      <c r="I134" s="13" t="s">
        <v>2678</v>
      </c>
      <c r="J134" s="13" t="s">
        <v>74</v>
      </c>
      <c r="K134" s="13" t="s">
        <v>74</v>
      </c>
      <c r="L134" s="13" t="s">
        <v>74</v>
      </c>
      <c r="M134" s="13" t="s">
        <v>2678</v>
      </c>
      <c r="N134" s="13" t="s">
        <v>74</v>
      </c>
      <c r="O134" s="13" t="s">
        <v>74</v>
      </c>
      <c r="P134" s="13" t="s">
        <v>2679</v>
      </c>
      <c r="Q134" s="13" t="s">
        <v>651</v>
      </c>
      <c r="R134" s="13" t="s">
        <v>74</v>
      </c>
      <c r="S134" s="13" t="s">
        <v>74</v>
      </c>
      <c r="T134" s="13" t="s">
        <v>78</v>
      </c>
      <c r="U134" s="13" t="s">
        <v>138</v>
      </c>
      <c r="V134" s="13" t="s">
        <v>74</v>
      </c>
      <c r="W134" s="13" t="s">
        <v>74</v>
      </c>
      <c r="X134" s="13" t="s">
        <v>74</v>
      </c>
      <c r="Y134" s="13" t="s">
        <v>74</v>
      </c>
      <c r="Z134" s="13" t="s">
        <v>74</v>
      </c>
      <c r="AA134" s="13" t="s">
        <v>74</v>
      </c>
      <c r="AB134" s="13" t="s">
        <v>2680</v>
      </c>
      <c r="AC134" s="13" t="s">
        <v>2681</v>
      </c>
      <c r="AD134" s="13" t="s">
        <v>2682</v>
      </c>
      <c r="AE134" s="13" t="s">
        <v>2683</v>
      </c>
      <c r="AF134" s="13" t="s">
        <v>2684</v>
      </c>
      <c r="AG134" s="13" t="s">
        <v>2685</v>
      </c>
      <c r="AH134" s="13" t="s">
        <v>2686</v>
      </c>
      <c r="AI134" s="13" t="s">
        <v>2687</v>
      </c>
      <c r="AJ134" s="13" t="s">
        <v>74</v>
      </c>
      <c r="AK134" s="13" t="s">
        <v>74</v>
      </c>
      <c r="AL134" s="13" t="s">
        <v>74</v>
      </c>
      <c r="AM134" s="13" t="s">
        <v>74</v>
      </c>
      <c r="AN134" s="13">
        <v>68</v>
      </c>
      <c r="AO134" s="13">
        <v>29</v>
      </c>
      <c r="AP134" s="13">
        <v>32</v>
      </c>
      <c r="AQ134" s="13">
        <v>0</v>
      </c>
      <c r="AR134" s="13">
        <v>12</v>
      </c>
      <c r="AS134" s="13" t="s">
        <v>150</v>
      </c>
      <c r="AT134" s="13" t="s">
        <v>151</v>
      </c>
      <c r="AU134" s="13" t="s">
        <v>152</v>
      </c>
      <c r="AV134" s="13" t="s">
        <v>662</v>
      </c>
      <c r="AW134" s="13" t="s">
        <v>663</v>
      </c>
      <c r="AX134" s="13" t="s">
        <v>74</v>
      </c>
      <c r="AY134" s="13" t="s">
        <v>664</v>
      </c>
      <c r="AZ134" s="13" t="s">
        <v>665</v>
      </c>
      <c r="BA134" s="13" t="s">
        <v>2688</v>
      </c>
      <c r="BB134" s="13">
        <v>2000</v>
      </c>
      <c r="BC134" s="13">
        <v>65</v>
      </c>
      <c r="BD134" s="13">
        <v>7</v>
      </c>
      <c r="BE134" s="13" t="s">
        <v>74</v>
      </c>
      <c r="BF134" s="13" t="s">
        <v>74</v>
      </c>
      <c r="BG134" s="13" t="s">
        <v>74</v>
      </c>
      <c r="BH134" s="13" t="s">
        <v>74</v>
      </c>
      <c r="BI134" s="13">
        <v>1947</v>
      </c>
      <c r="BJ134" s="13">
        <v>1956</v>
      </c>
      <c r="BK134" s="13" t="s">
        <v>74</v>
      </c>
      <c r="BL134" s="13" t="s">
        <v>2689</v>
      </c>
      <c r="BM134" s="13" t="str">
        <f>HYPERLINK("http://dx.doi.org/10.1021/jo991467z","http://dx.doi.org/10.1021/jo991467z")</f>
        <v>http://dx.doi.org/10.1021/jo991467z</v>
      </c>
      <c r="BN134" s="13" t="s">
        <v>74</v>
      </c>
      <c r="BO134" s="13" t="s">
        <v>74</v>
      </c>
      <c r="BP134" s="13">
        <v>10</v>
      </c>
      <c r="BQ134" s="13" t="s">
        <v>130</v>
      </c>
      <c r="BR134" s="13" t="s">
        <v>199</v>
      </c>
      <c r="BS134" s="13" t="s">
        <v>102</v>
      </c>
      <c r="BT134" s="13" t="s">
        <v>2690</v>
      </c>
      <c r="BU134" s="13">
        <v>10774013</v>
      </c>
      <c r="BV134" s="13" t="s">
        <v>74</v>
      </c>
      <c r="BW134" s="13" t="s">
        <v>74</v>
      </c>
      <c r="BX134" s="13" t="s">
        <v>74</v>
      </c>
      <c r="BY134" s="13" t="s">
        <v>105</v>
      </c>
      <c r="BZ134" s="13" t="s">
        <v>2691</v>
      </c>
      <c r="CA134" s="13" t="str">
        <f>HYPERLINK("https%3A%2F%2Fwww.webofscience.com%2Fwos%2Fwoscc%2Ffull-record%2FWOS:000086348400007","View Full Record in Web of Science")</f>
        <v>View Full Record in Web of Science</v>
      </c>
    </row>
    <row r="135" spans="1:79" s="13" customFormat="1" x14ac:dyDescent="0.2">
      <c r="A135" s="14" t="s">
        <v>2771</v>
      </c>
      <c r="B135" s="13" t="s">
        <v>2907</v>
      </c>
      <c r="C135" s="14" t="s">
        <v>2771</v>
      </c>
      <c r="D135" s="24">
        <f t="shared" si="6"/>
        <v>0</v>
      </c>
      <c r="E135" s="25">
        <f t="shared" si="7"/>
        <v>0</v>
      </c>
      <c r="F135" s="25">
        <f t="shared" si="8"/>
        <v>0</v>
      </c>
      <c r="G135" s="13" t="str">
        <f>HYPERLINK("http://dx.doi.org/10.1016/S0022-0728(98)00206-X","http://dx.doi.org/10.1016/S0022-0728(98)00206-X")</f>
        <v>http://dx.doi.org/10.1016/S0022-0728(98)00206-X</v>
      </c>
      <c r="H135" s="13" t="s">
        <v>72</v>
      </c>
      <c r="I135" s="13" t="s">
        <v>2692</v>
      </c>
      <c r="J135" s="13" t="s">
        <v>74</v>
      </c>
      <c r="K135" s="13" t="s">
        <v>74</v>
      </c>
      <c r="L135" s="13" t="s">
        <v>74</v>
      </c>
      <c r="M135" s="13" t="s">
        <v>2692</v>
      </c>
      <c r="N135" s="13" t="s">
        <v>74</v>
      </c>
      <c r="O135" s="13" t="s">
        <v>74</v>
      </c>
      <c r="P135" s="13" t="s">
        <v>2693</v>
      </c>
      <c r="Q135" s="13" t="s">
        <v>723</v>
      </c>
      <c r="R135" s="13" t="s">
        <v>74</v>
      </c>
      <c r="S135" s="13" t="s">
        <v>74</v>
      </c>
      <c r="T135" s="13" t="s">
        <v>78</v>
      </c>
      <c r="U135" s="13" t="s">
        <v>138</v>
      </c>
      <c r="V135" s="13" t="s">
        <v>74</v>
      </c>
      <c r="W135" s="13" t="s">
        <v>74</v>
      </c>
      <c r="X135" s="13" t="s">
        <v>74</v>
      </c>
      <c r="Y135" s="13" t="s">
        <v>74</v>
      </c>
      <c r="Z135" s="13" t="s">
        <v>74</v>
      </c>
      <c r="AA135" s="13" t="s">
        <v>2694</v>
      </c>
      <c r="AB135" s="13" t="s">
        <v>2695</v>
      </c>
      <c r="AC135" s="13" t="s">
        <v>2696</v>
      </c>
      <c r="AD135" s="13" t="s">
        <v>2697</v>
      </c>
      <c r="AE135" s="13" t="s">
        <v>2698</v>
      </c>
      <c r="AF135" s="13" t="s">
        <v>2699</v>
      </c>
      <c r="AG135" s="13" t="s">
        <v>74</v>
      </c>
      <c r="AH135" s="13" t="s">
        <v>74</v>
      </c>
      <c r="AI135" s="13" t="s">
        <v>74</v>
      </c>
      <c r="AJ135" s="13" t="s">
        <v>74</v>
      </c>
      <c r="AK135" s="13" t="s">
        <v>74</v>
      </c>
      <c r="AL135" s="13" t="s">
        <v>74</v>
      </c>
      <c r="AM135" s="13" t="s">
        <v>74</v>
      </c>
      <c r="AN135" s="13">
        <v>19</v>
      </c>
      <c r="AO135" s="13">
        <v>41</v>
      </c>
      <c r="AP135" s="13">
        <v>42</v>
      </c>
      <c r="AQ135" s="13">
        <v>0</v>
      </c>
      <c r="AR135" s="13">
        <v>20</v>
      </c>
      <c r="AS135" s="13" t="s">
        <v>736</v>
      </c>
      <c r="AT135" s="13" t="s">
        <v>737</v>
      </c>
      <c r="AU135" s="13" t="s">
        <v>738</v>
      </c>
      <c r="AV135" s="13" t="s">
        <v>2700</v>
      </c>
      <c r="AW135" s="13" t="s">
        <v>74</v>
      </c>
      <c r="AX135" s="13" t="s">
        <v>74</v>
      </c>
      <c r="AY135" s="13" t="s">
        <v>741</v>
      </c>
      <c r="AZ135" s="13" t="s">
        <v>742</v>
      </c>
      <c r="BA135" s="13" t="s">
        <v>2071</v>
      </c>
      <c r="BB135" s="13">
        <v>1998</v>
      </c>
      <c r="BC135" s="13">
        <v>455</v>
      </c>
      <c r="BD135" s="13" t="s">
        <v>2701</v>
      </c>
      <c r="BE135" s="13" t="s">
        <v>74</v>
      </c>
      <c r="BF135" s="13" t="s">
        <v>74</v>
      </c>
      <c r="BG135" s="13" t="s">
        <v>74</v>
      </c>
      <c r="BH135" s="13" t="s">
        <v>74</v>
      </c>
      <c r="BI135" s="13">
        <v>19</v>
      </c>
      <c r="BJ135" s="13">
        <v>28</v>
      </c>
      <c r="BK135" s="13" t="s">
        <v>74</v>
      </c>
      <c r="BL135" s="13" t="s">
        <v>2702</v>
      </c>
      <c r="BM135" s="13" t="str">
        <f>HYPERLINK("http://dx.doi.org/10.1016/S0022-0728(98)00206-X","http://dx.doi.org/10.1016/S0022-0728(98)00206-X")</f>
        <v>http://dx.doi.org/10.1016/S0022-0728(98)00206-X</v>
      </c>
      <c r="BN135" s="13" t="s">
        <v>74</v>
      </c>
      <c r="BO135" s="13" t="s">
        <v>74</v>
      </c>
      <c r="BP135" s="13">
        <v>10</v>
      </c>
      <c r="BQ135" s="13" t="s">
        <v>745</v>
      </c>
      <c r="BR135" s="13" t="s">
        <v>101</v>
      </c>
      <c r="BS135" s="13" t="s">
        <v>746</v>
      </c>
      <c r="BT135" s="13" t="s">
        <v>2703</v>
      </c>
      <c r="BU135" s="13" t="s">
        <v>74</v>
      </c>
      <c r="BV135" s="13" t="s">
        <v>74</v>
      </c>
      <c r="BW135" s="13" t="s">
        <v>74</v>
      </c>
      <c r="BX135" s="13" t="s">
        <v>74</v>
      </c>
      <c r="BY135" s="13" t="s">
        <v>105</v>
      </c>
      <c r="BZ135" s="13" t="s">
        <v>2704</v>
      </c>
      <c r="CA135" s="13" t="str">
        <f>HYPERLINK("https%3A%2F%2Fwww.webofscience.com%2Fwos%2Fwoscc%2Ffull-record%2FWOS:000076517600004","View Full Record in Web of Science")</f>
        <v>View Full Record in Web of Science</v>
      </c>
    </row>
    <row r="136" spans="1:79" s="1" customFormat="1" x14ac:dyDescent="0.2">
      <c r="A136" s="3" t="s">
        <v>2768</v>
      </c>
      <c r="B136" s="6" t="s">
        <v>2937</v>
      </c>
      <c r="C136" s="3" t="s">
        <v>2768</v>
      </c>
      <c r="D136" s="24">
        <f t="shared" si="6"/>
        <v>0</v>
      </c>
      <c r="E136" s="25">
        <f t="shared" si="7"/>
        <v>0</v>
      </c>
      <c r="F136" s="25">
        <f t="shared" si="8"/>
        <v>0</v>
      </c>
      <c r="G136" s="1" t="str">
        <f>HYPERLINK("http://dx.doi.org/10.1016/0304-5102(93)E0230-E","http://dx.doi.org/10.1016/0304-5102(93)E0230-E")</f>
        <v>http://dx.doi.org/10.1016/0304-5102(93)E0230-E</v>
      </c>
      <c r="H136" s="1" t="s">
        <v>72</v>
      </c>
      <c r="I136" s="1" t="s">
        <v>2705</v>
      </c>
      <c r="J136" s="1" t="s">
        <v>74</v>
      </c>
      <c r="K136" s="1" t="s">
        <v>74</v>
      </c>
      <c r="L136" s="1" t="s">
        <v>74</v>
      </c>
      <c r="M136" s="1" t="s">
        <v>2705</v>
      </c>
      <c r="N136" s="1" t="s">
        <v>74</v>
      </c>
      <c r="O136" s="1" t="s">
        <v>74</v>
      </c>
      <c r="P136" s="1" t="s">
        <v>2706</v>
      </c>
      <c r="Q136" s="1" t="s">
        <v>2707</v>
      </c>
      <c r="R136" s="1" t="s">
        <v>74</v>
      </c>
      <c r="S136" s="1" t="s">
        <v>74</v>
      </c>
      <c r="T136" s="1" t="s">
        <v>78</v>
      </c>
      <c r="U136" s="1" t="s">
        <v>138</v>
      </c>
      <c r="V136" s="1" t="s">
        <v>74</v>
      </c>
      <c r="W136" s="1" t="s">
        <v>74</v>
      </c>
      <c r="X136" s="1" t="s">
        <v>74</v>
      </c>
      <c r="Y136" s="1" t="s">
        <v>74</v>
      </c>
      <c r="Z136" s="1" t="s">
        <v>74</v>
      </c>
      <c r="AA136" s="1" t="s">
        <v>2708</v>
      </c>
      <c r="AB136" s="1" t="s">
        <v>2709</v>
      </c>
      <c r="AC136" s="1" t="s">
        <v>2710</v>
      </c>
      <c r="AD136" s="1" t="s">
        <v>2711</v>
      </c>
      <c r="AE136" s="1" t="s">
        <v>2712</v>
      </c>
      <c r="AF136" s="1" t="s">
        <v>74</v>
      </c>
      <c r="AG136" s="1" t="s">
        <v>74</v>
      </c>
      <c r="AH136" s="1" t="s">
        <v>2713</v>
      </c>
      <c r="AI136" s="1" t="s">
        <v>2714</v>
      </c>
      <c r="AJ136" s="1" t="s">
        <v>74</v>
      </c>
      <c r="AK136" s="1" t="s">
        <v>74</v>
      </c>
      <c r="AL136" s="1" t="s">
        <v>74</v>
      </c>
      <c r="AM136" s="1" t="s">
        <v>74</v>
      </c>
      <c r="AN136" s="1">
        <v>20</v>
      </c>
      <c r="AO136" s="1">
        <v>38</v>
      </c>
      <c r="AP136" s="1">
        <v>38</v>
      </c>
      <c r="AQ136" s="1">
        <v>1</v>
      </c>
      <c r="AR136" s="1">
        <v>24</v>
      </c>
      <c r="AS136" s="1" t="s">
        <v>2065</v>
      </c>
      <c r="AT136" s="1" t="s">
        <v>708</v>
      </c>
      <c r="AU136" s="1" t="s">
        <v>2066</v>
      </c>
      <c r="AV136" s="1" t="s">
        <v>2715</v>
      </c>
      <c r="AW136" s="1" t="s">
        <v>74</v>
      </c>
      <c r="AX136" s="1" t="s">
        <v>74</v>
      </c>
      <c r="AY136" s="1" t="s">
        <v>2716</v>
      </c>
      <c r="AZ136" s="1" t="s">
        <v>74</v>
      </c>
      <c r="BA136" s="1" t="s">
        <v>567</v>
      </c>
      <c r="BB136" s="1">
        <v>1994</v>
      </c>
      <c r="BC136" s="1">
        <v>87</v>
      </c>
      <c r="BD136" s="1">
        <v>1</v>
      </c>
      <c r="BE136" s="1" t="s">
        <v>74</v>
      </c>
      <c r="BF136" s="1" t="s">
        <v>74</v>
      </c>
      <c r="BG136" s="1" t="s">
        <v>74</v>
      </c>
      <c r="BH136" s="1" t="s">
        <v>74</v>
      </c>
      <c r="BI136" s="1" t="s">
        <v>2717</v>
      </c>
      <c r="BJ136" s="1" t="s">
        <v>2718</v>
      </c>
      <c r="BK136" s="1" t="s">
        <v>74</v>
      </c>
      <c r="BL136" s="1" t="s">
        <v>2719</v>
      </c>
      <c r="BM136" s="1" t="str">
        <f>HYPERLINK("http://dx.doi.org/10.1016/0304-5102(93)E0230-E","http://dx.doi.org/10.1016/0304-5102(93)E0230-E")</f>
        <v>http://dx.doi.org/10.1016/0304-5102(93)E0230-E</v>
      </c>
      <c r="BN136" s="1" t="s">
        <v>74</v>
      </c>
      <c r="BO136" s="1" t="s">
        <v>74</v>
      </c>
      <c r="BP136" s="1">
        <v>5</v>
      </c>
      <c r="BQ136" s="1" t="s">
        <v>372</v>
      </c>
      <c r="BR136" s="1" t="s">
        <v>101</v>
      </c>
      <c r="BS136" s="1" t="s">
        <v>102</v>
      </c>
      <c r="BT136" s="1" t="s">
        <v>2720</v>
      </c>
      <c r="BU136" s="1" t="s">
        <v>74</v>
      </c>
      <c r="BV136" s="1" t="s">
        <v>74</v>
      </c>
      <c r="BW136" s="1" t="s">
        <v>74</v>
      </c>
      <c r="BX136" s="1" t="s">
        <v>74</v>
      </c>
      <c r="BY136" s="1" t="s">
        <v>105</v>
      </c>
      <c r="BZ136" s="1" t="s">
        <v>2721</v>
      </c>
      <c r="CA136" s="1" t="str">
        <f>HYPERLINK("https%3A%2F%2Fwww.webofscience.com%2Fwos%2Fwoscc%2Ffull-record%2FWOS:A1994MU53300003","View Full Record in Web of Science")</f>
        <v>View Full Record in Web of Science</v>
      </c>
    </row>
    <row r="137" spans="1:79" s="13" customFormat="1" x14ac:dyDescent="0.2">
      <c r="A137" s="14" t="s">
        <v>2783</v>
      </c>
      <c r="B137" s="13" t="s">
        <v>2911</v>
      </c>
      <c r="C137" s="14" t="s">
        <v>2783</v>
      </c>
      <c r="D137" s="24">
        <f t="shared" si="6"/>
        <v>0</v>
      </c>
      <c r="E137" s="25">
        <f t="shared" si="7"/>
        <v>0</v>
      </c>
      <c r="F137" s="25">
        <f t="shared" si="8"/>
        <v>0</v>
      </c>
      <c r="G137" s="13" t="s">
        <v>74</v>
      </c>
      <c r="H137" s="13" t="s">
        <v>72</v>
      </c>
      <c r="I137" s="13" t="s">
        <v>2722</v>
      </c>
      <c r="J137" s="13" t="s">
        <v>74</v>
      </c>
      <c r="K137" s="13" t="s">
        <v>74</v>
      </c>
      <c r="L137" s="13" t="s">
        <v>74</v>
      </c>
      <c r="M137" s="13" t="s">
        <v>2722</v>
      </c>
      <c r="N137" s="13" t="s">
        <v>74</v>
      </c>
      <c r="O137" s="13" t="s">
        <v>74</v>
      </c>
      <c r="P137" s="13" t="s">
        <v>2723</v>
      </c>
      <c r="Q137" s="13" t="s">
        <v>2584</v>
      </c>
      <c r="R137" s="13" t="s">
        <v>74</v>
      </c>
      <c r="S137" s="13" t="s">
        <v>74</v>
      </c>
      <c r="T137" s="13" t="s">
        <v>78</v>
      </c>
      <c r="U137" s="13" t="s">
        <v>334</v>
      </c>
      <c r="V137" s="13" t="s">
        <v>74</v>
      </c>
      <c r="W137" s="13" t="s">
        <v>74</v>
      </c>
      <c r="X137" s="13" t="s">
        <v>74</v>
      </c>
      <c r="Y137" s="13" t="s">
        <v>74</v>
      </c>
      <c r="Z137" s="13" t="s">
        <v>74</v>
      </c>
      <c r="AA137" s="13" t="s">
        <v>2724</v>
      </c>
      <c r="AB137" s="13" t="s">
        <v>2725</v>
      </c>
      <c r="AC137" s="13" t="s">
        <v>2726</v>
      </c>
      <c r="AD137" s="13" t="s">
        <v>74</v>
      </c>
      <c r="AE137" s="13" t="s">
        <v>74</v>
      </c>
      <c r="AF137" s="13" t="s">
        <v>2727</v>
      </c>
      <c r="AG137" s="13" t="s">
        <v>74</v>
      </c>
      <c r="AH137" s="13" t="s">
        <v>74</v>
      </c>
      <c r="AI137" s="13" t="s">
        <v>74</v>
      </c>
      <c r="AJ137" s="13" t="s">
        <v>74</v>
      </c>
      <c r="AK137" s="13" t="s">
        <v>74</v>
      </c>
      <c r="AL137" s="13" t="s">
        <v>74</v>
      </c>
      <c r="AM137" s="13" t="s">
        <v>74</v>
      </c>
      <c r="AN137" s="13">
        <v>292</v>
      </c>
      <c r="AO137" s="13">
        <v>101</v>
      </c>
      <c r="AP137" s="13">
        <v>103</v>
      </c>
      <c r="AQ137" s="13">
        <v>1</v>
      </c>
      <c r="AR137" s="13">
        <v>20</v>
      </c>
      <c r="AS137" s="13" t="s">
        <v>275</v>
      </c>
      <c r="AT137" s="13" t="s">
        <v>276</v>
      </c>
      <c r="AU137" s="13" t="s">
        <v>277</v>
      </c>
      <c r="AV137" s="13" t="s">
        <v>2593</v>
      </c>
      <c r="AW137" s="13" t="s">
        <v>74</v>
      </c>
      <c r="AX137" s="13" t="s">
        <v>74</v>
      </c>
      <c r="AY137" s="13" t="s">
        <v>2595</v>
      </c>
      <c r="AZ137" s="13" t="s">
        <v>2596</v>
      </c>
      <c r="BA137" s="13" t="s">
        <v>2728</v>
      </c>
      <c r="BB137" s="13">
        <v>1992</v>
      </c>
      <c r="BC137" s="13">
        <v>16</v>
      </c>
      <c r="BD137" s="13" t="s">
        <v>2701</v>
      </c>
      <c r="BE137" s="13" t="s">
        <v>74</v>
      </c>
      <c r="BF137" s="13" t="s">
        <v>74</v>
      </c>
      <c r="BG137" s="13" t="s">
        <v>74</v>
      </c>
      <c r="BH137" s="13" t="s">
        <v>74</v>
      </c>
      <c r="BI137" s="13">
        <v>305</v>
      </c>
      <c r="BJ137" s="13">
        <v>328</v>
      </c>
      <c r="BK137" s="13" t="s">
        <v>74</v>
      </c>
      <c r="BL137" s="13" t="s">
        <v>74</v>
      </c>
      <c r="BM137" s="13" t="s">
        <v>74</v>
      </c>
      <c r="BN137" s="13" t="s">
        <v>74</v>
      </c>
      <c r="BO137" s="13" t="s">
        <v>74</v>
      </c>
      <c r="BP137" s="13">
        <v>24</v>
      </c>
      <c r="BQ137" s="13" t="s">
        <v>100</v>
      </c>
      <c r="BR137" s="13" t="s">
        <v>101</v>
      </c>
      <c r="BS137" s="13" t="s">
        <v>102</v>
      </c>
      <c r="BT137" s="13" t="s">
        <v>2729</v>
      </c>
      <c r="BU137" s="13" t="s">
        <v>74</v>
      </c>
      <c r="BV137" s="13" t="s">
        <v>74</v>
      </c>
      <c r="BW137" s="13" t="s">
        <v>74</v>
      </c>
      <c r="BX137" s="13" t="s">
        <v>74</v>
      </c>
      <c r="BY137" s="13" t="s">
        <v>105</v>
      </c>
      <c r="BZ137" s="13" t="s">
        <v>2730</v>
      </c>
      <c r="CA137" s="13" t="str">
        <f>HYPERLINK("https%3A%2F%2Fwww.webofscience.com%2Fwos%2Fwoscc%2Ffull-record%2FWOS:A1992HL79300033","View Full Record in Web of Science")</f>
        <v>View Full Record in Web of Science</v>
      </c>
    </row>
    <row r="138" spans="1:79" s="23" customFormat="1" x14ac:dyDescent="0.2">
      <c r="A138" s="22" t="s">
        <v>2768</v>
      </c>
      <c r="B138" s="27" t="s">
        <v>2936</v>
      </c>
      <c r="C138" s="24" t="s">
        <v>2771</v>
      </c>
      <c r="D138" s="24">
        <f t="shared" si="6"/>
        <v>0</v>
      </c>
      <c r="E138" s="25">
        <f t="shared" si="7"/>
        <v>1</v>
      </c>
      <c r="F138" s="25">
        <f t="shared" si="8"/>
        <v>0</v>
      </c>
      <c r="G138" s="23" t="s">
        <v>74</v>
      </c>
      <c r="H138" s="23" t="s">
        <v>72</v>
      </c>
      <c r="I138" s="23" t="s">
        <v>2731</v>
      </c>
      <c r="J138" s="23" t="s">
        <v>74</v>
      </c>
      <c r="K138" s="23" t="s">
        <v>74</v>
      </c>
      <c r="L138" s="23" t="s">
        <v>74</v>
      </c>
      <c r="M138" s="23" t="s">
        <v>2731</v>
      </c>
      <c r="N138" s="23" t="s">
        <v>74</v>
      </c>
      <c r="O138" s="23" t="s">
        <v>74</v>
      </c>
      <c r="P138" s="23" t="s">
        <v>2732</v>
      </c>
      <c r="Q138" s="23" t="s">
        <v>2733</v>
      </c>
      <c r="R138" s="23" t="s">
        <v>74</v>
      </c>
      <c r="S138" s="23" t="s">
        <v>74</v>
      </c>
      <c r="T138" s="23" t="s">
        <v>78</v>
      </c>
      <c r="U138" s="23" t="s">
        <v>138</v>
      </c>
      <c r="V138" s="23" t="s">
        <v>74</v>
      </c>
      <c r="W138" s="23" t="s">
        <v>74</v>
      </c>
      <c r="X138" s="23" t="s">
        <v>74</v>
      </c>
      <c r="Y138" s="23" t="s">
        <v>74</v>
      </c>
      <c r="Z138" s="23" t="s">
        <v>74</v>
      </c>
      <c r="AA138" s="23" t="s">
        <v>74</v>
      </c>
      <c r="AB138" s="23" t="s">
        <v>74</v>
      </c>
      <c r="AC138" s="23" t="s">
        <v>74</v>
      </c>
      <c r="AD138" s="23" t="s">
        <v>74</v>
      </c>
      <c r="AE138" s="23" t="s">
        <v>74</v>
      </c>
      <c r="AF138" s="23" t="s">
        <v>2734</v>
      </c>
      <c r="AG138" s="23" t="s">
        <v>74</v>
      </c>
      <c r="AH138" s="23" t="s">
        <v>74</v>
      </c>
      <c r="AI138" s="23" t="s">
        <v>74</v>
      </c>
      <c r="AJ138" s="23" t="s">
        <v>74</v>
      </c>
      <c r="AK138" s="23" t="s">
        <v>74</v>
      </c>
      <c r="AL138" s="23" t="s">
        <v>74</v>
      </c>
      <c r="AM138" s="23" t="s">
        <v>74</v>
      </c>
      <c r="AN138" s="23">
        <v>13</v>
      </c>
      <c r="AO138" s="23">
        <v>38</v>
      </c>
      <c r="AP138" s="23">
        <v>41</v>
      </c>
      <c r="AQ138" s="23">
        <v>0</v>
      </c>
      <c r="AR138" s="23">
        <v>7</v>
      </c>
      <c r="AS138" s="23" t="s">
        <v>2735</v>
      </c>
      <c r="AT138" s="23" t="s">
        <v>2736</v>
      </c>
      <c r="AU138" s="23" t="s">
        <v>2737</v>
      </c>
      <c r="AV138" s="23" t="s">
        <v>2738</v>
      </c>
      <c r="AW138" s="23" t="s">
        <v>74</v>
      </c>
      <c r="AX138" s="23" t="s">
        <v>74</v>
      </c>
      <c r="AY138" s="23" t="s">
        <v>2739</v>
      </c>
      <c r="AZ138" s="23" t="s">
        <v>2740</v>
      </c>
      <c r="BA138" s="23" t="s">
        <v>1623</v>
      </c>
      <c r="BB138" s="23">
        <v>1986</v>
      </c>
      <c r="BC138" s="23">
        <v>34</v>
      </c>
      <c r="BD138" s="23">
        <v>3</v>
      </c>
      <c r="BE138" s="23" t="s">
        <v>74</v>
      </c>
      <c r="BF138" s="23" t="s">
        <v>74</v>
      </c>
      <c r="BG138" s="23" t="s">
        <v>74</v>
      </c>
      <c r="BH138" s="23" t="s">
        <v>74</v>
      </c>
      <c r="BI138" s="23">
        <v>975</v>
      </c>
      <c r="BJ138" s="23">
        <v>979</v>
      </c>
      <c r="BK138" s="23" t="s">
        <v>74</v>
      </c>
      <c r="BL138" s="23" t="s">
        <v>74</v>
      </c>
      <c r="BM138" s="23" t="s">
        <v>74</v>
      </c>
      <c r="BN138" s="23" t="s">
        <v>74</v>
      </c>
      <c r="BO138" s="23" t="s">
        <v>74</v>
      </c>
      <c r="BP138" s="23">
        <v>5</v>
      </c>
      <c r="BQ138" s="23" t="s">
        <v>2741</v>
      </c>
      <c r="BR138" s="23" t="s">
        <v>285</v>
      </c>
      <c r="BS138" s="23" t="s">
        <v>2742</v>
      </c>
      <c r="BT138" s="23" t="s">
        <v>2743</v>
      </c>
      <c r="BU138" s="23" t="s">
        <v>74</v>
      </c>
      <c r="BV138" s="23" t="s">
        <v>74</v>
      </c>
      <c r="BW138" s="23" t="s">
        <v>74</v>
      </c>
      <c r="BX138" s="23" t="s">
        <v>74</v>
      </c>
      <c r="BY138" s="23" t="s">
        <v>105</v>
      </c>
      <c r="BZ138" s="23" t="s">
        <v>2744</v>
      </c>
      <c r="CA138" s="23" t="str">
        <f>HYPERLINK("https%3A%2F%2Fwww.webofscience.com%2Fwos%2Fwoscc%2Ffull-record%2FWOS:A1986A827200004","View Full Record in Web of Science")</f>
        <v>View Full Record in Web of Science</v>
      </c>
    </row>
    <row r="139" spans="1:79" s="23" customFormat="1" x14ac:dyDescent="0.2">
      <c r="A139" s="22" t="s">
        <v>2768</v>
      </c>
      <c r="B139" s="27" t="s">
        <v>2935</v>
      </c>
      <c r="C139" s="24" t="s">
        <v>2770</v>
      </c>
      <c r="D139" s="24">
        <f t="shared" si="6"/>
        <v>0</v>
      </c>
      <c r="E139" s="25">
        <f t="shared" si="7"/>
        <v>1</v>
      </c>
      <c r="F139" s="25">
        <f t="shared" si="8"/>
        <v>1</v>
      </c>
      <c r="G139" s="23" t="s">
        <v>74</v>
      </c>
      <c r="H139" s="23" t="s">
        <v>72</v>
      </c>
      <c r="I139" s="23" t="s">
        <v>2745</v>
      </c>
      <c r="J139" s="23" t="s">
        <v>74</v>
      </c>
      <c r="K139" s="23" t="s">
        <v>74</v>
      </c>
      <c r="L139" s="23" t="s">
        <v>74</v>
      </c>
      <c r="M139" s="23" t="s">
        <v>2745</v>
      </c>
      <c r="N139" s="23" t="s">
        <v>74</v>
      </c>
      <c r="O139" s="23" t="s">
        <v>74</v>
      </c>
      <c r="P139" s="23" t="s">
        <v>2746</v>
      </c>
      <c r="Q139" s="23" t="s">
        <v>2733</v>
      </c>
      <c r="R139" s="23" t="s">
        <v>74</v>
      </c>
      <c r="S139" s="23" t="s">
        <v>74</v>
      </c>
      <c r="T139" s="23" t="s">
        <v>78</v>
      </c>
      <c r="U139" s="23" t="s">
        <v>138</v>
      </c>
      <c r="V139" s="23" t="s">
        <v>74</v>
      </c>
      <c r="W139" s="23" t="s">
        <v>74</v>
      </c>
      <c r="X139" s="23" t="s">
        <v>74</v>
      </c>
      <c r="Y139" s="23" t="s">
        <v>74</v>
      </c>
      <c r="Z139" s="23" t="s">
        <v>74</v>
      </c>
      <c r="AA139" s="23" t="s">
        <v>74</v>
      </c>
      <c r="AB139" s="23" t="s">
        <v>74</v>
      </c>
      <c r="AC139" s="23" t="s">
        <v>74</v>
      </c>
      <c r="AD139" s="23" t="s">
        <v>74</v>
      </c>
      <c r="AE139" s="23" t="s">
        <v>74</v>
      </c>
      <c r="AF139" s="23" t="s">
        <v>2734</v>
      </c>
      <c r="AG139" s="23" t="s">
        <v>74</v>
      </c>
      <c r="AH139" s="23" t="s">
        <v>74</v>
      </c>
      <c r="AI139" s="23" t="s">
        <v>74</v>
      </c>
      <c r="AJ139" s="23" t="s">
        <v>74</v>
      </c>
      <c r="AK139" s="23" t="s">
        <v>74</v>
      </c>
      <c r="AL139" s="23" t="s">
        <v>74</v>
      </c>
      <c r="AM139" s="23" t="s">
        <v>74</v>
      </c>
      <c r="AN139" s="23">
        <v>33</v>
      </c>
      <c r="AO139" s="23">
        <v>50</v>
      </c>
      <c r="AP139" s="23">
        <v>51</v>
      </c>
      <c r="AQ139" s="23">
        <v>0</v>
      </c>
      <c r="AR139" s="23">
        <v>10</v>
      </c>
      <c r="AS139" s="23" t="s">
        <v>2735</v>
      </c>
      <c r="AT139" s="23" t="s">
        <v>2736</v>
      </c>
      <c r="AU139" s="23" t="s">
        <v>2737</v>
      </c>
      <c r="AV139" s="23" t="s">
        <v>2738</v>
      </c>
      <c r="AW139" s="23" t="s">
        <v>74</v>
      </c>
      <c r="AX139" s="23" t="s">
        <v>74</v>
      </c>
      <c r="AY139" s="23" t="s">
        <v>2739</v>
      </c>
      <c r="AZ139" s="23" t="s">
        <v>2740</v>
      </c>
      <c r="BA139" s="23" t="s">
        <v>74</v>
      </c>
      <c r="BB139" s="23">
        <v>1985</v>
      </c>
      <c r="BC139" s="23">
        <v>33</v>
      </c>
      <c r="BD139" s="23">
        <v>11</v>
      </c>
      <c r="BE139" s="23" t="s">
        <v>74</v>
      </c>
      <c r="BF139" s="23" t="s">
        <v>74</v>
      </c>
      <c r="BG139" s="23" t="s">
        <v>74</v>
      </c>
      <c r="BH139" s="23" t="s">
        <v>74</v>
      </c>
      <c r="BI139" s="23">
        <v>4798</v>
      </c>
      <c r="BJ139" s="23">
        <v>4802</v>
      </c>
      <c r="BK139" s="23" t="s">
        <v>74</v>
      </c>
      <c r="BL139" s="23" t="s">
        <v>74</v>
      </c>
      <c r="BM139" s="23" t="s">
        <v>74</v>
      </c>
      <c r="BN139" s="23" t="s">
        <v>74</v>
      </c>
      <c r="BO139" s="23" t="s">
        <v>74</v>
      </c>
      <c r="BP139" s="23">
        <v>5</v>
      </c>
      <c r="BQ139" s="23" t="s">
        <v>2741</v>
      </c>
      <c r="BR139" s="23" t="s">
        <v>101</v>
      </c>
      <c r="BS139" s="23" t="s">
        <v>2742</v>
      </c>
      <c r="BT139" s="23" t="s">
        <v>2747</v>
      </c>
      <c r="BU139" s="23" t="s">
        <v>74</v>
      </c>
      <c r="BV139" s="23" t="s">
        <v>74</v>
      </c>
      <c r="BW139" s="23" t="s">
        <v>74</v>
      </c>
      <c r="BX139" s="23" t="s">
        <v>74</v>
      </c>
      <c r="BY139" s="23" t="s">
        <v>105</v>
      </c>
      <c r="BZ139" s="23" t="s">
        <v>2748</v>
      </c>
      <c r="CA139" s="23" t="str">
        <f>HYPERLINK("https%3A%2F%2Fwww.webofscience.com%2Fwos%2Fwoscc%2Ffull-record%2FWOS:A1985AWH1700022","View Full Record in Web of Science")</f>
        <v>View Full Record in Web of Science</v>
      </c>
    </row>
    <row r="140" spans="1:79" s="23" customFormat="1" x14ac:dyDescent="0.2">
      <c r="A140" s="22" t="s">
        <v>2768</v>
      </c>
      <c r="B140" s="27" t="s">
        <v>2938</v>
      </c>
      <c r="C140" s="24" t="s">
        <v>2790</v>
      </c>
      <c r="D140" s="24">
        <f t="shared" si="6"/>
        <v>0</v>
      </c>
      <c r="E140" s="25">
        <f t="shared" si="7"/>
        <v>0</v>
      </c>
      <c r="F140" s="25">
        <f t="shared" si="8"/>
        <v>1</v>
      </c>
      <c r="G140" s="23" t="s">
        <v>74</v>
      </c>
      <c r="H140" s="23" t="s">
        <v>72</v>
      </c>
      <c r="I140" s="23" t="s">
        <v>2749</v>
      </c>
      <c r="J140" s="23" t="s">
        <v>74</v>
      </c>
      <c r="K140" s="23" t="s">
        <v>74</v>
      </c>
      <c r="L140" s="23" t="s">
        <v>74</v>
      </c>
      <c r="M140" s="23" t="s">
        <v>2749</v>
      </c>
      <c r="N140" s="23" t="s">
        <v>74</v>
      </c>
      <c r="O140" s="23" t="s">
        <v>74</v>
      </c>
      <c r="P140" s="23" t="s">
        <v>2750</v>
      </c>
      <c r="Q140" s="23" t="s">
        <v>2733</v>
      </c>
      <c r="R140" s="23" t="s">
        <v>74</v>
      </c>
      <c r="S140" s="23" t="s">
        <v>74</v>
      </c>
      <c r="T140" s="23" t="s">
        <v>78</v>
      </c>
      <c r="U140" s="23" t="s">
        <v>2751</v>
      </c>
      <c r="V140" s="23" t="s">
        <v>74</v>
      </c>
      <c r="W140" s="23" t="s">
        <v>74</v>
      </c>
      <c r="X140" s="23" t="s">
        <v>74</v>
      </c>
      <c r="Y140" s="23" t="s">
        <v>74</v>
      </c>
      <c r="Z140" s="23" t="s">
        <v>74</v>
      </c>
      <c r="AA140" s="23" t="s">
        <v>74</v>
      </c>
      <c r="AB140" s="23" t="s">
        <v>74</v>
      </c>
      <c r="AC140" s="23" t="s">
        <v>74</v>
      </c>
      <c r="AD140" s="23" t="s">
        <v>74</v>
      </c>
      <c r="AE140" s="23" t="s">
        <v>74</v>
      </c>
      <c r="AF140" s="23" t="s">
        <v>2752</v>
      </c>
      <c r="AG140" s="23" t="s">
        <v>74</v>
      </c>
      <c r="AH140" s="23" t="s">
        <v>74</v>
      </c>
      <c r="AI140" s="23" t="s">
        <v>74</v>
      </c>
      <c r="AJ140" s="23" t="s">
        <v>74</v>
      </c>
      <c r="AK140" s="23" t="s">
        <v>74</v>
      </c>
      <c r="AL140" s="23" t="s">
        <v>74</v>
      </c>
      <c r="AM140" s="23" t="s">
        <v>74</v>
      </c>
      <c r="AN140" s="23">
        <v>9</v>
      </c>
      <c r="AO140" s="23">
        <v>63</v>
      </c>
      <c r="AP140" s="23">
        <v>64</v>
      </c>
      <c r="AQ140" s="23">
        <v>0</v>
      </c>
      <c r="AR140" s="23">
        <v>5</v>
      </c>
      <c r="AS140" s="23" t="s">
        <v>2735</v>
      </c>
      <c r="AT140" s="23" t="s">
        <v>2736</v>
      </c>
      <c r="AU140" s="23" t="s">
        <v>2737</v>
      </c>
      <c r="AV140" s="23" t="s">
        <v>2738</v>
      </c>
      <c r="AW140" s="23" t="s">
        <v>74</v>
      </c>
      <c r="AX140" s="23" t="s">
        <v>74</v>
      </c>
      <c r="AY140" s="23" t="s">
        <v>2739</v>
      </c>
      <c r="AZ140" s="23" t="s">
        <v>2740</v>
      </c>
      <c r="BA140" s="23" t="s">
        <v>74</v>
      </c>
      <c r="BB140" s="23">
        <v>1983</v>
      </c>
      <c r="BC140" s="23">
        <v>31</v>
      </c>
      <c r="BD140" s="23">
        <v>11</v>
      </c>
      <c r="BE140" s="23" t="s">
        <v>74</v>
      </c>
      <c r="BF140" s="23" t="s">
        <v>74</v>
      </c>
      <c r="BG140" s="23" t="s">
        <v>74</v>
      </c>
      <c r="BH140" s="23" t="s">
        <v>74</v>
      </c>
      <c r="BI140" s="23">
        <v>4209</v>
      </c>
      <c r="BJ140" s="23">
        <v>4211</v>
      </c>
      <c r="BK140" s="23" t="s">
        <v>74</v>
      </c>
      <c r="BL140" s="23" t="s">
        <v>74</v>
      </c>
      <c r="BM140" s="23" t="s">
        <v>74</v>
      </c>
      <c r="BN140" s="23" t="s">
        <v>74</v>
      </c>
      <c r="BO140" s="23" t="s">
        <v>74</v>
      </c>
      <c r="BP140" s="23">
        <v>3</v>
      </c>
      <c r="BQ140" s="23" t="s">
        <v>2741</v>
      </c>
      <c r="BR140" s="23" t="s">
        <v>101</v>
      </c>
      <c r="BS140" s="23" t="s">
        <v>2742</v>
      </c>
      <c r="BT140" s="23" t="s">
        <v>2753</v>
      </c>
      <c r="BU140" s="23" t="s">
        <v>74</v>
      </c>
      <c r="BV140" s="23" t="s">
        <v>74</v>
      </c>
      <c r="BW140" s="23" t="s">
        <v>74</v>
      </c>
      <c r="BX140" s="23" t="s">
        <v>74</v>
      </c>
      <c r="BY140" s="23" t="s">
        <v>105</v>
      </c>
      <c r="BZ140" s="23" t="s">
        <v>2754</v>
      </c>
      <c r="CA140" s="23" t="str">
        <f>HYPERLINK("https%3A%2F%2Fwww.webofscience.com%2Fwos%2Fwoscc%2Ffull-record%2FWOS:A1983RV81100064","View Full Record in Web of Science")</f>
        <v>View Full Record in Web of Science</v>
      </c>
    </row>
    <row r="141" spans="1:79" s="13" customFormat="1" x14ac:dyDescent="0.2">
      <c r="A141" s="14" t="s">
        <v>2770</v>
      </c>
      <c r="B141" s="12" t="s">
        <v>2944</v>
      </c>
      <c r="C141" s="14" t="s">
        <v>2790</v>
      </c>
      <c r="D141" s="24">
        <f t="shared" si="6"/>
        <v>0</v>
      </c>
      <c r="E141" s="25">
        <f t="shared" si="7"/>
        <v>-1</v>
      </c>
      <c r="F141" s="25">
        <f t="shared" si="8"/>
        <v>0</v>
      </c>
      <c r="G141" s="13" t="str">
        <f>HYPERLINK("http://dx.doi.org/10.1039/c39830000479","http://dx.doi.org/10.1039/c39830000479")</f>
        <v>http://dx.doi.org/10.1039/c39830000479</v>
      </c>
      <c r="H141" s="13" t="s">
        <v>72</v>
      </c>
      <c r="I141" s="13" t="s">
        <v>2755</v>
      </c>
      <c r="J141" s="13" t="s">
        <v>74</v>
      </c>
      <c r="K141" s="13" t="s">
        <v>74</v>
      </c>
      <c r="L141" s="13" t="s">
        <v>74</v>
      </c>
      <c r="M141" s="13" t="s">
        <v>2755</v>
      </c>
      <c r="N141" s="13" t="s">
        <v>74</v>
      </c>
      <c r="O141" s="13" t="s">
        <v>74</v>
      </c>
      <c r="P141" s="13" t="s">
        <v>2756</v>
      </c>
      <c r="Q141" s="13" t="s">
        <v>2757</v>
      </c>
      <c r="R141" s="13" t="s">
        <v>74</v>
      </c>
      <c r="S141" s="13" t="s">
        <v>74</v>
      </c>
      <c r="T141" s="13" t="s">
        <v>78</v>
      </c>
      <c r="U141" s="13" t="s">
        <v>138</v>
      </c>
      <c r="V141" s="13" t="s">
        <v>74</v>
      </c>
      <c r="W141" s="13" t="s">
        <v>74</v>
      </c>
      <c r="X141" s="13" t="s">
        <v>74</v>
      </c>
      <c r="Y141" s="13" t="s">
        <v>74</v>
      </c>
      <c r="Z141" s="13" t="s">
        <v>74</v>
      </c>
      <c r="AA141" s="13" t="s">
        <v>74</v>
      </c>
      <c r="AB141" s="13" t="s">
        <v>74</v>
      </c>
      <c r="AC141" s="13" t="s">
        <v>74</v>
      </c>
      <c r="AD141" s="13" t="s">
        <v>74</v>
      </c>
      <c r="AE141" s="13" t="s">
        <v>74</v>
      </c>
      <c r="AF141" s="13" t="s">
        <v>2758</v>
      </c>
      <c r="AG141" s="13" t="s">
        <v>74</v>
      </c>
      <c r="AH141" s="13" t="s">
        <v>74</v>
      </c>
      <c r="AI141" s="13" t="s">
        <v>74</v>
      </c>
      <c r="AJ141" s="13" t="s">
        <v>74</v>
      </c>
      <c r="AK141" s="13" t="s">
        <v>74</v>
      </c>
      <c r="AL141" s="13" t="s">
        <v>74</v>
      </c>
      <c r="AM141" s="13" t="s">
        <v>74</v>
      </c>
      <c r="AN141" s="13">
        <v>7</v>
      </c>
      <c r="AO141" s="13">
        <v>94</v>
      </c>
      <c r="AP141" s="13">
        <v>103</v>
      </c>
      <c r="AQ141" s="13">
        <v>1</v>
      </c>
      <c r="AR141" s="13">
        <v>17</v>
      </c>
      <c r="AS141" s="13" t="s">
        <v>275</v>
      </c>
      <c r="AT141" s="13" t="s">
        <v>276</v>
      </c>
      <c r="AU141" s="13" t="s">
        <v>2759</v>
      </c>
      <c r="AV141" s="13" t="s">
        <v>2760</v>
      </c>
      <c r="AW141" s="13" t="s">
        <v>74</v>
      </c>
      <c r="AX141" s="13" t="s">
        <v>74</v>
      </c>
      <c r="AY141" s="13" t="s">
        <v>2761</v>
      </c>
      <c r="AZ141" s="13" t="s">
        <v>2762</v>
      </c>
      <c r="BA141" s="13" t="s">
        <v>74</v>
      </c>
      <c r="BB141" s="13">
        <v>1983</v>
      </c>
      <c r="BC141" s="13" t="s">
        <v>74</v>
      </c>
      <c r="BD141" s="13">
        <v>8</v>
      </c>
      <c r="BE141" s="13" t="s">
        <v>74</v>
      </c>
      <c r="BF141" s="13" t="s">
        <v>74</v>
      </c>
      <c r="BG141" s="13" t="s">
        <v>74</v>
      </c>
      <c r="BH141" s="13" t="s">
        <v>74</v>
      </c>
      <c r="BI141" s="13">
        <v>479</v>
      </c>
      <c r="BJ141" s="13">
        <v>480</v>
      </c>
      <c r="BK141" s="13" t="s">
        <v>74</v>
      </c>
      <c r="BL141" s="13" t="s">
        <v>2763</v>
      </c>
      <c r="BM141" s="13" t="str">
        <f>HYPERLINK("http://dx.doi.org/10.1039/c39830000479","http://dx.doi.org/10.1039/c39830000479")</f>
        <v>http://dx.doi.org/10.1039/c39830000479</v>
      </c>
      <c r="BN141" s="13" t="s">
        <v>74</v>
      </c>
      <c r="BO141" s="13" t="s">
        <v>74</v>
      </c>
      <c r="BP141" s="13">
        <v>2</v>
      </c>
      <c r="BQ141" s="13" t="s">
        <v>100</v>
      </c>
      <c r="BR141" s="13" t="s">
        <v>101</v>
      </c>
      <c r="BS141" s="13" t="s">
        <v>102</v>
      </c>
      <c r="BT141" s="13" t="s">
        <v>2764</v>
      </c>
      <c r="BU141" s="13" t="s">
        <v>74</v>
      </c>
      <c r="BV141" s="13" t="s">
        <v>74</v>
      </c>
      <c r="BW141" s="13" t="s">
        <v>74</v>
      </c>
      <c r="BX141" s="13" t="s">
        <v>74</v>
      </c>
      <c r="BY141" s="13" t="s">
        <v>105</v>
      </c>
      <c r="BZ141" s="13" t="s">
        <v>2765</v>
      </c>
      <c r="CA141" s="13" t="str">
        <f>HYPERLINK("https%3A%2F%2Fwww.webofscience.com%2Fwos%2Fwoscc%2Ffull-record%2FWOS:A1983QL99300051","View Full Record in Web of Science")</f>
        <v>View Full Record in Web of Science</v>
      </c>
    </row>
    <row r="145" spans="1:13" x14ac:dyDescent="0.2">
      <c r="A145" s="2" t="s">
        <v>2915</v>
      </c>
      <c r="G145" t="s">
        <v>2920</v>
      </c>
    </row>
    <row r="146" spans="1:13" x14ac:dyDescent="0.2">
      <c r="A146" s="3" t="s">
        <v>2916</v>
      </c>
      <c r="B146" s="1">
        <v>10</v>
      </c>
      <c r="G146" t="s">
        <v>2921</v>
      </c>
      <c r="H146" s="18">
        <f>(B146+B147)/SUM(B146:B149)</f>
        <v>0.86428571428571432</v>
      </c>
      <c r="K146" s="4" t="s">
        <v>2927</v>
      </c>
      <c r="M146" s="18">
        <f>COUNTIF(D:D, "0")/140</f>
        <v>0.80714285714285716</v>
      </c>
    </row>
    <row r="147" spans="1:13" x14ac:dyDescent="0.2">
      <c r="A147" s="14" t="s">
        <v>2917</v>
      </c>
      <c r="B147" s="13">
        <v>111</v>
      </c>
      <c r="G147" t="s">
        <v>2922</v>
      </c>
      <c r="H147" s="18">
        <f>B146/(B146+B149)</f>
        <v>0.4</v>
      </c>
      <c r="K147" s="4" t="s">
        <v>2928</v>
      </c>
      <c r="M147" s="18">
        <f>COUNTIF(E:E, "0")/140</f>
        <v>0.81428571428571428</v>
      </c>
    </row>
    <row r="148" spans="1:13" x14ac:dyDescent="0.2">
      <c r="A148" s="10" t="s">
        <v>2918</v>
      </c>
      <c r="B148" s="9">
        <v>4</v>
      </c>
      <c r="G148" t="s">
        <v>2923</v>
      </c>
      <c r="H148" s="18">
        <f>2*H146*H147/(H146+H147)</f>
        <v>0.54689265536723175</v>
      </c>
      <c r="K148" s="4" t="s">
        <v>2929</v>
      </c>
      <c r="M148" s="18">
        <f>COUNTIF(F:F, "0")/140</f>
        <v>0.77142857142857146</v>
      </c>
    </row>
    <row r="149" spans="1:13" x14ac:dyDescent="0.2">
      <c r="A149" s="16" t="s">
        <v>2919</v>
      </c>
      <c r="B149" s="17">
        <v>15</v>
      </c>
      <c r="G149" t="s">
        <v>3053</v>
      </c>
      <c r="H149" s="18">
        <f>B146/(B146+B148)</f>
        <v>0.7142857142857143</v>
      </c>
    </row>
    <row r="152" spans="1:13" x14ac:dyDescent="0.2">
      <c r="A152" s="15" t="s">
        <v>2924</v>
      </c>
      <c r="B152" s="4" t="s">
        <v>2933</v>
      </c>
      <c r="G152" s="4" t="s">
        <v>2926</v>
      </c>
      <c r="H152">
        <v>189</v>
      </c>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Evaluation_Ablation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Z</dc:creator>
  <cp:lastModifiedBy>Zach Z</cp:lastModifiedBy>
  <dcterms:created xsi:type="dcterms:W3CDTF">2023-12-25T20:43:56Z</dcterms:created>
  <dcterms:modified xsi:type="dcterms:W3CDTF">2024-07-11T19:29:44Z</dcterms:modified>
</cp:coreProperties>
</file>