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8_{AA54D4ED-667E-4EA4-893B-E177565D0378}" xr6:coauthVersionLast="47" xr6:coauthVersionMax="47" xr10:uidLastSave="{00000000-0000-0000-0000-000000000000}"/>
  <bookViews>
    <workbookView xWindow="38290" yWindow="-110" windowWidth="38620" windowHeight="21100" xr2:uid="{FBEE0547-C1DD-4B7A-A3EB-2BA1446463BC}"/>
  </bookViews>
  <sheets>
    <sheet name="Data" sheetId="8" r:id="rId1"/>
    <sheet name="Standard Aggregations" sheetId="9" r:id="rId2"/>
    <sheet name="Conditional Aggregations" sheetId="10" r:id="rId3"/>
    <sheet name="Logic" sheetId="11" r:id="rId4"/>
    <sheet name="Lookup" sheetId="12" r:id="rId5"/>
    <sheet name="Financial" sheetId="13" r:id="rId6"/>
    <sheet name="Dates" sheetId="1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4" l="1"/>
  <c r="D39" i="11" a="1"/>
  <c r="D39" i="11" s="1"/>
  <c r="E71" i="11"/>
  <c r="E72" i="11"/>
  <c r="E73" i="11"/>
  <c r="E74" i="11"/>
  <c r="E75" i="11"/>
  <c r="E76" i="11"/>
  <c r="E77" i="11"/>
  <c r="E78" i="11"/>
  <c r="E79" i="11"/>
  <c r="E80" i="11"/>
  <c r="E81" i="11"/>
  <c r="E52" i="11"/>
  <c r="E53" i="11"/>
  <c r="E54" i="11"/>
  <c r="E55" i="11"/>
  <c r="E56" i="11"/>
  <c r="E57" i="11"/>
  <c r="E58" i="11"/>
  <c r="E59" i="11"/>
  <c r="E60" i="11"/>
  <c r="E61" i="11"/>
  <c r="E62" i="11"/>
  <c r="G11" i="10"/>
  <c r="G12" i="10"/>
  <c r="G13" i="10"/>
  <c r="G14" i="10"/>
  <c r="G15" i="10"/>
  <c r="G10" i="10"/>
  <c r="G10" i="9"/>
  <c r="D10" i="13" l="1"/>
  <c r="D34" i="13"/>
  <c r="D29" i="13"/>
  <c r="D28" i="13"/>
  <c r="D9" i="13"/>
  <c r="D15" i="13"/>
  <c r="G14" i="9"/>
  <c r="G13" i="9"/>
  <c r="G12" i="9"/>
  <c r="G11" i="9"/>
  <c r="D27" i="14"/>
  <c r="E27" i="14" s="1"/>
  <c r="D26" i="14"/>
  <c r="E26" i="14" s="1"/>
  <c r="D25" i="14"/>
  <c r="E25" i="14" s="1"/>
  <c r="D24" i="14"/>
  <c r="E24" i="14" s="1"/>
  <c r="D23" i="14"/>
  <c r="E23" i="14" s="1"/>
  <c r="D22" i="14"/>
  <c r="E22" i="14" s="1"/>
  <c r="E21" i="14"/>
  <c r="D14" i="14"/>
  <c r="D13" i="14"/>
  <c r="D12" i="14"/>
  <c r="D11" i="14"/>
  <c r="D10" i="14"/>
  <c r="D9" i="14"/>
  <c r="D8" i="14"/>
  <c r="H12" i="9"/>
  <c r="H11" i="9"/>
  <c r="H10" i="9"/>
  <c r="H13" i="9"/>
  <c r="H14" i="9"/>
  <c r="H10" i="12" l="1"/>
  <c r="H9" i="12"/>
  <c r="G21" i="10"/>
  <c r="G23" i="10"/>
  <c r="E16" i="10"/>
  <c r="G22" i="10"/>
  <c r="G20" i="10"/>
  <c r="F54" i="11"/>
  <c r="F57" i="11"/>
  <c r="F58" i="11"/>
  <c r="F62" i="11"/>
  <c r="F52" i="11"/>
  <c r="F74" i="11"/>
  <c r="F76" i="11"/>
  <c r="F77" i="11"/>
  <c r="F81" i="11"/>
  <c r="F71" i="11"/>
  <c r="F80" i="11"/>
  <c r="F79" i="11"/>
  <c r="F78" i="11"/>
  <c r="F75" i="11"/>
  <c r="F73" i="11"/>
  <c r="F61" i="11"/>
  <c r="F60" i="11"/>
  <c r="F59" i="11"/>
  <c r="F56" i="11"/>
  <c r="F55" i="11"/>
  <c r="F53" i="11"/>
  <c r="D43" i="11" a="1"/>
  <c r="D43" i="11" s="1"/>
  <c r="D42" i="11" a="1"/>
  <c r="D42" i="11" s="1"/>
  <c r="D41" i="11" a="1"/>
  <c r="D41" i="11" s="1"/>
  <c r="D40" i="11" a="1"/>
  <c r="D40" i="11" s="1"/>
  <c r="D29" i="11"/>
  <c r="D28" i="11"/>
  <c r="D27" i="11"/>
  <c r="D26" i="11"/>
  <c r="D25" i="11"/>
  <c r="D15" i="11"/>
  <c r="D14" i="11"/>
  <c r="D13" i="11"/>
  <c r="D12" i="11"/>
  <c r="D11" i="11"/>
  <c r="G16" i="10" l="1"/>
  <c r="G24" i="10"/>
  <c r="F72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<sst xmlns="http://schemas.openxmlformats.org/spreadsheetml/2006/main" count="426" uniqueCount="147">
  <si>
    <t>Year</t>
  </si>
  <si>
    <t>Category</t>
  </si>
  <si>
    <t>Product</t>
  </si>
  <si>
    <t>Sales</t>
  </si>
  <si>
    <t>Components</t>
  </si>
  <si>
    <t>Chains</t>
  </si>
  <si>
    <t>Clothing</t>
  </si>
  <si>
    <t>Socks</t>
  </si>
  <si>
    <t>Bib-Shorts</t>
  </si>
  <si>
    <t>Shorts</t>
  </si>
  <si>
    <t>Tights</t>
  </si>
  <si>
    <t>Handlebars</t>
  </si>
  <si>
    <t>Brakes</t>
  </si>
  <si>
    <t>Bikes</t>
  </si>
  <si>
    <t>Mountain Bikes</t>
  </si>
  <si>
    <t>Accessories</t>
  </si>
  <si>
    <t>Helmets</t>
  </si>
  <si>
    <t>Lights</t>
  </si>
  <si>
    <t>Locks</t>
  </si>
  <si>
    <t>Bottom Brackets</t>
  </si>
  <si>
    <t>Jerseys</t>
  </si>
  <si>
    <t>Road Bikes</t>
  </si>
  <si>
    <t>Tires and Tubes</t>
  </si>
  <si>
    <t>Cargo Bike</t>
  </si>
  <si>
    <t>Bike Racks</t>
  </si>
  <si>
    <t>Caps</t>
  </si>
  <si>
    <t>Pumps</t>
  </si>
  <si>
    <t>Wheels</t>
  </si>
  <si>
    <t>Touring Bikes</t>
  </si>
  <si>
    <t>Vests</t>
  </si>
  <si>
    <t>Pedals</t>
  </si>
  <si>
    <t>Gloves</t>
  </si>
  <si>
    <t>Saddles</t>
  </si>
  <si>
    <t>Standard Aggregations</t>
  </si>
  <si>
    <t>SUM</t>
  </si>
  <si>
    <t>COUNT</t>
  </si>
  <si>
    <t>AVERAGE</t>
  </si>
  <si>
    <t>MIN</t>
  </si>
  <si>
    <t>MAX</t>
  </si>
  <si>
    <t>Conditional Aggregations</t>
  </si>
  <si>
    <t>SUMIFS</t>
  </si>
  <si>
    <t>PV</t>
  </si>
  <si>
    <t>PMT</t>
  </si>
  <si>
    <t>IF Formulas</t>
  </si>
  <si>
    <t>Syntax:</t>
  </si>
  <si>
    <t>=IF(logical_test, value_if_true, value_if_false)</t>
  </si>
  <si>
    <t>Loan items &gt;= 90 days old are due to be returned.</t>
  </si>
  <si>
    <t>Item</t>
  </si>
  <si>
    <t>Loan Date</t>
  </si>
  <si>
    <t>Status</t>
  </si>
  <si>
    <t>DA485</t>
  </si>
  <si>
    <t>BP717</t>
  </si>
  <si>
    <t>AR329</t>
  </si>
  <si>
    <t>SE951</t>
  </si>
  <si>
    <t>DA523</t>
  </si>
  <si>
    <t>Nested IF Formulas</t>
  </si>
  <si>
    <t>=IF(logical_test, value_if_true,IF(logical_test, value_if_true, value_if_false))</t>
  </si>
  <si>
    <t>Loan items &gt; 90 days old are overdue, items = 90 days old are due and items &lt; 90 days old are not due.</t>
  </si>
  <si>
    <t>=IFS(logical_test,value_if_true,logical_test2,value_if_true2...)</t>
  </si>
  <si>
    <t>=IF(AND(logical_test1,logical_test2…), value_if_true, value_if_false)</t>
  </si>
  <si>
    <t>Name</t>
  </si>
  <si>
    <t>Popular</t>
  </si>
  <si>
    <t>Salary $k</t>
  </si>
  <si>
    <t>Bonus $k</t>
  </si>
  <si>
    <t>Gross $k</t>
  </si>
  <si>
    <t>Bonus</t>
  </si>
  <si>
    <t>Spider Man</t>
  </si>
  <si>
    <t>No</t>
  </si>
  <si>
    <t>Ben Ten</t>
  </si>
  <si>
    <t>Yes</t>
  </si>
  <si>
    <t>Bob Builder</t>
  </si>
  <si>
    <t>Iggle Piggle</t>
  </si>
  <si>
    <t>Bat Man</t>
  </si>
  <si>
    <t>Bumble Bee</t>
  </si>
  <si>
    <t>Makka Pakka</t>
  </si>
  <si>
    <t>Mr Maker</t>
  </si>
  <si>
    <t>Elmo</t>
  </si>
  <si>
    <t>Cookie Monster</t>
  </si>
  <si>
    <t>Jeff Wiggle</t>
  </si>
  <si>
    <t>Total</t>
  </si>
  <si>
    <t>IF OR Formula</t>
  </si>
  <si>
    <t>=IF(OR(logical_test1,logical_test2…), value_if_true, value_if_false)</t>
  </si>
  <si>
    <t>IF AND Formula</t>
  </si>
  <si>
    <t>=SUMIFS(sum_range,criteria_range,criteria,...)</t>
  </si>
  <si>
    <t>=COUNTIFS(sum_range,criteria_range,criteria,...)</t>
  </si>
  <si>
    <t>Date</t>
  </si>
  <si>
    <t>Region</t>
  </si>
  <si>
    <t>Builder</t>
  </si>
  <si>
    <t>Units</t>
  </si>
  <si>
    <t>$k / Unit</t>
  </si>
  <si>
    <t>Total $k</t>
  </si>
  <si>
    <t>=AVERAGEIFS(sum_range,criteria_range,criteria,...)</t>
  </si>
  <si>
    <t>Central</t>
  </si>
  <si>
    <t>Doug</t>
  </si>
  <si>
    <t>=MAXIFS(sum_range,criteria_range,criteria,...)</t>
  </si>
  <si>
    <t>East</t>
  </si>
  <si>
    <t>Dave</t>
  </si>
  <si>
    <t>=MINIFS(sum_range,criteria_range,criteria,...)</t>
  </si>
  <si>
    <t>North</t>
  </si>
  <si>
    <t>South</t>
  </si>
  <si>
    <t>Brian</t>
  </si>
  <si>
    <t>West</t>
  </si>
  <si>
    <t>Larry</t>
  </si>
  <si>
    <t xml:space="preserve">Region: </t>
  </si>
  <si>
    <t>Average Rating</t>
  </si>
  <si>
    <t>EOMONTH Function</t>
  </si>
  <si>
    <t>=EOMONTH(start_date, months)</t>
  </si>
  <si>
    <t>Months to +/-</t>
  </si>
  <si>
    <t>EOMONTH Formula Result</t>
  </si>
  <si>
    <t>EDATE Function</t>
  </si>
  <si>
    <t>=EDATE(start_date, months)</t>
  </si>
  <si>
    <t>EDATE Formula Result</t>
  </si>
  <si>
    <t>Days Adjusted By</t>
  </si>
  <si>
    <t>=SUM(number1,number2,...)</t>
  </si>
  <si>
    <t>=COUNT(value1,value2,...)</t>
  </si>
  <si>
    <t>=AVERAGE(number1,number2,...)</t>
  </si>
  <si>
    <t>=MIN(number1,number2,...)</t>
  </si>
  <si>
    <t>=MAX(number1,number2,...)</t>
  </si>
  <si>
    <t>Formula</t>
  </si>
  <si>
    <t>Result</t>
  </si>
  <si>
    <t>Aggregation</t>
  </si>
  <si>
    <t>PV Function</t>
  </si>
  <si>
    <t>XLOOKUP Function</t>
  </si>
  <si>
    <t>=PMT(rate, nper, pv, [fv], [type])</t>
  </si>
  <si>
    <t>rate</t>
  </si>
  <si>
    <t>Interest Rate</t>
  </si>
  <si>
    <t>nper</t>
  </si>
  <si>
    <t>Number of Payments</t>
  </si>
  <si>
    <t>pv</t>
  </si>
  <si>
    <t>Loan Amount</t>
  </si>
  <si>
    <t>[fv]</t>
  </si>
  <si>
    <t>Final Balance (target)</t>
  </si>
  <si>
    <t>[type]</t>
  </si>
  <si>
    <t>Payments Due</t>
  </si>
  <si>
    <t>Repayment Amount</t>
  </si>
  <si>
    <t>PMT Function</t>
  </si>
  <si>
    <t>=PV(rate, nper, pmt, [fv], [type])</t>
  </si>
  <si>
    <t>pmt</t>
  </si>
  <si>
    <t>Payment made each period</t>
  </si>
  <si>
    <t>Present Value</t>
  </si>
  <si>
    <t>Logical Functions</t>
  </si>
  <si>
    <t>Lookup Functions</t>
  </si>
  <si>
    <t>Financial Functions</t>
  </si>
  <si>
    <t>Date Functions</t>
  </si>
  <si>
    <t>=XLOOKUP(lookup_value, lookup_array, return_array, [if_not_found], [match_mode], [search_mode])</t>
  </si>
  <si>
    <t>Future Value (Balance)</t>
  </si>
  <si>
    <t>IFS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</si>
</sst>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;[Red]\-&quot;$&quot;#,##0.00"/>
    <numFmt numFmtId="165" formatCode="_-* #,##0.00_-;\-* #,##0.00_-;_-* &quot;-&quot;??_-;_-@_-"/>
    <numFmt numFmtId="167" formatCode="_-* #,##0_-;\-* #,##0_-;_-* &quot;-&quot;??_-;_-@_-"/>
    <numFmt numFmtId="168" formatCode="0.0%"/>
    <numFmt numFmtId="169" formatCode="_-* #,##0.0_-;\-* #,##0.0_-;_-* &quot;-&quot;??_-;_-@_-"/>
    <numFmt numFmtId="170" formatCode="[$-409]d\-mmm\-yy;@"/>
    <numFmt numFmtId="171" formatCode="&quot;$&quot;#,##0"/>
    <numFmt numFmtId="172" formatCode="&quot;$&quot;#,##0.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28"/>
      <color theme="0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1"/>
      <name val="Courier New"/>
      <family val="3"/>
    </font>
    <font>
      <i/>
      <sz val="11"/>
      <color theme="1"/>
      <name val="Segoe UI"/>
      <family val="2"/>
    </font>
    <font>
      <b/>
      <sz val="11"/>
      <color theme="0"/>
      <name val="Segoe UI"/>
      <family val="2"/>
    </font>
    <font>
      <sz val="10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</font>
    <font>
      <sz val="12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9"/>
      <color theme="1"/>
      <name val="Calibri"/>
      <family val="2"/>
      <scheme val="minor"/>
    </font>
    <font>
      <sz val="11"/>
      <color theme="0"/>
      <name val="Segoe UI"/>
      <family val="2"/>
    </font>
    <font>
      <b/>
      <i/>
      <sz val="11"/>
      <color theme="1"/>
      <name val="Calibri"/>
      <family val="2"/>
      <scheme val="minor"/>
    </font>
    <font>
      <sz val="14"/>
      <color theme="0"/>
      <name val="Segoe UI Light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1E1E1E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rgb="FF0F551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EA72E"/>
        <bgColor indexed="64"/>
      </patternFill>
    </fill>
    <fill>
      <patternFill patternType="solid">
        <fgColor theme="4" tint="0.59999389629810485"/>
        <bgColor theme="6" tint="0.5999938962981048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</fills>
  <borders count="2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4506668294322"/>
      </right>
      <top style="thin">
        <color theme="4" tint="0.39997558519241921"/>
      </top>
      <bottom/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1454817346722"/>
      </right>
      <top style="thin">
        <color theme="4" tint="0.39997558519241921"/>
      </top>
      <bottom/>
      <diagonal/>
    </border>
    <border>
      <left/>
      <right style="thin">
        <color theme="4" tint="0.399914548173467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165" fontId="10" fillId="0" borderId="0" applyFont="0" applyFill="0" applyBorder="0" applyAlignment="0" applyProtection="0"/>
  </cellStyleXfs>
  <cellXfs count="160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center"/>
    </xf>
    <xf numFmtId="4" fontId="0" fillId="0" borderId="0" xfId="0" applyNumberFormat="1"/>
    <xf numFmtId="0" fontId="1" fillId="5" borderId="0" xfId="0" applyFont="1" applyFill="1" applyAlignment="1">
      <alignment horizontal="right"/>
    </xf>
    <xf numFmtId="0" fontId="7" fillId="5" borderId="0" xfId="0" quotePrefix="1" applyFont="1" applyFill="1" applyAlignment="1">
      <alignment vertical="center"/>
    </xf>
    <xf numFmtId="0" fontId="2" fillId="5" borderId="0" xfId="0" applyFont="1" applyFill="1"/>
    <xf numFmtId="167" fontId="2" fillId="0" borderId="0" xfId="0" applyNumberFormat="1" applyFont="1"/>
    <xf numFmtId="0" fontId="2" fillId="0" borderId="0" xfId="0" applyFont="1" applyAlignment="1">
      <alignment horizontal="left"/>
    </xf>
    <xf numFmtId="14" fontId="2" fillId="0" borderId="0" xfId="0" applyNumberFormat="1" applyFont="1"/>
    <xf numFmtId="14" fontId="0" fillId="0" borderId="0" xfId="0" applyNumberFormat="1"/>
    <xf numFmtId="0" fontId="0" fillId="5" borderId="0" xfId="0" applyFill="1"/>
    <xf numFmtId="0" fontId="8" fillId="0" borderId="0" xfId="0" applyFont="1"/>
    <xf numFmtId="0" fontId="1" fillId="5" borderId="0" xfId="0" applyFont="1" applyFill="1" applyAlignment="1">
      <alignment horizontal="right" vertical="center"/>
    </xf>
    <xf numFmtId="0" fontId="11" fillId="0" borderId="0" xfId="3" applyFont="1"/>
    <xf numFmtId="0" fontId="12" fillId="0" borderId="0" xfId="3" applyFont="1" applyAlignment="1">
      <alignment horizontal="center"/>
    </xf>
    <xf numFmtId="168" fontId="11" fillId="0" borderId="0" xfId="4" applyNumberFormat="1" applyFont="1"/>
    <xf numFmtId="0" fontId="10" fillId="0" borderId="0" xfId="3"/>
    <xf numFmtId="0" fontId="10" fillId="0" borderId="0" xfId="3" applyAlignment="1">
      <alignment horizontal="center"/>
    </xf>
    <xf numFmtId="169" fontId="10" fillId="0" borderId="0" xfId="5" applyNumberFormat="1" applyFont="1"/>
    <xf numFmtId="169" fontId="14" fillId="0" borderId="0" xfId="5" applyNumberFormat="1" applyFont="1" applyBorder="1" applyAlignment="1">
      <alignment horizontal="center"/>
    </xf>
    <xf numFmtId="0" fontId="14" fillId="0" borderId="0" xfId="3" applyFont="1"/>
    <xf numFmtId="168" fontId="11" fillId="0" borderId="0" xfId="4" applyNumberFormat="1" applyFont="1" applyBorder="1"/>
    <xf numFmtId="169" fontId="10" fillId="0" borderId="0" xfId="5" applyNumberFormat="1" applyFont="1" applyBorder="1" applyAlignment="1">
      <alignment horizontal="right"/>
    </xf>
    <xf numFmtId="167" fontId="10" fillId="0" borderId="0" xfId="5" applyNumberFormat="1" applyFont="1"/>
    <xf numFmtId="0" fontId="11" fillId="0" borderId="0" xfId="3" applyFont="1" applyAlignment="1">
      <alignment horizontal="center"/>
    </xf>
    <xf numFmtId="0" fontId="0" fillId="6" borderId="0" xfId="0" applyFill="1"/>
    <xf numFmtId="0" fontId="6" fillId="6" borderId="0" xfId="0" applyFont="1" applyFill="1"/>
    <xf numFmtId="0" fontId="2" fillId="6" borderId="0" xfId="0" applyFont="1" applyFill="1"/>
    <xf numFmtId="0" fontId="11" fillId="6" borderId="0" xfId="3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9" fillId="3" borderId="5" xfId="0" applyFont="1" applyFill="1" applyBorder="1" applyAlignment="1">
      <alignment vertical="center"/>
    </xf>
    <xf numFmtId="9" fontId="13" fillId="7" borderId="3" xfId="4" applyFont="1" applyFill="1" applyBorder="1" applyAlignment="1">
      <alignment horizontal="center" vertical="center"/>
    </xf>
    <xf numFmtId="0" fontId="11" fillId="5" borderId="0" xfId="3" applyFont="1" applyFill="1"/>
    <xf numFmtId="170" fontId="15" fillId="8" borderId="3" xfId="3" applyNumberFormat="1" applyFont="1" applyFill="1" applyBorder="1" applyAlignment="1">
      <alignment horizontal="center" vertical="center"/>
    </xf>
    <xf numFmtId="0" fontId="15" fillId="8" borderId="3" xfId="3" applyFont="1" applyFill="1" applyBorder="1" applyAlignment="1">
      <alignment horizontal="left" vertical="center"/>
    </xf>
    <xf numFmtId="0" fontId="15" fillId="8" borderId="3" xfId="3" applyFont="1" applyFill="1" applyBorder="1" applyAlignment="1">
      <alignment horizontal="center" vertical="center"/>
    </xf>
    <xf numFmtId="170" fontId="10" fillId="0" borderId="0" xfId="3" applyNumberFormat="1" applyAlignment="1">
      <alignment horizontal="center"/>
    </xf>
    <xf numFmtId="0" fontId="10" fillId="0" borderId="4" xfId="3" applyBorder="1"/>
    <xf numFmtId="167" fontId="10" fillId="0" borderId="4" xfId="5" applyNumberFormat="1" applyFont="1" applyBorder="1"/>
    <xf numFmtId="170" fontId="16" fillId="8" borderId="3" xfId="3" applyNumberFormat="1" applyFont="1" applyFill="1" applyBorder="1" applyAlignment="1">
      <alignment horizontal="center" vertical="center"/>
    </xf>
    <xf numFmtId="170" fontId="16" fillId="8" borderId="3" xfId="3" applyNumberFormat="1" applyFont="1" applyFill="1" applyBorder="1" applyAlignment="1">
      <alignment horizontal="right" vertical="center"/>
    </xf>
    <xf numFmtId="170" fontId="16" fillId="8" borderId="3" xfId="3" applyNumberFormat="1" applyFont="1" applyFill="1" applyBorder="1" applyAlignment="1">
      <alignment horizontal="left" vertical="center"/>
    </xf>
    <xf numFmtId="0" fontId="17" fillId="0" borderId="0" xfId="0" applyFont="1"/>
    <xf numFmtId="167" fontId="0" fillId="0" borderId="0" xfId="1" applyNumberFormat="1" applyFont="1"/>
    <xf numFmtId="9" fontId="0" fillId="0" borderId="0" xfId="2" applyFont="1"/>
    <xf numFmtId="0" fontId="5" fillId="9" borderId="7" xfId="0" applyFont="1" applyFill="1" applyBorder="1"/>
    <xf numFmtId="0" fontId="5" fillId="9" borderId="8" xfId="0" applyFont="1" applyFill="1" applyBorder="1"/>
    <xf numFmtId="167" fontId="5" fillId="9" borderId="9" xfId="1" applyNumberFormat="1" applyFont="1" applyFill="1" applyBorder="1" applyAlignment="1">
      <alignment horizontal="right"/>
    </xf>
    <xf numFmtId="9" fontId="5" fillId="9" borderId="9" xfId="2" applyFont="1" applyFill="1" applyBorder="1"/>
    <xf numFmtId="0" fontId="1" fillId="0" borderId="3" xfId="0" applyFont="1" applyBorder="1"/>
    <xf numFmtId="0" fontId="0" fillId="10" borderId="7" xfId="0" applyFill="1" applyBorder="1"/>
    <xf numFmtId="0" fontId="0" fillId="10" borderId="8" xfId="0" applyFill="1" applyBorder="1"/>
    <xf numFmtId="167" fontId="0" fillId="10" borderId="9" xfId="1" applyNumberFormat="1" applyFont="1" applyFill="1" applyBorder="1"/>
    <xf numFmtId="9" fontId="0" fillId="10" borderId="9" xfId="2" applyFont="1" applyFill="1" applyBorder="1"/>
    <xf numFmtId="0" fontId="0" fillId="0" borderId="7" xfId="0" applyBorder="1"/>
    <xf numFmtId="0" fontId="0" fillId="0" borderId="8" xfId="0" applyBorder="1"/>
    <xf numFmtId="167" fontId="0" fillId="0" borderId="9" xfId="1" applyNumberFormat="1" applyFont="1" applyBorder="1"/>
    <xf numFmtId="9" fontId="0" fillId="0" borderId="9" xfId="2" applyFont="1" applyBorder="1"/>
    <xf numFmtId="0" fontId="0" fillId="0" borderId="10" xfId="0" applyBorder="1"/>
    <xf numFmtId="0" fontId="0" fillId="0" borderId="11" xfId="0" applyBorder="1"/>
    <xf numFmtId="167" fontId="0" fillId="0" borderId="12" xfId="1" applyNumberFormat="1" applyFont="1" applyBorder="1"/>
    <xf numFmtId="9" fontId="0" fillId="0" borderId="12" xfId="2" applyFont="1" applyBorder="1"/>
    <xf numFmtId="0" fontId="18" fillId="6" borderId="0" xfId="0" applyFont="1" applyFill="1"/>
    <xf numFmtId="0" fontId="1" fillId="5" borderId="0" xfId="0" applyFont="1" applyFill="1" applyAlignment="1">
      <alignment horizontal="right" indent="1"/>
    </xf>
    <xf numFmtId="0" fontId="0" fillId="5" borderId="0" xfId="0" quotePrefix="1" applyFill="1"/>
    <xf numFmtId="0" fontId="0" fillId="0" borderId="0" xfId="0" applyAlignment="1">
      <alignment wrapText="1"/>
    </xf>
    <xf numFmtId="0" fontId="5" fillId="3" borderId="16" xfId="0" applyFont="1" applyFill="1" applyBorder="1" applyAlignment="1">
      <alignment horizontal="center" wrapText="1"/>
    </xf>
    <xf numFmtId="0" fontId="5" fillId="3" borderId="17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vertical="center" wrapText="1"/>
    </xf>
    <xf numFmtId="14" fontId="0" fillId="4" borderId="1" xfId="0" quotePrefix="1" applyNumberFormat="1" applyFill="1" applyBorder="1" applyAlignment="1">
      <alignment horizontal="center"/>
    </xf>
    <xf numFmtId="0" fontId="0" fillId="4" borderId="2" xfId="0" quotePrefix="1" applyFill="1" applyBorder="1" applyAlignment="1">
      <alignment horizontal="center"/>
    </xf>
    <xf numFmtId="14" fontId="0" fillId="4" borderId="19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9" xfId="0" applyNumberFormat="1" applyBorder="1" applyAlignment="1">
      <alignment horizontal="center"/>
    </xf>
    <xf numFmtId="0" fontId="5" fillId="3" borderId="20" xfId="0" applyFont="1" applyFill="1" applyBorder="1" applyAlignment="1">
      <alignment horizontal="center" wrapText="1"/>
    </xf>
    <xf numFmtId="14" fontId="0" fillId="4" borderId="2" xfId="0" applyNumberFormat="1" applyFill="1" applyBorder="1" applyAlignment="1">
      <alignment horizontal="center"/>
    </xf>
    <xf numFmtId="0" fontId="0" fillId="4" borderId="21" xfId="0" quotePrefix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20" fillId="6" borderId="0" xfId="0" applyFont="1" applyFill="1" applyAlignment="1">
      <alignment vertical="center"/>
    </xf>
    <xf numFmtId="0" fontId="21" fillId="6" borderId="0" xfId="0" applyFont="1" applyFill="1"/>
    <xf numFmtId="0" fontId="7" fillId="5" borderId="0" xfId="0" quotePrefix="1" applyFont="1" applyFill="1" applyAlignment="1">
      <alignment horizontal="left" vertical="center" indent="1"/>
    </xf>
    <xf numFmtId="167" fontId="5" fillId="9" borderId="9" xfId="1" applyNumberFormat="1" applyFont="1" applyFill="1" applyBorder="1" applyAlignment="1">
      <alignment horizontal="left"/>
    </xf>
    <xf numFmtId="0" fontId="1" fillId="5" borderId="22" xfId="0" quotePrefix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10" fontId="0" fillId="0" borderId="22" xfId="2" applyNumberFormat="1" applyFont="1" applyBorder="1" applyAlignment="1">
      <alignment vertical="center"/>
    </xf>
    <xf numFmtId="10" fontId="0" fillId="0" borderId="0" xfId="2" applyNumberFormat="1" applyFont="1" applyBorder="1" applyAlignment="1">
      <alignment vertical="center"/>
    </xf>
    <xf numFmtId="0" fontId="0" fillId="0" borderId="22" xfId="0" applyBorder="1" applyAlignment="1">
      <alignment vertical="center"/>
    </xf>
    <xf numFmtId="171" fontId="0" fillId="0" borderId="22" xfId="0" applyNumberFormat="1" applyBorder="1" applyAlignment="1">
      <alignment vertical="center"/>
    </xf>
    <xf numFmtId="172" fontId="0" fillId="0" borderId="0" xfId="0" applyNumberFormat="1" applyAlignment="1">
      <alignment vertical="center"/>
    </xf>
    <xf numFmtId="164" fontId="0" fillId="0" borderId="22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11" borderId="22" xfId="0" applyFill="1" applyBorder="1" applyAlignment="1">
      <alignment vertical="center"/>
    </xf>
    <xf numFmtId="0" fontId="0" fillId="11" borderId="22" xfId="0" applyFill="1" applyBorder="1" applyAlignment="1">
      <alignment vertical="center" wrapText="1"/>
    </xf>
    <xf numFmtId="172" fontId="0" fillId="0" borderId="22" xfId="0" applyNumberFormat="1" applyBorder="1" applyAlignment="1">
      <alignment vertical="center"/>
    </xf>
    <xf numFmtId="172" fontId="2" fillId="0" borderId="0" xfId="0" applyNumberFormat="1" applyFont="1"/>
    <xf numFmtId="0" fontId="0" fillId="5" borderId="24" xfId="0" applyFill="1" applyBorder="1"/>
    <xf numFmtId="164" fontId="0" fillId="5" borderId="23" xfId="0" quotePrefix="1" applyNumberFormat="1" applyFill="1" applyBorder="1" applyAlignment="1">
      <alignment horizontal="left" vertical="center"/>
    </xf>
    <xf numFmtId="164" fontId="2" fillId="0" borderId="0" xfId="0" applyNumberFormat="1" applyFont="1"/>
    <xf numFmtId="0" fontId="0" fillId="12" borderId="0" xfId="0" applyFill="1"/>
    <xf numFmtId="0" fontId="1" fillId="12" borderId="0" xfId="0" applyFont="1" applyFill="1" applyBorder="1"/>
    <xf numFmtId="0" fontId="0" fillId="12" borderId="0" xfId="0" applyFill="1" applyBorder="1"/>
    <xf numFmtId="0" fontId="2" fillId="0" borderId="0" xfId="0" applyFont="1" applyBorder="1"/>
    <xf numFmtId="0" fontId="0" fillId="0" borderId="0" xfId="0" applyBorder="1"/>
    <xf numFmtId="14" fontId="0" fillId="0" borderId="0" xfId="0" applyNumberFormat="1" applyBorder="1"/>
    <xf numFmtId="167" fontId="0" fillId="12" borderId="0" xfId="1" applyNumberFormat="1" applyFont="1" applyFill="1"/>
    <xf numFmtId="9" fontId="0" fillId="12" borderId="0" xfId="2" applyFont="1" applyFill="1"/>
    <xf numFmtId="0" fontId="2" fillId="12" borderId="0" xfId="0" applyFont="1" applyFill="1"/>
    <xf numFmtId="0" fontId="18" fillId="12" borderId="0" xfId="0" applyFont="1" applyFill="1"/>
    <xf numFmtId="0" fontId="11" fillId="12" borderId="0" xfId="3" applyFont="1" applyFill="1"/>
    <xf numFmtId="0" fontId="1" fillId="12" borderId="0" xfId="0" applyFont="1" applyFill="1" applyAlignment="1">
      <alignment horizontal="right" vertical="center"/>
    </xf>
    <xf numFmtId="0" fontId="7" fillId="12" borderId="0" xfId="0" quotePrefix="1" applyFont="1" applyFill="1" applyAlignment="1">
      <alignment vertical="center"/>
    </xf>
    <xf numFmtId="0" fontId="10" fillId="12" borderId="0" xfId="3" applyFill="1"/>
    <xf numFmtId="0" fontId="11" fillId="12" borderId="0" xfId="3" applyFont="1" applyFill="1" applyAlignment="1">
      <alignment horizontal="right"/>
    </xf>
    <xf numFmtId="0" fontId="11" fillId="12" borderId="0" xfId="3" applyFont="1" applyFill="1" applyAlignment="1">
      <alignment vertical="center"/>
    </xf>
    <xf numFmtId="0" fontId="11" fillId="12" borderId="0" xfId="3" applyFont="1" applyFill="1" applyAlignment="1">
      <alignment horizontal="center" vertical="center"/>
    </xf>
    <xf numFmtId="0" fontId="11" fillId="12" borderId="0" xfId="3" quotePrefix="1" applyFont="1" applyFill="1" applyAlignment="1">
      <alignment horizontal="center" vertical="center"/>
    </xf>
    <xf numFmtId="0" fontId="11" fillId="12" borderId="0" xfId="3" applyFont="1" applyFill="1" applyAlignment="1">
      <alignment horizontal="center"/>
    </xf>
    <xf numFmtId="0" fontId="16" fillId="13" borderId="6" xfId="3" applyFont="1" applyFill="1" applyBorder="1" applyAlignment="1">
      <alignment horizontal="left" vertical="center" wrapText="1"/>
    </xf>
    <xf numFmtId="0" fontId="16" fillId="13" borderId="6" xfId="3" applyFont="1" applyFill="1" applyBorder="1" applyAlignment="1">
      <alignment horizontal="center" vertical="center"/>
    </xf>
    <xf numFmtId="0" fontId="13" fillId="14" borderId="13" xfId="3" applyFont="1" applyFill="1" applyBorder="1" applyAlignment="1">
      <alignment horizontal="left" vertical="center" wrapText="1"/>
    </xf>
    <xf numFmtId="0" fontId="13" fillId="14" borderId="14" xfId="3" applyFont="1" applyFill="1" applyBorder="1" applyAlignment="1">
      <alignment horizontal="center" vertical="center"/>
    </xf>
    <xf numFmtId="0" fontId="13" fillId="15" borderId="15" xfId="3" applyFont="1" applyFill="1" applyBorder="1" applyAlignment="1">
      <alignment horizontal="left" vertical="center" wrapText="1"/>
    </xf>
    <xf numFmtId="0" fontId="13" fillId="15" borderId="0" xfId="3" applyFont="1" applyFill="1" applyAlignment="1">
      <alignment horizontal="center" vertical="center"/>
    </xf>
    <xf numFmtId="0" fontId="13" fillId="15" borderId="13" xfId="3" applyFont="1" applyFill="1" applyBorder="1" applyAlignment="1">
      <alignment horizontal="left" vertical="center" wrapText="1"/>
    </xf>
    <xf numFmtId="0" fontId="13" fillId="15" borderId="13" xfId="3" applyFont="1" applyFill="1" applyBorder="1" applyAlignment="1">
      <alignment horizontal="center" vertical="center"/>
    </xf>
    <xf numFmtId="0" fontId="13" fillId="14" borderId="14" xfId="3" applyFont="1" applyFill="1" applyBorder="1" applyAlignment="1">
      <alignment horizontal="left" vertical="center" wrapText="1"/>
    </xf>
    <xf numFmtId="0" fontId="18" fillId="12" borderId="0" xfId="0" applyFont="1" applyFill="1" applyBorder="1"/>
    <xf numFmtId="0" fontId="2" fillId="12" borderId="0" xfId="0" applyFont="1" applyFill="1" applyBorder="1"/>
    <xf numFmtId="0" fontId="1" fillId="12" borderId="0" xfId="0" quotePrefix="1" applyFont="1" applyFill="1" applyBorder="1" applyAlignment="1">
      <alignment horizontal="left" vertical="center"/>
    </xf>
    <xf numFmtId="164" fontId="0" fillId="12" borderId="0" xfId="0" quotePrefix="1" applyNumberFormat="1" applyFill="1" applyBorder="1" applyAlignment="1">
      <alignment horizontal="left" vertical="center"/>
    </xf>
    <xf numFmtId="0" fontId="0" fillId="12" borderId="0" xfId="0" applyFill="1" applyBorder="1" applyAlignment="1">
      <alignment vertical="center"/>
    </xf>
    <xf numFmtId="10" fontId="0" fillId="12" borderId="0" xfId="2" applyNumberFormat="1" applyFont="1" applyFill="1" applyBorder="1" applyAlignment="1">
      <alignment vertical="center"/>
    </xf>
    <xf numFmtId="0" fontId="23" fillId="12" borderId="0" xfId="0" applyFont="1" applyFill="1" applyBorder="1"/>
    <xf numFmtId="172" fontId="0" fillId="12" borderId="0" xfId="0" applyNumberFormat="1" applyFill="1" applyBorder="1" applyAlignment="1">
      <alignment vertical="center"/>
    </xf>
    <xf numFmtId="0" fontId="0" fillId="12" borderId="0" xfId="0" applyFill="1" applyBorder="1" applyAlignment="1">
      <alignment vertical="center" wrapText="1"/>
    </xf>
    <xf numFmtId="164" fontId="0" fillId="12" borderId="0" xfId="0" applyNumberFormat="1" applyFill="1" applyBorder="1" applyAlignment="1">
      <alignment vertical="center"/>
    </xf>
    <xf numFmtId="0" fontId="2" fillId="12" borderId="0" xfId="0" applyFont="1" applyFill="1" applyBorder="1" applyAlignment="1">
      <alignment horizontal="left" indent="1"/>
    </xf>
    <xf numFmtId="9" fontId="0" fillId="12" borderId="0" xfId="2" applyFont="1" applyFill="1" applyBorder="1" applyAlignment="1">
      <alignment vertical="center"/>
    </xf>
    <xf numFmtId="9" fontId="0" fillId="12" borderId="0" xfId="0" applyNumberFormat="1" applyFill="1" applyBorder="1" applyAlignment="1">
      <alignment vertical="center"/>
    </xf>
    <xf numFmtId="0" fontId="20" fillId="12" borderId="0" xfId="0" applyFont="1" applyFill="1" applyAlignment="1">
      <alignment vertical="center"/>
    </xf>
    <xf numFmtId="0" fontId="21" fillId="12" borderId="0" xfId="0" applyFont="1" applyFill="1"/>
    <xf numFmtId="0" fontId="1" fillId="12" borderId="0" xfId="0" applyFont="1" applyFill="1" applyAlignment="1">
      <alignment horizontal="right"/>
    </xf>
    <xf numFmtId="0" fontId="0" fillId="12" borderId="0" xfId="0" quotePrefix="1" applyFill="1"/>
    <xf numFmtId="0" fontId="19" fillId="12" borderId="0" xfId="0" applyFont="1" applyFill="1" applyAlignment="1">
      <alignment horizontal="right" vertical="top"/>
    </xf>
    <xf numFmtId="0" fontId="0" fillId="12" borderId="0" xfId="0" applyFill="1" applyAlignment="1">
      <alignment horizontal="left" vertical="top" wrapText="1"/>
    </xf>
    <xf numFmtId="0" fontId="0" fillId="12" borderId="0" xfId="0" applyFill="1" applyAlignment="1">
      <alignment horizontal="left" wrapText="1"/>
    </xf>
    <xf numFmtId="0" fontId="19" fillId="12" borderId="0" xfId="0" applyFont="1" applyFill="1" applyBorder="1" applyAlignment="1">
      <alignment horizontal="right" vertical="top"/>
    </xf>
    <xf numFmtId="0" fontId="5" fillId="16" borderId="0" xfId="0" applyFont="1" applyFill="1" applyBorder="1" applyAlignment="1">
      <alignment horizontal="center" wrapText="1"/>
    </xf>
    <xf numFmtId="0" fontId="5" fillId="16" borderId="0" xfId="0" applyFont="1" applyFill="1" applyBorder="1" applyAlignment="1">
      <alignment horizontal="center" vertical="center" wrapText="1"/>
    </xf>
    <xf numFmtId="0" fontId="0" fillId="12" borderId="0" xfId="0" applyFill="1" applyBorder="1" applyAlignment="1">
      <alignment wrapText="1"/>
    </xf>
    <xf numFmtId="14" fontId="0" fillId="17" borderId="0" xfId="0" quotePrefix="1" applyNumberFormat="1" applyFill="1" applyBorder="1" applyAlignment="1">
      <alignment horizontal="center"/>
    </xf>
    <xf numFmtId="14" fontId="0" fillId="17" borderId="0" xfId="0" applyNumberFormat="1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14" fontId="0" fillId="12" borderId="0" xfId="0" applyNumberFormat="1" applyFill="1" applyBorder="1" applyAlignment="1">
      <alignment horizontal="center"/>
    </xf>
    <xf numFmtId="0" fontId="0" fillId="12" borderId="0" xfId="0" applyFill="1" applyBorder="1" applyAlignment="1">
      <alignment horizontal="center"/>
    </xf>
  </cellXfs>
  <cellStyles count="6">
    <cellStyle name="Comma" xfId="1" builtinId="3"/>
    <cellStyle name="Comma 2" xfId="5" xr:uid="{2D570E70-EC99-4652-B338-2E89F3D4F785}"/>
    <cellStyle name="Normal" xfId="0" builtinId="0"/>
    <cellStyle name="Normal 2" xfId="3" xr:uid="{75973EC7-1325-4D69-80ED-CA57C0778AAD}"/>
    <cellStyle name="Percent" xfId="2" builtinId="5"/>
    <cellStyle name="Percent 2" xfId="4" xr:uid="{AFA267E8-FD2E-4CEE-8AFD-8E3606D41F03}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9" formatCode="_-* #,##0.0_-;\-* #,##0.0_-;_-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_-* #,##0.0_-;\-* #,##0.0_-;_-* &quot;-&quot;??_-;_-@_-"/>
      <alignment horizontal="center" vertical="bottom" textRotation="0" wrapText="0" indent="0" justifyLastLine="0" shrinkToFit="0" readingOrder="0"/>
    </dxf>
    <dxf>
      <numFmt numFmtId="4" formatCode="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9" formatCode="_-* #,##0.0_-;\-* #,##0.0_-;_-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9" formatCode="_-* #,##0.0_-;\-* #,##0.0_-;_-* &quot;-&quot;??_-;_-@_-"/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69" formatCode="_-* #,##0.0_-;\-* #,##0.0_-;_-* &quot;-&quot;??_-;_-@_-"/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9" formatCode="_-* #,##0.0_-;\-* #,##0.0_-;_-* &quot;-&quot;??_-;_-@_-"/>
    </dxf>
    <dxf>
      <alignment horizontal="center" vertical="bottom" textRotation="0" wrapText="0" relative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3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3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73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</dxf>
  </dxfs>
  <tableStyles count="0" defaultTableStyle="TableStyleMedium2" defaultPivotStyle="PivotStyleLight16"/>
  <colors>
    <mruColors>
      <color rgb="FF4EA72E"/>
      <color rgb="FF0F55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603250</xdr:colOff>
      <xdr:row>18</xdr:row>
      <xdr:rowOff>209550</xdr:rowOff>
    </xdr:from>
    <xdr:to>
      <xdr:col>13</xdr:col>
      <xdr:colOff>596919</xdr:colOff>
      <xdr:row>20</xdr:row>
      <xdr:rowOff>44450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BF52A4F-F156-EDEE-EECF-21038152A3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6400" y="4502150"/>
          <a:ext cx="4800619" cy="266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9526</xdr:colOff>
      <xdr:row>51</xdr:row>
      <xdr:rowOff>238125</xdr:rowOff>
    </xdr:from>
    <xdr:to>
      <xdr:col>10</xdr:col>
      <xdr:colOff>466726</xdr:colOff>
      <xdr:row>55</xdr:row>
      <xdr:rowOff>180975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3762E6-2138-42EA-9BF6-86ADE36818EA}"/>
            </a:ext>
          </a:extLst>
        </xdr:cNvPr>
        <xdr:cNvSpPr/>
      </xdr:nvSpPr>
      <xdr:spPr>
        <a:xfrm>
          <a:off x="5076826" y="12401550"/>
          <a:ext cx="2581275" cy="971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AU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 10% Bonus is calculated...:</a:t>
          </a:r>
          <a:endParaRPr lang="en-AU">
            <a:solidFill>
              <a:sysClr val="windowText" lastClr="000000"/>
            </a:solidFill>
            <a:effectLst/>
          </a:endParaRPr>
        </a:p>
        <a:p>
          <a:endParaRPr lang="en-AU"/>
        </a:p>
        <a:p>
          <a:r>
            <a:rPr lang="en-AU"/>
            <a:t>1)      If the TV personality is 'Popular' AND</a:t>
          </a:r>
        </a:p>
        <a:p>
          <a:r>
            <a:rPr lang="en-AU"/>
            <a:t>2)      If they earn less than $100k</a:t>
          </a:r>
          <a:endParaRPr lang="en-AU" sz="1100"/>
        </a:p>
      </xdr:txBody>
    </xdr:sp>
    <xdr:clientData/>
  </xdr:twoCellAnchor>
  <xdr:twoCellAnchor>
    <xdr:from>
      <xdr:col>7</xdr:col>
      <xdr:colOff>9526</xdr:colOff>
      <xdr:row>70</xdr:row>
      <xdr:rowOff>228601</xdr:rowOff>
    </xdr:from>
    <xdr:to>
      <xdr:col>10</xdr:col>
      <xdr:colOff>438151</xdr:colOff>
      <xdr:row>74</xdr:row>
      <xdr:rowOff>228601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F1DDCFB-0416-4144-9A36-2E9E1C2E544A}"/>
            </a:ext>
          </a:extLst>
        </xdr:cNvPr>
        <xdr:cNvSpPr/>
      </xdr:nvSpPr>
      <xdr:spPr>
        <a:xfrm>
          <a:off x="5076826" y="16868776"/>
          <a:ext cx="2552700" cy="102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AU"/>
            <a:t>A 10% Bonus is calculated...:</a:t>
          </a:r>
        </a:p>
        <a:p>
          <a:endParaRPr lang="en-AU"/>
        </a:p>
        <a:p>
          <a:r>
            <a:rPr lang="en-AU"/>
            <a:t>1)      If the TV personality is Popular OR</a:t>
          </a:r>
        </a:p>
        <a:p>
          <a:r>
            <a:rPr lang="en-AU"/>
            <a:t>2)      If they earn less than $100k </a:t>
          </a:r>
        </a:p>
        <a:p>
          <a:pPr algn="l"/>
          <a:endParaRPr lang="en-AU" sz="1100"/>
        </a:p>
      </xdr:txBody>
    </xdr:sp>
    <xdr:clientData/>
  </xdr:twoCellAnchor>
  <xdr:twoCellAnchor editAs="oneCell">
    <xdr:from>
      <xdr:col>4</xdr:col>
      <xdr:colOff>596899</xdr:colOff>
      <xdr:row>11</xdr:row>
      <xdr:rowOff>177800</xdr:rowOff>
    </xdr:from>
    <xdr:to>
      <xdr:col>9</xdr:col>
      <xdr:colOff>687085</xdr:colOff>
      <xdr:row>12</xdr:row>
      <xdr:rowOff>209550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81A2A9-9112-A282-5532-1CE478AB3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5999" y="2984500"/>
          <a:ext cx="4039886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520701</xdr:colOff>
      <xdr:row>25</xdr:row>
      <xdr:rowOff>165100</xdr:rowOff>
    </xdr:from>
    <xdr:to>
      <xdr:col>15</xdr:col>
      <xdr:colOff>736600</xdr:colOff>
      <xdr:row>27</xdr:row>
      <xdr:rowOff>47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26C379D-553B-0B23-C463-10BAF424D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9801" y="6019800"/>
          <a:ext cx="8102599" cy="266747"/>
        </a:xfrm>
        <a:prstGeom prst="rect">
          <a:avLst/>
        </a:prstGeom>
      </xdr:spPr>
    </xdr:pic>
    <xdr:clientData/>
  </xdr:twoCellAnchor>
  <xdr:twoCellAnchor editAs="oneCell">
    <xdr:from>
      <xdr:col>4</xdr:col>
      <xdr:colOff>488949</xdr:colOff>
      <xdr:row>39</xdr:row>
      <xdr:rowOff>152400</xdr:rowOff>
    </xdr:from>
    <xdr:to>
      <xdr:col>16</xdr:col>
      <xdr:colOff>265631</xdr:colOff>
      <xdr:row>41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9FB47DB-1DCF-7FDB-914A-3AC62EED5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8049" y="9055100"/>
          <a:ext cx="8850832" cy="2794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6351</xdr:colOff>
      <xdr:row>58</xdr:row>
      <xdr:rowOff>0</xdr:rowOff>
    </xdr:from>
    <xdr:to>
      <xdr:col>15</xdr:col>
      <xdr:colOff>406401</xdr:colOff>
      <xdr:row>59</xdr:row>
      <xdr:rowOff>95250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919048D-CD94-BFF9-65FB-7642C6596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84801" y="13468350"/>
          <a:ext cx="5867400" cy="355600"/>
        </a:xfrm>
        <a:prstGeom prst="rect">
          <a:avLst/>
        </a:prstGeom>
      </xdr:spPr>
    </xdr:pic>
    <xdr:clientData/>
  </xdr:twoCellAnchor>
  <xdr:twoCellAnchor editAs="oneCell">
    <xdr:from>
      <xdr:col>7</xdr:col>
      <xdr:colOff>6350</xdr:colOff>
      <xdr:row>76</xdr:row>
      <xdr:rowOff>254000</xdr:rowOff>
    </xdr:from>
    <xdr:to>
      <xdr:col>14</xdr:col>
      <xdr:colOff>469894</xdr:colOff>
      <xdr:row>78</xdr:row>
      <xdr:rowOff>63500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4F4B5A1-A1B7-0C9A-E04B-E561872F1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84800" y="18383250"/>
          <a:ext cx="5283194" cy="330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971551</xdr:colOff>
      <xdr:row>11</xdr:row>
      <xdr:rowOff>171450</xdr:rowOff>
    </xdr:from>
    <xdr:to>
      <xdr:col>8</xdr:col>
      <xdr:colOff>228601</xdr:colOff>
      <xdr:row>13</xdr:row>
      <xdr:rowOff>5289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8B2255B-BD65-FEB5-CEFE-F7FA9B847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21301" y="2997200"/>
          <a:ext cx="2863850" cy="265639"/>
        </a:xfrm>
        <a:prstGeom prst="rect">
          <a:avLst/>
        </a:prstGeom>
      </xdr:spPr>
    </xdr:pic>
    <xdr:clientData/>
  </xdr:twoCellAnchor>
  <xdr:twoCellAnchor editAs="oneCell">
    <xdr:from>
      <xdr:col>5</xdr:col>
      <xdr:colOff>984250</xdr:colOff>
      <xdr:row>13</xdr:row>
      <xdr:rowOff>158750</xdr:rowOff>
    </xdr:from>
    <xdr:to>
      <xdr:col>8</xdr:col>
      <xdr:colOff>235897</xdr:colOff>
      <xdr:row>14</xdr:row>
      <xdr:rowOff>209550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CBE740B-31D3-0A8E-80E2-57FD6C017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0" y="3416300"/>
          <a:ext cx="2858447" cy="266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76200</xdr:rowOff>
    </xdr:from>
    <xdr:to>
      <xdr:col>4</xdr:col>
      <xdr:colOff>19050</xdr:colOff>
      <xdr:row>24</xdr:row>
      <xdr:rowOff>142875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C546987-0A7E-1D21-5342-3C3CA2582894}"/>
            </a:ext>
          </a:extLst>
        </xdr:cNvPr>
        <xdr:cNvSpPr txBox="1"/>
      </xdr:nvSpPr>
      <xdr:spPr>
        <a:xfrm>
          <a:off x="228600" y="5181600"/>
          <a:ext cx="3495675" cy="1009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PV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calculates the present value of a loan or an investment, based on a </a:t>
          </a:r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constant interest rate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You can use PV with either periodic, constant payments (such as a mortgage or other loan), or a future value that's your investment goal.</a:t>
          </a:r>
          <a:endParaRPr lang="en-AU" sz="1100"/>
        </a:p>
      </xdr:txBody>
    </xdr:sp>
    <xdr:clientData/>
  </xdr:twoCellAnchor>
  <xdr:twoCellAnchor>
    <xdr:from>
      <xdr:col>1</xdr:col>
      <xdr:colOff>0</xdr:colOff>
      <xdr:row>3</xdr:row>
      <xdr:rowOff>76200</xdr:rowOff>
    </xdr:from>
    <xdr:to>
      <xdr:col>4</xdr:col>
      <xdr:colOff>0</xdr:colOff>
      <xdr:row>5</xdr:row>
      <xdr:rowOff>209550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D539417-F86F-4765-DAD8-C80F11167920}"/>
            </a:ext>
          </a:extLst>
        </xdr:cNvPr>
        <xdr:cNvSpPr txBox="1"/>
      </xdr:nvSpPr>
      <xdr:spPr>
        <a:xfrm>
          <a:off x="228600" y="2162175"/>
          <a:ext cx="34766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PMT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calculates the payment for a loan based on </a:t>
          </a:r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constant payments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a </a:t>
          </a:r>
          <a:r>
            <a:rPr lang="en-AU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constant interest rate</a:t>
          </a:r>
          <a:r>
            <a:rPr lang="en-AU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AU" sz="1100"/>
        </a:p>
      </xdr:txBody>
    </xdr:sp>
    <xdr:clientData/>
  </xdr:twoCellAnchor>
  <xdr:twoCellAnchor editAs="oneCell">
    <xdr:from>
      <xdr:col>4</xdr:col>
      <xdr:colOff>349249</xdr:colOff>
      <xdr:row>14</xdr:row>
      <xdr:rowOff>57150</xdr:rowOff>
    </xdr:from>
    <xdr:to>
      <xdr:col>6</xdr:col>
      <xdr:colOff>1142997</xdr:colOff>
      <xdr:row>15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8FC1E76D-230E-558D-F0B8-05D18EF55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29099" y="3917950"/>
          <a:ext cx="2336798" cy="222250"/>
        </a:xfrm>
        <a:prstGeom prst="rect">
          <a:avLst/>
        </a:prstGeom>
      </xdr:spPr>
    </xdr:pic>
    <xdr:clientData/>
  </xdr:twoCellAnchor>
  <xdr:twoCellAnchor editAs="oneCell">
    <xdr:from>
      <xdr:col>4</xdr:col>
      <xdr:colOff>317500</xdr:colOff>
      <xdr:row>33</xdr:row>
      <xdr:rowOff>19050</xdr:rowOff>
    </xdr:from>
    <xdr:to>
      <xdr:col>6</xdr:col>
      <xdr:colOff>1136648</xdr:colOff>
      <xdr:row>34</xdr:row>
      <xdr:rowOff>31750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24A6E8D-2B3C-A618-4F0E-12D348A99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7350" y="8775700"/>
          <a:ext cx="2362198" cy="228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330200</xdr:colOff>
      <xdr:row>9</xdr:row>
      <xdr:rowOff>171450</xdr:rowOff>
    </xdr:from>
    <xdr:to>
      <xdr:col>5</xdr:col>
      <xdr:colOff>958848</xdr:colOff>
      <xdr:row>11</xdr:row>
      <xdr:rowOff>19050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E83499-D260-5291-F7AD-E56B4DBCB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6500" y="2597150"/>
          <a:ext cx="1714498" cy="2286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444499</xdr:colOff>
      <xdr:row>23</xdr:row>
      <xdr:rowOff>6350</xdr:rowOff>
    </xdr:from>
    <xdr:to>
      <xdr:col>6</xdr:col>
      <xdr:colOff>1028334</xdr:colOff>
      <xdr:row>24</xdr:row>
      <xdr:rowOff>38100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C2E4E1A-20D6-DC42-B9D0-FE7FF7E1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6649" y="5353050"/>
          <a:ext cx="1764935" cy="222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62C876-57FA-4310-B7C4-CDC87B2C76B2}" name="Table1" displayName="Table1" ref="A1:D76" totalsRowShown="0" headerRowDxfId="6">
  <autoFilter ref="A1:D76" xr:uid="{BC62C876-57FA-4310-B7C4-CDC87B2C76B2}"/>
  <tableColumns count="4">
    <tableColumn id="1" xr3:uid="{5D543D91-34E3-4E48-9183-4E64958AFC5E}" name="Year" dataDxfId="5"/>
    <tableColumn id="2" xr3:uid="{A4438921-24BE-467E-BB0F-12E5212D3DC0}" name="Category" dataDxfId="4"/>
    <tableColumn id="3" xr3:uid="{C9D13DE6-399B-482F-A55F-23A3FFB3AA54}" name="Product" dataDxfId="3"/>
    <tableColumn id="4" xr3:uid="{F9DF5BF8-70F8-44D0-83C5-5DDEDAF47DD6}" name="Sal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A55B5F-2F6F-4D0D-82CE-8911504BD2BA}" name="Table15" displayName="Table15" ref="B10:D15" totalsRowShown="0" headerRowDxfId="31" dataDxfId="30">
  <autoFilter ref="B10:D15" xr:uid="{A5A55B5F-2F6F-4D0D-82CE-8911504BD2BA}"/>
  <tableColumns count="3">
    <tableColumn id="1" xr3:uid="{3307721D-AE23-449A-937C-783137A7C374}" name="Item" dataDxfId="29"/>
    <tableColumn id="2" xr3:uid="{D80D3C53-6001-4FE8-9848-74FF98F80587}" name="Loan Date" dataDxfId="28"/>
    <tableColumn id="4" xr3:uid="{A4C56334-4D8C-4F7F-A433-3249E0980C36}" name="Status" dataDxfId="27">
      <calculatedColumnFormula>IF(TODAY()-Table15[[#This Row],[Loan Date]]&gt;=90,"Due","Not Due")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BCF16C-F7D2-4F3C-BFEB-D0B53E6C32CB}" name="Table2" displayName="Table2" ref="B24:D29" totalsRowShown="0" headerRowDxfId="26" dataDxfId="25">
  <autoFilter ref="B24:D29" xr:uid="{7EBCF16C-F7D2-4F3C-BFEB-D0B53E6C32CB}"/>
  <tableColumns count="3">
    <tableColumn id="1" xr3:uid="{FBD65105-C183-4548-8D60-4CF74D1D7576}" name="Item" dataDxfId="24"/>
    <tableColumn id="2" xr3:uid="{2BB8164F-3643-4CDD-9BF1-B16FFD556033}" name="Loan Date" dataDxfId="23"/>
    <tableColumn id="4" xr3:uid="{C3CB1BC7-51A1-481B-B440-86394AF75C36}" name="Status" dataDxfId="22">
      <calculatedColumnFormula>IF(TODAY()-Table2[[#This Row],[Loan Date]]&gt;90,"Overdue",IF(TODAY()-Table2[[#This Row],[Loan Date]]=90,"Due","Not Due"))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2E7215-253A-452E-BBA4-E5B94013291A}" name="Table3" displayName="Table3" ref="B38:D43" totalsRowShown="0" headerRowDxfId="21" dataDxfId="20">
  <autoFilter ref="B38:D43" xr:uid="{E92E7215-253A-452E-BBA4-E5B94013291A}"/>
  <tableColumns count="3">
    <tableColumn id="1" xr3:uid="{72E6B367-0616-422E-A068-B3C4C6E9D5A9}" name="Item" dataDxfId="19"/>
    <tableColumn id="2" xr3:uid="{BBDA7002-AD10-4A36-AAD2-B8D7049FF603}" name="Loan Date" dataDxfId="18"/>
    <tableColumn id="4" xr3:uid="{E49B23C7-0BB2-42D3-84F8-5D136BC57999}" name="Status" dataDxfId="17">
      <calculatedColumnFormula array="1">_xlfn.IFS(TODAY()-Table3[[#This Row],[Loan Date]]&gt;90,"Overdue",TODAY()-Table3[[#This Row],[Loan Date]]=90,"Due",TRUE,"Not Due")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27A953-52F2-4EDA-A9F9-8E4603C1D5A8}" name="IF_AND" displayName="IF_AND" ref="B51:F62" totalsRowShown="0" headerRowDxfId="16" headerRowBorderDxfId="15">
  <tableColumns count="5">
    <tableColumn id="1" xr3:uid="{9F27107B-E1D8-4FE6-AE85-83E2DFE2F523}" name="Name"/>
    <tableColumn id="2" xr3:uid="{3B3AC863-0E1A-4F1A-8272-2D1297FC9024}" name="Popular" dataDxfId="14"/>
    <tableColumn id="3" xr3:uid="{68FDEC9C-3EC5-45B5-B87A-F73DB24820A0}" name="Salary $k" dataDxfId="13" dataCellStyle="Comma"/>
    <tableColumn id="4" xr3:uid="{305B49C8-4FF4-490E-80BA-9DA96DA9E91B}" name="Bonus $k" dataDxfId="1" dataCellStyle="Comma">
      <calculatedColumnFormula>IF(AND(C52="Yes",D52&lt;100),D52*$I$51,"NA")</calculatedColumnFormula>
    </tableColumn>
    <tableColumn id="5" xr3:uid="{5B2C6A43-8B60-42B9-AB15-F3CEDCC721FA}" name="Gross $k" dataDxfId="12" dataCellStyle="Comma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FD806F-05F2-449D-B54E-8F3F9B6602E0}" name="IF_OR" displayName="IF_OR" ref="B70:F81" totalsRowShown="0" headerRowDxfId="11" headerRowBorderDxfId="10">
  <tableColumns count="5">
    <tableColumn id="1" xr3:uid="{D6B2D92B-9F5B-4998-9ABF-BD06EBBCDD73}" name="Name" dataCellStyle="Normal 2"/>
    <tableColumn id="2" xr3:uid="{CDCC8162-99A0-4F08-90D8-F2981B232EF4}" name="Popular" dataDxfId="9" dataCellStyle="Normal 2"/>
    <tableColumn id="3" xr3:uid="{4D296A25-766E-4F2B-9218-81B67800AD67}" name="Salary $k" dataDxfId="8" dataCellStyle="Comma 2"/>
    <tableColumn id="4" xr3:uid="{44EFE5A9-C353-4B67-B899-8DA2F84329F1}" name="Bonus $k" dataDxfId="0" dataCellStyle="Comma 2">
      <calculatedColumnFormula>IF(OR(C71="Yes",D71&lt;100),D71*$I$70,"NA")</calculatedColumnFormula>
    </tableColumn>
    <tableColumn id="5" xr3:uid="{66E0C91F-10D0-43FE-9264-A1625D7B2243}" name="Gross $k" dataDxfId="7" dataCellStyle="Comma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FD12-6259-4431-BDA1-CA20DAAAB171}">
  <sheetPr>
    <tabColor theme="8" tint="-0.499984740745262"/>
  </sheetPr>
  <dimension ref="A1:D76"/>
  <sheetViews>
    <sheetView showGridLines="0" tabSelected="1" workbookViewId="0">
      <selection activeCell="F1" sqref="F1"/>
    </sheetView>
  </sheetViews>
  <sheetFormatPr defaultRowHeight="14.75" x14ac:dyDescent="0.75"/>
  <cols>
    <col min="1" max="1" width="7.26953125" bestFit="1" customWidth="1"/>
    <col min="2" max="2" width="12.26953125" bestFit="1" customWidth="1"/>
    <col min="3" max="3" width="15.54296875" bestFit="1" customWidth="1"/>
    <col min="4" max="4" width="9" bestFit="1" customWidth="1"/>
    <col min="7" max="7" width="10.7265625" bestFit="1" customWidth="1"/>
    <col min="9" max="9" width="10.7265625" bestFit="1" customWidth="1"/>
    <col min="12" max="12" width="10.72656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>
        <v>2022</v>
      </c>
      <c r="B2" t="s">
        <v>4</v>
      </c>
      <c r="C2" t="s">
        <v>5</v>
      </c>
      <c r="D2" s="3">
        <v>20000</v>
      </c>
    </row>
    <row r="3" spans="1:4" x14ac:dyDescent="0.75">
      <c r="A3">
        <v>2020</v>
      </c>
      <c r="B3" t="s">
        <v>6</v>
      </c>
      <c r="C3" t="s">
        <v>7</v>
      </c>
      <c r="D3" s="3">
        <v>3700</v>
      </c>
    </row>
    <row r="4" spans="1:4" x14ac:dyDescent="0.75">
      <c r="A4">
        <v>2022</v>
      </c>
      <c r="B4" t="s">
        <v>6</v>
      </c>
      <c r="C4" t="s">
        <v>8</v>
      </c>
      <c r="D4" s="3">
        <v>4000</v>
      </c>
    </row>
    <row r="5" spans="1:4" x14ac:dyDescent="0.75">
      <c r="A5">
        <v>2020</v>
      </c>
      <c r="B5" t="s">
        <v>6</v>
      </c>
      <c r="C5" t="s">
        <v>9</v>
      </c>
      <c r="D5" s="3">
        <v>13300</v>
      </c>
    </row>
    <row r="6" spans="1:4" x14ac:dyDescent="0.75">
      <c r="A6">
        <v>2022</v>
      </c>
      <c r="B6" t="s">
        <v>6</v>
      </c>
      <c r="C6" t="s">
        <v>10</v>
      </c>
      <c r="D6" s="3">
        <v>36000</v>
      </c>
    </row>
    <row r="7" spans="1:4" x14ac:dyDescent="0.75">
      <c r="A7">
        <v>2020</v>
      </c>
      <c r="B7" t="s">
        <v>4</v>
      </c>
      <c r="C7" t="s">
        <v>11</v>
      </c>
      <c r="D7" s="3">
        <v>2300</v>
      </c>
    </row>
    <row r="8" spans="1:4" x14ac:dyDescent="0.75">
      <c r="A8">
        <v>2021</v>
      </c>
      <c r="B8" t="s">
        <v>6</v>
      </c>
      <c r="C8" t="s">
        <v>7</v>
      </c>
      <c r="D8" s="3">
        <v>2300</v>
      </c>
    </row>
    <row r="9" spans="1:4" x14ac:dyDescent="0.75">
      <c r="A9">
        <v>2021</v>
      </c>
      <c r="B9" t="s">
        <v>4</v>
      </c>
      <c r="C9" t="s">
        <v>12</v>
      </c>
      <c r="D9" s="3">
        <v>3400</v>
      </c>
    </row>
    <row r="10" spans="1:4" x14ac:dyDescent="0.75">
      <c r="A10">
        <v>2021</v>
      </c>
      <c r="B10" t="s">
        <v>13</v>
      </c>
      <c r="C10" t="s">
        <v>14</v>
      </c>
      <c r="D10" s="3">
        <v>6300</v>
      </c>
    </row>
    <row r="11" spans="1:4" x14ac:dyDescent="0.75">
      <c r="A11">
        <v>2022</v>
      </c>
      <c r="B11" t="s">
        <v>4</v>
      </c>
      <c r="C11" t="s">
        <v>12</v>
      </c>
      <c r="D11" s="3">
        <v>5400</v>
      </c>
    </row>
    <row r="12" spans="1:4" x14ac:dyDescent="0.75">
      <c r="A12">
        <v>2021</v>
      </c>
      <c r="B12" t="s">
        <v>15</v>
      </c>
      <c r="C12" t="s">
        <v>16</v>
      </c>
      <c r="D12" s="3">
        <v>17000</v>
      </c>
    </row>
    <row r="13" spans="1:4" x14ac:dyDescent="0.75">
      <c r="A13">
        <v>2021</v>
      </c>
      <c r="B13" t="s">
        <v>15</v>
      </c>
      <c r="C13" t="s">
        <v>17</v>
      </c>
      <c r="D13" s="3">
        <v>21600</v>
      </c>
    </row>
    <row r="14" spans="1:4" x14ac:dyDescent="0.75">
      <c r="A14">
        <v>2021</v>
      </c>
      <c r="B14" t="s">
        <v>15</v>
      </c>
      <c r="C14" t="s">
        <v>18</v>
      </c>
      <c r="D14" s="3">
        <v>29800</v>
      </c>
    </row>
    <row r="15" spans="1:4" x14ac:dyDescent="0.75">
      <c r="A15">
        <v>2021</v>
      </c>
      <c r="B15" t="s">
        <v>4</v>
      </c>
      <c r="C15" t="s">
        <v>19</v>
      </c>
      <c r="D15" s="3">
        <v>1000</v>
      </c>
    </row>
    <row r="16" spans="1:4" x14ac:dyDescent="0.75">
      <c r="A16">
        <v>2020</v>
      </c>
      <c r="B16" t="s">
        <v>6</v>
      </c>
      <c r="C16" t="s">
        <v>20</v>
      </c>
      <c r="D16" s="3">
        <v>6700</v>
      </c>
    </row>
    <row r="17" spans="1:4" x14ac:dyDescent="0.75">
      <c r="A17">
        <v>2022</v>
      </c>
      <c r="B17" t="s">
        <v>4</v>
      </c>
      <c r="C17" t="s">
        <v>19</v>
      </c>
      <c r="D17" s="3">
        <v>600</v>
      </c>
    </row>
    <row r="18" spans="1:4" x14ac:dyDescent="0.75">
      <c r="A18">
        <v>2020</v>
      </c>
      <c r="B18" t="s">
        <v>13</v>
      </c>
      <c r="C18" t="s">
        <v>21</v>
      </c>
      <c r="D18" s="3">
        <v>3500</v>
      </c>
    </row>
    <row r="19" spans="1:4" x14ac:dyDescent="0.75">
      <c r="A19">
        <v>2022</v>
      </c>
      <c r="B19" t="s">
        <v>6</v>
      </c>
      <c r="C19" t="s">
        <v>20</v>
      </c>
      <c r="D19" s="3">
        <v>7500</v>
      </c>
    </row>
    <row r="20" spans="1:4" x14ac:dyDescent="0.75">
      <c r="A20">
        <v>2022</v>
      </c>
      <c r="B20" t="s">
        <v>15</v>
      </c>
      <c r="C20" t="s">
        <v>22</v>
      </c>
      <c r="D20" s="3">
        <v>63700</v>
      </c>
    </row>
    <row r="21" spans="1:4" x14ac:dyDescent="0.75">
      <c r="A21">
        <v>2022</v>
      </c>
      <c r="B21" t="s">
        <v>13</v>
      </c>
      <c r="C21" t="s">
        <v>23</v>
      </c>
      <c r="D21" s="3">
        <v>9300</v>
      </c>
    </row>
    <row r="22" spans="1:4" x14ac:dyDescent="0.75">
      <c r="A22">
        <v>2022</v>
      </c>
      <c r="B22" t="s">
        <v>13</v>
      </c>
      <c r="C22" t="s">
        <v>14</v>
      </c>
      <c r="D22" s="3">
        <v>8500</v>
      </c>
    </row>
    <row r="23" spans="1:4" x14ac:dyDescent="0.75">
      <c r="A23">
        <v>2022</v>
      </c>
      <c r="B23" t="s">
        <v>15</v>
      </c>
      <c r="C23" t="s">
        <v>24</v>
      </c>
      <c r="D23" s="3">
        <v>33700</v>
      </c>
    </row>
    <row r="24" spans="1:4" x14ac:dyDescent="0.75">
      <c r="A24">
        <v>2022</v>
      </c>
      <c r="B24" t="s">
        <v>6</v>
      </c>
      <c r="C24" t="s">
        <v>25</v>
      </c>
      <c r="D24" s="3">
        <v>600</v>
      </c>
    </row>
    <row r="25" spans="1:4" x14ac:dyDescent="0.75">
      <c r="A25">
        <v>2020</v>
      </c>
      <c r="B25" t="s">
        <v>13</v>
      </c>
      <c r="C25" t="s">
        <v>14</v>
      </c>
      <c r="D25" s="3">
        <v>3100</v>
      </c>
    </row>
    <row r="26" spans="1:4" x14ac:dyDescent="0.75">
      <c r="A26">
        <v>2022</v>
      </c>
      <c r="B26" t="s">
        <v>15</v>
      </c>
      <c r="C26" t="s">
        <v>26</v>
      </c>
      <c r="D26" s="3">
        <v>30700</v>
      </c>
    </row>
    <row r="27" spans="1:4" x14ac:dyDescent="0.75">
      <c r="A27">
        <v>2021</v>
      </c>
      <c r="B27" t="s">
        <v>15</v>
      </c>
      <c r="C27" t="s">
        <v>26</v>
      </c>
      <c r="D27" s="3">
        <v>16400</v>
      </c>
    </row>
    <row r="28" spans="1:4" x14ac:dyDescent="0.75">
      <c r="A28">
        <v>2021</v>
      </c>
      <c r="B28" t="s">
        <v>15</v>
      </c>
      <c r="C28" t="s">
        <v>24</v>
      </c>
      <c r="D28" s="3">
        <v>22100</v>
      </c>
    </row>
    <row r="29" spans="1:4" x14ac:dyDescent="0.75">
      <c r="A29">
        <v>2022</v>
      </c>
      <c r="B29" t="s">
        <v>15</v>
      </c>
      <c r="C29" t="s">
        <v>16</v>
      </c>
      <c r="D29" s="3">
        <v>34000</v>
      </c>
    </row>
    <row r="30" spans="1:4" x14ac:dyDescent="0.75">
      <c r="A30">
        <v>2020</v>
      </c>
      <c r="B30" t="s">
        <v>15</v>
      </c>
      <c r="C30" t="s">
        <v>26</v>
      </c>
      <c r="D30" s="3">
        <v>700</v>
      </c>
    </row>
    <row r="31" spans="1:4" x14ac:dyDescent="0.75">
      <c r="A31">
        <v>2020</v>
      </c>
      <c r="B31" t="s">
        <v>6</v>
      </c>
      <c r="C31" t="s">
        <v>10</v>
      </c>
      <c r="D31" s="3">
        <v>3300</v>
      </c>
    </row>
    <row r="32" spans="1:4" x14ac:dyDescent="0.75">
      <c r="A32">
        <v>2022</v>
      </c>
      <c r="B32" t="s">
        <v>13</v>
      </c>
      <c r="C32" t="s">
        <v>21</v>
      </c>
      <c r="D32" s="3">
        <v>16900</v>
      </c>
    </row>
    <row r="33" spans="1:4" x14ac:dyDescent="0.75">
      <c r="A33">
        <v>2022</v>
      </c>
      <c r="B33" t="s">
        <v>15</v>
      </c>
      <c r="C33" t="s">
        <v>17</v>
      </c>
      <c r="D33" s="3">
        <v>36700</v>
      </c>
    </row>
    <row r="34" spans="1:4" x14ac:dyDescent="0.75">
      <c r="A34">
        <v>2020</v>
      </c>
      <c r="B34" t="s">
        <v>15</v>
      </c>
      <c r="C34" t="s">
        <v>16</v>
      </c>
      <c r="D34" s="3">
        <v>8300</v>
      </c>
    </row>
    <row r="35" spans="1:4" x14ac:dyDescent="0.75">
      <c r="A35">
        <v>2021</v>
      </c>
      <c r="B35" t="s">
        <v>6</v>
      </c>
      <c r="C35" t="s">
        <v>8</v>
      </c>
      <c r="D35" s="3">
        <v>2900</v>
      </c>
    </row>
    <row r="36" spans="1:4" x14ac:dyDescent="0.75">
      <c r="A36">
        <v>2020</v>
      </c>
      <c r="B36" t="s">
        <v>15</v>
      </c>
      <c r="C36" t="s">
        <v>22</v>
      </c>
      <c r="D36" s="3">
        <v>8700</v>
      </c>
    </row>
    <row r="37" spans="1:4" x14ac:dyDescent="0.75">
      <c r="A37">
        <v>2022</v>
      </c>
      <c r="B37" t="s">
        <v>15</v>
      </c>
      <c r="C37" t="s">
        <v>18</v>
      </c>
      <c r="D37" s="3">
        <v>35000</v>
      </c>
    </row>
    <row r="38" spans="1:4" x14ac:dyDescent="0.75">
      <c r="A38">
        <v>2021</v>
      </c>
      <c r="B38" t="s">
        <v>13</v>
      </c>
      <c r="C38" t="s">
        <v>21</v>
      </c>
      <c r="D38" s="3">
        <v>8300</v>
      </c>
    </row>
    <row r="39" spans="1:4" x14ac:dyDescent="0.75">
      <c r="A39">
        <v>2021</v>
      </c>
      <c r="B39" t="s">
        <v>4</v>
      </c>
      <c r="C39" t="s">
        <v>27</v>
      </c>
      <c r="D39" s="3">
        <v>16700</v>
      </c>
    </row>
    <row r="40" spans="1:4" x14ac:dyDescent="0.75">
      <c r="A40">
        <v>2021</v>
      </c>
      <c r="B40" t="s">
        <v>13</v>
      </c>
      <c r="C40" t="s">
        <v>28</v>
      </c>
      <c r="D40" s="3">
        <v>1800</v>
      </c>
    </row>
    <row r="41" spans="1:4" x14ac:dyDescent="0.75">
      <c r="A41">
        <v>2022</v>
      </c>
      <c r="B41" t="s">
        <v>6</v>
      </c>
      <c r="C41" t="s">
        <v>7</v>
      </c>
      <c r="D41" s="3">
        <v>3700</v>
      </c>
    </row>
    <row r="42" spans="1:4" x14ac:dyDescent="0.75">
      <c r="A42">
        <v>2021</v>
      </c>
      <c r="B42" t="s">
        <v>6</v>
      </c>
      <c r="C42" t="s">
        <v>9</v>
      </c>
      <c r="D42" s="3">
        <v>12000</v>
      </c>
    </row>
    <row r="43" spans="1:4" x14ac:dyDescent="0.75">
      <c r="A43">
        <v>2020</v>
      </c>
      <c r="B43" t="s">
        <v>15</v>
      </c>
      <c r="C43" t="s">
        <v>18</v>
      </c>
      <c r="D43" s="3">
        <v>10000</v>
      </c>
    </row>
    <row r="44" spans="1:4" x14ac:dyDescent="0.75">
      <c r="A44">
        <v>2020</v>
      </c>
      <c r="B44" t="s">
        <v>4</v>
      </c>
      <c r="C44" t="s">
        <v>19</v>
      </c>
      <c r="D44" s="3">
        <v>500</v>
      </c>
    </row>
    <row r="45" spans="1:4" x14ac:dyDescent="0.75">
      <c r="A45">
        <v>2022</v>
      </c>
      <c r="B45" t="s">
        <v>4</v>
      </c>
      <c r="C45" t="s">
        <v>27</v>
      </c>
      <c r="D45" s="3">
        <v>21800</v>
      </c>
    </row>
    <row r="46" spans="1:4" x14ac:dyDescent="0.75">
      <c r="A46">
        <v>2021</v>
      </c>
      <c r="B46" t="s">
        <v>4</v>
      </c>
      <c r="C46" t="s">
        <v>5</v>
      </c>
      <c r="D46" s="3">
        <v>16400</v>
      </c>
    </row>
    <row r="47" spans="1:4" x14ac:dyDescent="0.75">
      <c r="A47">
        <v>2021</v>
      </c>
      <c r="B47" t="s">
        <v>6</v>
      </c>
      <c r="C47" t="s">
        <v>25</v>
      </c>
      <c r="D47" s="3">
        <v>400</v>
      </c>
    </row>
    <row r="48" spans="1:4" x14ac:dyDescent="0.75">
      <c r="A48">
        <v>2020</v>
      </c>
      <c r="B48" t="s">
        <v>6</v>
      </c>
      <c r="C48" t="s">
        <v>29</v>
      </c>
      <c r="D48" s="3">
        <v>3300</v>
      </c>
    </row>
    <row r="49" spans="1:4" x14ac:dyDescent="0.75">
      <c r="A49">
        <v>2022</v>
      </c>
      <c r="B49" t="s">
        <v>4</v>
      </c>
      <c r="C49" t="s">
        <v>11</v>
      </c>
      <c r="D49" s="3">
        <v>5000</v>
      </c>
    </row>
    <row r="50" spans="1:4" x14ac:dyDescent="0.75">
      <c r="A50">
        <v>2021</v>
      </c>
      <c r="B50" t="s">
        <v>4</v>
      </c>
      <c r="C50" t="s">
        <v>11</v>
      </c>
      <c r="D50" s="3">
        <v>3300</v>
      </c>
    </row>
    <row r="51" spans="1:4" x14ac:dyDescent="0.75">
      <c r="A51">
        <v>2020</v>
      </c>
      <c r="B51" t="s">
        <v>4</v>
      </c>
      <c r="C51" t="s">
        <v>30</v>
      </c>
      <c r="D51" s="3">
        <v>800</v>
      </c>
    </row>
    <row r="52" spans="1:4" x14ac:dyDescent="0.75">
      <c r="A52">
        <v>2021</v>
      </c>
      <c r="B52" t="s">
        <v>6</v>
      </c>
      <c r="C52" t="s">
        <v>31</v>
      </c>
      <c r="D52" s="3">
        <v>15600</v>
      </c>
    </row>
    <row r="53" spans="1:4" x14ac:dyDescent="0.75">
      <c r="A53">
        <v>2021</v>
      </c>
      <c r="B53" t="s">
        <v>4</v>
      </c>
      <c r="C53" t="s">
        <v>30</v>
      </c>
      <c r="D53" s="3">
        <v>1500</v>
      </c>
    </row>
    <row r="54" spans="1:4" x14ac:dyDescent="0.75">
      <c r="A54">
        <v>2022</v>
      </c>
      <c r="B54" t="s">
        <v>4</v>
      </c>
      <c r="C54" t="s">
        <v>30</v>
      </c>
      <c r="D54" s="3">
        <v>6200</v>
      </c>
    </row>
    <row r="55" spans="1:4" x14ac:dyDescent="0.75">
      <c r="A55">
        <v>2022</v>
      </c>
      <c r="B55" t="s">
        <v>6</v>
      </c>
      <c r="C55" t="s">
        <v>31</v>
      </c>
      <c r="D55" s="3">
        <v>27000</v>
      </c>
    </row>
    <row r="56" spans="1:4" x14ac:dyDescent="0.75">
      <c r="A56">
        <v>2021</v>
      </c>
      <c r="B56" t="s">
        <v>4</v>
      </c>
      <c r="C56" t="s">
        <v>32</v>
      </c>
      <c r="D56" s="3">
        <v>2800</v>
      </c>
    </row>
    <row r="57" spans="1:4" x14ac:dyDescent="0.75">
      <c r="A57">
        <v>2021</v>
      </c>
      <c r="B57" t="s">
        <v>13</v>
      </c>
      <c r="C57" t="s">
        <v>23</v>
      </c>
      <c r="D57" s="3">
        <v>6700</v>
      </c>
    </row>
    <row r="58" spans="1:4" x14ac:dyDescent="0.75">
      <c r="A58">
        <v>2020</v>
      </c>
      <c r="B58" t="s">
        <v>6</v>
      </c>
      <c r="C58" t="s">
        <v>31</v>
      </c>
      <c r="D58" s="3">
        <v>13300</v>
      </c>
    </row>
    <row r="59" spans="1:4" x14ac:dyDescent="0.75">
      <c r="A59">
        <v>2021</v>
      </c>
      <c r="B59" t="s">
        <v>15</v>
      </c>
      <c r="C59" t="s">
        <v>22</v>
      </c>
      <c r="D59" s="3">
        <v>13800</v>
      </c>
    </row>
    <row r="60" spans="1:4" x14ac:dyDescent="0.75">
      <c r="A60">
        <v>2022</v>
      </c>
      <c r="B60" t="s">
        <v>6</v>
      </c>
      <c r="C60" t="s">
        <v>29</v>
      </c>
      <c r="D60" s="3">
        <v>2400</v>
      </c>
    </row>
    <row r="61" spans="1:4" x14ac:dyDescent="0.75">
      <c r="A61">
        <v>2020</v>
      </c>
      <c r="B61" t="s">
        <v>15</v>
      </c>
      <c r="C61" t="s">
        <v>24</v>
      </c>
      <c r="D61" s="3">
        <v>300</v>
      </c>
    </row>
    <row r="62" spans="1:4" x14ac:dyDescent="0.75">
      <c r="A62">
        <v>2020</v>
      </c>
      <c r="B62" t="s">
        <v>4</v>
      </c>
      <c r="C62" t="s">
        <v>32</v>
      </c>
      <c r="D62" s="3">
        <v>2100</v>
      </c>
    </row>
    <row r="63" spans="1:4" x14ac:dyDescent="0.75">
      <c r="A63">
        <v>2020</v>
      </c>
      <c r="B63" t="s">
        <v>4</v>
      </c>
      <c r="C63" t="s">
        <v>12</v>
      </c>
      <c r="D63" s="3">
        <v>2300</v>
      </c>
    </row>
    <row r="64" spans="1:4" x14ac:dyDescent="0.75">
      <c r="A64">
        <v>2020</v>
      </c>
      <c r="B64" t="s">
        <v>4</v>
      </c>
      <c r="C64" t="s">
        <v>27</v>
      </c>
      <c r="D64" s="3">
        <v>10000</v>
      </c>
    </row>
    <row r="65" spans="1:4" x14ac:dyDescent="0.75">
      <c r="A65">
        <v>2020</v>
      </c>
      <c r="B65" t="s">
        <v>13</v>
      </c>
      <c r="C65" t="s">
        <v>28</v>
      </c>
      <c r="D65" s="3">
        <v>500</v>
      </c>
    </row>
    <row r="66" spans="1:4" x14ac:dyDescent="0.75">
      <c r="A66">
        <v>2021</v>
      </c>
      <c r="B66" t="s">
        <v>6</v>
      </c>
      <c r="C66" t="s">
        <v>20</v>
      </c>
      <c r="D66" s="3">
        <v>3800</v>
      </c>
    </row>
    <row r="67" spans="1:4" x14ac:dyDescent="0.75">
      <c r="A67">
        <v>2020</v>
      </c>
      <c r="B67" t="s">
        <v>13</v>
      </c>
      <c r="C67" t="s">
        <v>23</v>
      </c>
      <c r="D67" s="3">
        <v>3200</v>
      </c>
    </row>
    <row r="68" spans="1:4" x14ac:dyDescent="0.75">
      <c r="A68">
        <v>2022</v>
      </c>
      <c r="B68" t="s">
        <v>6</v>
      </c>
      <c r="C68" t="s">
        <v>9</v>
      </c>
      <c r="D68" s="3">
        <v>23000</v>
      </c>
    </row>
    <row r="69" spans="1:4" x14ac:dyDescent="0.75">
      <c r="A69">
        <v>2020</v>
      </c>
      <c r="B69" t="s">
        <v>6</v>
      </c>
      <c r="C69" t="s">
        <v>8</v>
      </c>
      <c r="D69" s="3">
        <v>700</v>
      </c>
    </row>
    <row r="70" spans="1:4" x14ac:dyDescent="0.75">
      <c r="A70">
        <v>2020</v>
      </c>
      <c r="B70" t="s">
        <v>15</v>
      </c>
      <c r="C70" t="s">
        <v>17</v>
      </c>
      <c r="D70" s="3">
        <v>1300</v>
      </c>
    </row>
    <row r="71" spans="1:4" x14ac:dyDescent="0.75">
      <c r="A71">
        <v>2021</v>
      </c>
      <c r="B71" t="s">
        <v>6</v>
      </c>
      <c r="C71" t="s">
        <v>29</v>
      </c>
      <c r="D71" s="3">
        <v>1300</v>
      </c>
    </row>
    <row r="72" spans="1:4" x14ac:dyDescent="0.75">
      <c r="A72">
        <v>2021</v>
      </c>
      <c r="B72" t="s">
        <v>6</v>
      </c>
      <c r="C72" t="s">
        <v>10</v>
      </c>
      <c r="D72" s="3">
        <v>22100</v>
      </c>
    </row>
    <row r="73" spans="1:4" x14ac:dyDescent="0.75">
      <c r="A73">
        <v>2022</v>
      </c>
      <c r="B73" t="s">
        <v>4</v>
      </c>
      <c r="C73" t="s">
        <v>32</v>
      </c>
      <c r="D73" s="3">
        <v>3100</v>
      </c>
    </row>
    <row r="74" spans="1:4" x14ac:dyDescent="0.75">
      <c r="A74">
        <v>2020</v>
      </c>
      <c r="B74" t="s">
        <v>6</v>
      </c>
      <c r="C74" t="s">
        <v>25</v>
      </c>
      <c r="D74" s="3">
        <v>500</v>
      </c>
    </row>
    <row r="75" spans="1:4" x14ac:dyDescent="0.75">
      <c r="A75">
        <v>2022</v>
      </c>
      <c r="B75" t="s">
        <v>13</v>
      </c>
      <c r="C75" t="s">
        <v>28</v>
      </c>
      <c r="D75" s="3">
        <v>3100</v>
      </c>
    </row>
    <row r="76" spans="1:4" x14ac:dyDescent="0.75">
      <c r="A76">
        <v>2020</v>
      </c>
      <c r="B76" t="s">
        <v>4</v>
      </c>
      <c r="C76" t="s">
        <v>5</v>
      </c>
      <c r="D76" s="3">
        <v>8700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2F3D-AF86-4A23-8C4B-7F6A7056079F}">
  <sheetPr>
    <tabColor theme="6"/>
  </sheetPr>
  <dimension ref="A1:H23"/>
  <sheetViews>
    <sheetView showGridLines="0" workbookViewId="0">
      <selection activeCell="H3" sqref="H3"/>
    </sheetView>
  </sheetViews>
  <sheetFormatPr defaultColWidth="9.1328125" defaultRowHeight="16.75" x14ac:dyDescent="0.95"/>
  <cols>
    <col min="1" max="1" width="3.40625" style="1" customWidth="1"/>
    <col min="2" max="2" width="14.54296875" style="1" customWidth="1"/>
    <col min="3" max="3" width="15.54296875" style="1" bestFit="1" customWidth="1"/>
    <col min="4" max="5" width="10.1328125" style="1" customWidth="1"/>
    <col min="6" max="6" width="16.86328125" style="1" customWidth="1"/>
    <col min="7" max="7" width="10" style="1" bestFit="1" customWidth="1"/>
    <col min="8" max="8" width="21.54296875" style="1" bestFit="1" customWidth="1"/>
    <col min="9" max="9" width="11.86328125" style="1" bestFit="1" customWidth="1"/>
    <col min="10" max="10" width="10" style="1" bestFit="1" customWidth="1"/>
    <col min="11" max="11" width="9.26953125" style="1" bestFit="1" customWidth="1"/>
    <col min="12" max="15" width="9.26953125" style="1" customWidth="1"/>
    <col min="16" max="16" width="17" style="1" bestFit="1" customWidth="1"/>
    <col min="17" max="18" width="15.86328125" style="1" customWidth="1"/>
    <col min="19" max="16384" width="9.1328125" style="1"/>
  </cols>
  <sheetData>
    <row r="1" spans="1:8" s="2" customFormat="1" ht="48.75" customHeight="1" x14ac:dyDescent="0.75">
      <c r="A1" s="2" t="s">
        <v>33</v>
      </c>
    </row>
    <row r="3" spans="1:8" x14ac:dyDescent="0.95">
      <c r="B3" s="13" t="s">
        <v>44</v>
      </c>
      <c r="C3" s="85" t="s">
        <v>113</v>
      </c>
      <c r="D3" s="6"/>
      <c r="E3" s="6"/>
    </row>
    <row r="4" spans="1:8" x14ac:dyDescent="0.95">
      <c r="B4" s="13" t="s">
        <v>44</v>
      </c>
      <c r="C4" s="85" t="s">
        <v>116</v>
      </c>
      <c r="D4" s="6"/>
      <c r="E4" s="6"/>
    </row>
    <row r="5" spans="1:8" x14ac:dyDescent="0.95">
      <c r="B5" s="13" t="s">
        <v>44</v>
      </c>
      <c r="C5" s="85" t="s">
        <v>117</v>
      </c>
      <c r="D5" s="6"/>
      <c r="E5" s="6"/>
    </row>
    <row r="6" spans="1:8" x14ac:dyDescent="0.95">
      <c r="B6" s="13" t="s">
        <v>44</v>
      </c>
      <c r="C6" s="85" t="s">
        <v>115</v>
      </c>
      <c r="D6" s="6"/>
      <c r="E6" s="6"/>
    </row>
    <row r="7" spans="1:8" x14ac:dyDescent="0.95">
      <c r="B7" s="13" t="s">
        <v>44</v>
      </c>
      <c r="C7" s="85" t="s">
        <v>114</v>
      </c>
      <c r="D7" s="6"/>
      <c r="E7" s="6"/>
    </row>
    <row r="9" spans="1:8" x14ac:dyDescent="0.95">
      <c r="B9" s="48" t="s">
        <v>1</v>
      </c>
      <c r="C9" s="49" t="s">
        <v>2</v>
      </c>
      <c r="D9" s="50" t="s">
        <v>3</v>
      </c>
      <c r="F9" s="86" t="s">
        <v>120</v>
      </c>
      <c r="G9" s="86" t="s">
        <v>119</v>
      </c>
      <c r="H9" s="86" t="s">
        <v>118</v>
      </c>
    </row>
    <row r="10" spans="1:8" x14ac:dyDescent="0.95">
      <c r="B10" s="53" t="s">
        <v>15</v>
      </c>
      <c r="C10" s="54" t="s">
        <v>24</v>
      </c>
      <c r="D10" s="55">
        <v>64400</v>
      </c>
      <c r="F10" t="s">
        <v>34</v>
      </c>
      <c r="G10" s="7">
        <f>SUM(D10:D23)</f>
        <v>416100</v>
      </c>
      <c r="H10" s="1" t="str">
        <f ca="1">IFERROR(_xlfn.FORMULATEXT(G10),"")</f>
        <v>=SUM(D10:D23)</v>
      </c>
    </row>
    <row r="11" spans="1:8" x14ac:dyDescent="0.95">
      <c r="B11" s="57" t="s">
        <v>15</v>
      </c>
      <c r="C11" s="58" t="s">
        <v>16</v>
      </c>
      <c r="D11" s="59">
        <v>36400</v>
      </c>
      <c r="F11" t="s">
        <v>37</v>
      </c>
      <c r="G11" s="7">
        <f>MIN(D10:D23)</f>
        <v>7500</v>
      </c>
      <c r="H11" s="1" t="str">
        <f t="shared" ref="H11:H14" ca="1" si="0">IFERROR(_xlfn.FORMULATEXT(G11),"")</f>
        <v>=MIN(D10:D23)</v>
      </c>
    </row>
    <row r="12" spans="1:8" x14ac:dyDescent="0.95">
      <c r="B12" s="53" t="s">
        <v>15</v>
      </c>
      <c r="C12" s="54" t="s">
        <v>17</v>
      </c>
      <c r="D12" s="55">
        <v>36700</v>
      </c>
      <c r="F12" t="s">
        <v>38</v>
      </c>
      <c r="G12" s="7">
        <f>MAX(D10:D23)</f>
        <v>90700</v>
      </c>
      <c r="H12" s="1" t="str">
        <f t="shared" ca="1" si="0"/>
        <v>=MAX(D10:D23)</v>
      </c>
    </row>
    <row r="13" spans="1:8" x14ac:dyDescent="0.95">
      <c r="B13" s="57" t="s">
        <v>15</v>
      </c>
      <c r="C13" s="58" t="s">
        <v>18</v>
      </c>
      <c r="D13" s="59">
        <v>35000</v>
      </c>
      <c r="F13" t="s">
        <v>36</v>
      </c>
      <c r="G13" s="7">
        <f>AVERAGE(D10:D23)</f>
        <v>29721.428571428572</v>
      </c>
      <c r="H13" s="1" t="str">
        <f t="shared" ca="1" si="0"/>
        <v>=AVERAGE(D10:D23)</v>
      </c>
    </row>
    <row r="14" spans="1:8" x14ac:dyDescent="0.95">
      <c r="B14" s="53" t="s">
        <v>13</v>
      </c>
      <c r="C14" s="54" t="s">
        <v>23</v>
      </c>
      <c r="D14" s="55">
        <v>13000</v>
      </c>
      <c r="F14" t="s">
        <v>35</v>
      </c>
      <c r="G14" s="7">
        <f>COUNT(D10:D23)</f>
        <v>14</v>
      </c>
      <c r="H14" s="1" t="str">
        <f t="shared" ca="1" si="0"/>
        <v>=COUNT(D10:D23)</v>
      </c>
    </row>
    <row r="15" spans="1:8" x14ac:dyDescent="0.95">
      <c r="B15" s="57" t="s">
        <v>13</v>
      </c>
      <c r="C15" s="58" t="s">
        <v>14</v>
      </c>
      <c r="D15" s="59">
        <v>8500</v>
      </c>
    </row>
    <row r="16" spans="1:8" x14ac:dyDescent="0.95">
      <c r="B16" s="53" t="s">
        <v>6</v>
      </c>
      <c r="C16" s="54" t="s">
        <v>8</v>
      </c>
      <c r="D16" s="55">
        <v>10200</v>
      </c>
    </row>
    <row r="17" spans="2:4" x14ac:dyDescent="0.95">
      <c r="B17" s="57" t="s">
        <v>6</v>
      </c>
      <c r="C17" s="58" t="s">
        <v>25</v>
      </c>
      <c r="D17" s="59">
        <v>23600</v>
      </c>
    </row>
    <row r="18" spans="2:4" x14ac:dyDescent="0.95">
      <c r="B18" s="53" t="s">
        <v>6</v>
      </c>
      <c r="C18" s="54" t="s">
        <v>31</v>
      </c>
      <c r="D18" s="55">
        <v>90700</v>
      </c>
    </row>
    <row r="19" spans="2:4" x14ac:dyDescent="0.95">
      <c r="B19" s="57" t="s">
        <v>6</v>
      </c>
      <c r="C19" s="58" t="s">
        <v>20</v>
      </c>
      <c r="D19" s="59">
        <v>7500</v>
      </c>
    </row>
    <row r="20" spans="2:4" x14ac:dyDescent="0.95">
      <c r="B20" s="53" t="s">
        <v>4</v>
      </c>
      <c r="C20" s="54" t="s">
        <v>19</v>
      </c>
      <c r="D20" s="55">
        <v>17500</v>
      </c>
    </row>
    <row r="21" spans="2:4" x14ac:dyDescent="0.95">
      <c r="B21" s="57" t="s">
        <v>4</v>
      </c>
      <c r="C21" s="58" t="s">
        <v>12</v>
      </c>
      <c r="D21" s="59">
        <v>8500</v>
      </c>
    </row>
    <row r="22" spans="2:4" x14ac:dyDescent="0.95">
      <c r="B22" s="53" t="s">
        <v>4</v>
      </c>
      <c r="C22" s="54" t="s">
        <v>5</v>
      </c>
      <c r="D22" s="55">
        <v>56000</v>
      </c>
    </row>
    <row r="23" spans="2:4" x14ac:dyDescent="0.95">
      <c r="B23" s="61" t="s">
        <v>4</v>
      </c>
      <c r="C23" s="62" t="s">
        <v>11</v>
      </c>
      <c r="D23" s="63">
        <v>8100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CBB4-EEEB-4DC7-BD93-867B70407D83}">
  <sheetPr>
    <tabColor theme="6"/>
  </sheetPr>
  <dimension ref="A1:P27"/>
  <sheetViews>
    <sheetView showGridLines="0" workbookViewId="0">
      <selection activeCell="I3" sqref="I3"/>
    </sheetView>
  </sheetViews>
  <sheetFormatPr defaultColWidth="9.1328125" defaultRowHeight="16.75" x14ac:dyDescent="0.95"/>
  <cols>
    <col min="1" max="1" width="3.40625" style="1" customWidth="1"/>
    <col min="2" max="2" width="17" style="1" bestFit="1" customWidth="1"/>
    <col min="3" max="3" width="10.7265625" style="1" customWidth="1"/>
    <col min="4" max="4" width="8.86328125" style="1" bestFit="1" customWidth="1"/>
    <col min="5" max="5" width="15.54296875" style="1" customWidth="1"/>
    <col min="6" max="6" width="16.86328125" style="1" customWidth="1"/>
    <col min="7" max="7" width="15.54296875" style="1" customWidth="1"/>
    <col min="8" max="8" width="10" style="1" bestFit="1" customWidth="1"/>
    <col min="9" max="9" width="8.7265625" style="1" customWidth="1"/>
    <col min="10" max="10" width="22.26953125" style="1" bestFit="1" customWidth="1"/>
    <col min="11" max="11" width="9.26953125" style="1" bestFit="1" customWidth="1"/>
    <col min="12" max="14" width="9.26953125" style="1" customWidth="1"/>
    <col min="15" max="15" width="22.54296875" style="1" customWidth="1"/>
    <col min="16" max="16" width="17" style="1" bestFit="1" customWidth="1"/>
    <col min="17" max="18" width="15.86328125" style="1" customWidth="1"/>
    <col min="19" max="16384" width="9.1328125" style="1"/>
  </cols>
  <sheetData>
    <row r="1" spans="1:16" s="2" customFormat="1" ht="48.75" customHeight="1" x14ac:dyDescent="0.75">
      <c r="A1" s="2" t="s">
        <v>39</v>
      </c>
    </row>
    <row r="3" spans="1:16" x14ac:dyDescent="0.95">
      <c r="B3" s="13" t="s">
        <v>44</v>
      </c>
      <c r="C3" s="5" t="s">
        <v>83</v>
      </c>
      <c r="D3" s="6"/>
      <c r="E3" s="6"/>
      <c r="F3" s="6"/>
      <c r="G3" s="6"/>
    </row>
    <row r="4" spans="1:16" x14ac:dyDescent="0.95">
      <c r="B4" s="13" t="s">
        <v>44</v>
      </c>
      <c r="C4" s="5" t="s">
        <v>97</v>
      </c>
      <c r="D4" s="35"/>
      <c r="E4" s="35"/>
      <c r="F4" s="35"/>
      <c r="G4" s="35"/>
    </row>
    <row r="5" spans="1:16" x14ac:dyDescent="0.95">
      <c r="B5" s="13" t="s">
        <v>44</v>
      </c>
      <c r="C5" s="5" t="s">
        <v>94</v>
      </c>
      <c r="D5" s="35"/>
      <c r="E5" s="35"/>
      <c r="F5" s="35"/>
      <c r="G5" s="35"/>
    </row>
    <row r="6" spans="1:16" x14ac:dyDescent="0.95">
      <c r="B6" s="13" t="s">
        <v>44</v>
      </c>
      <c r="C6" s="5" t="s">
        <v>91</v>
      </c>
      <c r="D6" s="35"/>
      <c r="E6" s="35"/>
      <c r="F6" s="35"/>
      <c r="G6" s="35"/>
    </row>
    <row r="7" spans="1:16" x14ac:dyDescent="0.95">
      <c r="B7" s="13" t="s">
        <v>44</v>
      </c>
      <c r="C7" s="5" t="s">
        <v>84</v>
      </c>
      <c r="D7" s="35"/>
      <c r="E7" s="35"/>
      <c r="F7" s="35"/>
      <c r="G7" s="35"/>
    </row>
    <row r="8" spans="1:16" x14ac:dyDescent="0.95">
      <c r="H8" s="14"/>
      <c r="J8"/>
      <c r="K8"/>
      <c r="L8"/>
      <c r="M8"/>
      <c r="N8"/>
      <c r="O8"/>
      <c r="P8"/>
    </row>
    <row r="9" spans="1:16" x14ac:dyDescent="0.95">
      <c r="B9" s="36" t="s">
        <v>85</v>
      </c>
      <c r="C9" s="37" t="s">
        <v>86</v>
      </c>
      <c r="D9" s="37" t="s">
        <v>87</v>
      </c>
      <c r="E9" s="38" t="s">
        <v>88</v>
      </c>
      <c r="F9" s="38" t="s">
        <v>89</v>
      </c>
      <c r="G9" s="38" t="s">
        <v>90</v>
      </c>
      <c r="H9" s="21"/>
      <c r="I9" s="21"/>
      <c r="J9"/>
      <c r="K9"/>
      <c r="L9"/>
      <c r="M9"/>
      <c r="N9"/>
      <c r="O9"/>
      <c r="P9"/>
    </row>
    <row r="10" spans="1:16" x14ac:dyDescent="0.95">
      <c r="B10" s="39">
        <v>44932</v>
      </c>
      <c r="C10" s="17" t="s">
        <v>92</v>
      </c>
      <c r="D10" s="17" t="s">
        <v>93</v>
      </c>
      <c r="E10" s="17">
        <v>8</v>
      </c>
      <c r="F10" s="24">
        <v>389</v>
      </c>
      <c r="G10" s="24">
        <f>E10*F10</f>
        <v>3112</v>
      </c>
      <c r="H10" s="21"/>
      <c r="I10" s="21"/>
    </row>
    <row r="11" spans="1:16" x14ac:dyDescent="0.95">
      <c r="B11" s="39">
        <v>44966</v>
      </c>
      <c r="C11" s="17" t="s">
        <v>95</v>
      </c>
      <c r="D11" s="17" t="s">
        <v>96</v>
      </c>
      <c r="E11" s="17">
        <v>10</v>
      </c>
      <c r="F11" s="24">
        <v>385</v>
      </c>
      <c r="G11" s="24">
        <f t="shared" ref="G11:G15" si="0">E11*F11</f>
        <v>3850</v>
      </c>
      <c r="H11" s="21"/>
      <c r="I11" s="21"/>
    </row>
    <row r="12" spans="1:16" x14ac:dyDescent="0.95">
      <c r="B12" s="39">
        <v>45000</v>
      </c>
      <c r="C12" s="17" t="s">
        <v>98</v>
      </c>
      <c r="D12" s="17" t="s">
        <v>96</v>
      </c>
      <c r="E12" s="17">
        <v>3</v>
      </c>
      <c r="F12" s="24">
        <v>771</v>
      </c>
      <c r="G12" s="24">
        <f t="shared" si="0"/>
        <v>2313</v>
      </c>
      <c r="H12" s="21"/>
      <c r="I12" s="21"/>
      <c r="J12" s="14"/>
      <c r="K12" s="14"/>
      <c r="L12" s="14"/>
      <c r="M12" s="14"/>
      <c r="N12" s="14"/>
      <c r="O12" s="14"/>
    </row>
    <row r="13" spans="1:16" x14ac:dyDescent="0.95">
      <c r="B13" s="39">
        <v>45034</v>
      </c>
      <c r="C13" s="17" t="s">
        <v>99</v>
      </c>
      <c r="D13" s="17" t="s">
        <v>100</v>
      </c>
      <c r="E13" s="17">
        <v>5</v>
      </c>
      <c r="F13" s="24">
        <v>313</v>
      </c>
      <c r="G13" s="24">
        <f t="shared" si="0"/>
        <v>1565</v>
      </c>
      <c r="H13" s="21"/>
      <c r="I13" s="21"/>
      <c r="J13" s="14"/>
      <c r="K13" s="14"/>
      <c r="L13" s="14"/>
      <c r="M13" s="14"/>
      <c r="N13" s="14"/>
      <c r="O13" s="14"/>
    </row>
    <row r="14" spans="1:16" x14ac:dyDescent="0.95">
      <c r="B14" s="39">
        <v>45051</v>
      </c>
      <c r="C14" s="17" t="s">
        <v>101</v>
      </c>
      <c r="D14" s="17" t="s">
        <v>102</v>
      </c>
      <c r="E14" s="17">
        <v>10</v>
      </c>
      <c r="F14" s="24">
        <v>574</v>
      </c>
      <c r="G14" s="24">
        <f t="shared" si="0"/>
        <v>5740</v>
      </c>
      <c r="H14" s="21"/>
      <c r="I14" s="21"/>
      <c r="J14" s="24"/>
      <c r="K14" s="14"/>
      <c r="L14" s="14"/>
      <c r="M14" s="14"/>
      <c r="N14" s="14"/>
      <c r="O14" s="14"/>
    </row>
    <row r="15" spans="1:16" x14ac:dyDescent="0.95">
      <c r="B15" s="39">
        <v>45068</v>
      </c>
      <c r="C15" s="17" t="s">
        <v>92</v>
      </c>
      <c r="D15" s="17" t="s">
        <v>100</v>
      </c>
      <c r="E15" s="17">
        <v>8</v>
      </c>
      <c r="F15" s="24">
        <v>730</v>
      </c>
      <c r="G15" s="24">
        <f t="shared" si="0"/>
        <v>5840</v>
      </c>
      <c r="H15" s="21"/>
      <c r="I15" s="21"/>
      <c r="J15" s="24"/>
      <c r="K15" s="14"/>
      <c r="L15" s="14"/>
      <c r="M15" s="14"/>
      <c r="N15" s="14"/>
      <c r="O15" s="14"/>
    </row>
    <row r="16" spans="1:16" x14ac:dyDescent="0.95">
      <c r="B16" s="39"/>
      <c r="C16" s="17"/>
      <c r="D16" s="40" t="s">
        <v>79</v>
      </c>
      <c r="E16" s="41">
        <f>SUM(E10:E15)</f>
        <v>44</v>
      </c>
      <c r="F16" s="41"/>
      <c r="G16" s="41">
        <f>SUM(G10:G15)</f>
        <v>22420</v>
      </c>
      <c r="H16" s="21"/>
      <c r="I16" s="24"/>
      <c r="J16" s="24"/>
      <c r="K16" s="14"/>
      <c r="L16" s="14"/>
      <c r="M16" s="14"/>
      <c r="N16" s="14"/>
      <c r="O16" s="14"/>
    </row>
    <row r="17" spans="2:15" x14ac:dyDescent="0.95">
      <c r="B17" s="39"/>
      <c r="C17" s="17"/>
      <c r="D17" s="17"/>
      <c r="E17" s="17"/>
      <c r="F17" s="24"/>
      <c r="G17" s="24"/>
      <c r="H17" s="21"/>
      <c r="I17" s="24"/>
      <c r="J17" s="24"/>
      <c r="K17" s="14"/>
      <c r="L17" s="14"/>
      <c r="M17" s="14"/>
      <c r="N17" s="14"/>
      <c r="O17" s="14"/>
    </row>
    <row r="18" spans="2:15" x14ac:dyDescent="0.95">
      <c r="B18" s="39"/>
      <c r="C18" s="17"/>
      <c r="D18" s="17"/>
      <c r="E18" s="24"/>
      <c r="F18" s="24"/>
      <c r="G18" s="24"/>
      <c r="H18" s="24"/>
      <c r="I18" s="24"/>
      <c r="J18" s="24"/>
      <c r="K18" s="14"/>
      <c r="L18" s="14"/>
      <c r="M18" s="14"/>
      <c r="N18" s="14"/>
      <c r="O18" s="14"/>
    </row>
    <row r="19" spans="2:15" x14ac:dyDescent="0.95">
      <c r="B19" s="42" t="s">
        <v>40</v>
      </c>
      <c r="C19" s="42"/>
      <c r="D19" s="43" t="s">
        <v>103</v>
      </c>
      <c r="E19" s="44" t="s">
        <v>92</v>
      </c>
      <c r="F19" s="37" t="s">
        <v>87</v>
      </c>
      <c r="G19" s="38" t="s">
        <v>90</v>
      </c>
      <c r="H19" s="24"/>
      <c r="I19" s="24"/>
      <c r="J19" s="24"/>
      <c r="K19" s="14"/>
      <c r="L19" s="14"/>
      <c r="M19" s="14"/>
      <c r="N19" s="14"/>
      <c r="O19" s="14"/>
    </row>
    <row r="20" spans="2:15" x14ac:dyDescent="0.95">
      <c r="B20" s="39"/>
      <c r="C20" s="17"/>
      <c r="D20" s="17"/>
      <c r="E20" s="17"/>
      <c r="F20" s="17" t="s">
        <v>93</v>
      </c>
      <c r="G20" s="24">
        <f>SUMIFS(G$10:G$15,$C$10:$C$15,$E$19,$D$10:$D$15,$F20)</f>
        <v>3112</v>
      </c>
      <c r="H20" s="24"/>
      <c r="I20" s="24"/>
      <c r="J20" s="24"/>
      <c r="K20" s="14"/>
      <c r="L20" s="14"/>
      <c r="M20" s="14"/>
      <c r="N20" s="14"/>
      <c r="O20" s="14"/>
    </row>
    <row r="21" spans="2:15" x14ac:dyDescent="0.95">
      <c r="B21" s="39"/>
      <c r="C21" s="17"/>
      <c r="D21" s="17"/>
      <c r="E21" s="17"/>
      <c r="F21" s="17" t="s">
        <v>96</v>
      </c>
      <c r="G21" s="24">
        <f t="shared" ref="G21:G23" si="1">SUMIFS(G$10:G$15,$C$10:$C$15,$E$19,$D$10:$D$15,$F21)</f>
        <v>0</v>
      </c>
      <c r="H21" s="24"/>
      <c r="I21" s="24"/>
      <c r="J21" s="24"/>
      <c r="K21" s="14"/>
      <c r="L21" s="14"/>
      <c r="M21" s="14"/>
      <c r="N21" s="14"/>
      <c r="O21" s="14"/>
    </row>
    <row r="22" spans="2:15" x14ac:dyDescent="0.95">
      <c r="B22" s="39"/>
      <c r="C22" s="17"/>
      <c r="D22" s="17"/>
      <c r="E22" s="17"/>
      <c r="F22" s="17" t="s">
        <v>100</v>
      </c>
      <c r="G22" s="24">
        <f t="shared" si="1"/>
        <v>5840</v>
      </c>
      <c r="H22" s="24"/>
      <c r="I22" s="24"/>
      <c r="J22" s="24"/>
      <c r="K22" s="14"/>
      <c r="L22" s="14"/>
      <c r="M22" s="14"/>
      <c r="N22" s="14"/>
      <c r="O22" s="14"/>
    </row>
    <row r="23" spans="2:15" x14ac:dyDescent="0.95">
      <c r="B23" s="39"/>
      <c r="C23" s="17"/>
      <c r="D23" s="17"/>
      <c r="E23" s="17"/>
      <c r="F23" s="17" t="s">
        <v>102</v>
      </c>
      <c r="G23" s="24">
        <f t="shared" si="1"/>
        <v>0</v>
      </c>
      <c r="H23" s="24"/>
      <c r="I23" s="24"/>
      <c r="J23" s="24"/>
      <c r="K23" s="14"/>
      <c r="L23" s="14"/>
      <c r="M23" s="14"/>
      <c r="N23" s="14"/>
      <c r="O23" s="14"/>
    </row>
    <row r="24" spans="2:15" x14ac:dyDescent="0.95">
      <c r="B24" s="39"/>
      <c r="C24" s="17"/>
      <c r="D24" s="17"/>
      <c r="E24" s="17"/>
      <c r="F24" s="24"/>
      <c r="G24" s="41">
        <f t="shared" ref="G24" si="2">SUM(G20:G23)</f>
        <v>8952</v>
      </c>
      <c r="H24" s="24"/>
      <c r="I24" s="24"/>
      <c r="J24" s="24"/>
      <c r="K24" s="14"/>
      <c r="L24" s="14"/>
      <c r="M24" s="14"/>
      <c r="N24" s="14"/>
      <c r="O24" s="14"/>
    </row>
    <row r="25" spans="2:15" x14ac:dyDescent="0.95">
      <c r="B25" s="39"/>
      <c r="C25" s="17"/>
      <c r="D25" s="17"/>
      <c r="E25" s="17"/>
      <c r="F25" s="24"/>
      <c r="G25" s="24"/>
      <c r="H25" s="24"/>
      <c r="I25" s="24"/>
      <c r="J25" s="24"/>
      <c r="K25" s="14"/>
      <c r="L25" s="14"/>
      <c r="M25" s="14"/>
      <c r="N25" s="14"/>
      <c r="O25" s="14"/>
    </row>
    <row r="26" spans="2:15" x14ac:dyDescent="0.95">
      <c r="B26" s="39"/>
      <c r="C26" s="17"/>
      <c r="D26" s="17"/>
      <c r="E26" s="17"/>
      <c r="F26" s="24"/>
      <c r="G26" s="24"/>
      <c r="H26" s="24"/>
      <c r="I26" s="24"/>
      <c r="J26" s="24"/>
      <c r="K26" s="14"/>
      <c r="L26" s="14"/>
      <c r="M26" s="14"/>
      <c r="N26" s="14"/>
      <c r="O26" s="14"/>
    </row>
    <row r="27" spans="2:15" x14ac:dyDescent="0.95">
      <c r="B27" s="39"/>
      <c r="C27" s="17"/>
      <c r="D27" s="17"/>
      <c r="E27" s="17"/>
      <c r="F27" s="24"/>
      <c r="G27" s="24"/>
      <c r="H27" s="24"/>
      <c r="I27" s="24"/>
      <c r="J27" s="24"/>
      <c r="K27" s="14"/>
      <c r="L27" s="14"/>
      <c r="M27" s="14"/>
      <c r="N27" s="14"/>
      <c r="O27" s="14"/>
    </row>
  </sheetData>
  <dataValidations count="1">
    <dataValidation type="list" allowBlank="1" showInputMessage="1" showErrorMessage="1" sqref="E19" xr:uid="{E0E56DCA-26A9-45CF-AAA9-4F581786AF43}">
      <formula1>"Central, East, North, South, West"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4780-2CA0-457A-A15F-E6077DC62829}">
  <sheetPr>
    <tabColor theme="3"/>
  </sheetPr>
  <dimension ref="A1:S84"/>
  <sheetViews>
    <sheetView showGridLines="0" workbookViewId="0">
      <selection activeCell="M13" sqref="M13"/>
    </sheetView>
  </sheetViews>
  <sheetFormatPr defaultColWidth="9.1328125" defaultRowHeight="16.75" x14ac:dyDescent="0.95"/>
  <cols>
    <col min="1" max="1" width="3.40625" style="1" customWidth="1"/>
    <col min="2" max="2" width="14.1328125" style="1" customWidth="1"/>
    <col min="3" max="3" width="14" style="1" customWidth="1"/>
    <col min="4" max="5" width="10.7265625" style="1" customWidth="1"/>
    <col min="6" max="6" width="16.86328125" style="1" customWidth="1"/>
    <col min="7" max="7" width="7" style="1" bestFit="1" customWidth="1"/>
    <col min="8" max="8" width="10" style="1" bestFit="1" customWidth="1"/>
    <col min="9" max="9" width="11.86328125" style="1" bestFit="1" customWidth="1"/>
    <col min="10" max="10" width="10" style="1" bestFit="1" customWidth="1"/>
    <col min="11" max="11" width="9.26953125" style="1" bestFit="1" customWidth="1"/>
    <col min="12" max="15" width="9.26953125" style="1" customWidth="1"/>
    <col min="16" max="16" width="17" style="1" bestFit="1" customWidth="1"/>
    <col min="17" max="18" width="15.86328125" style="1" customWidth="1"/>
    <col min="19" max="16384" width="9.1328125" style="1"/>
  </cols>
  <sheetData>
    <row r="1" spans="1:14" s="2" customFormat="1" ht="48.75" customHeight="1" x14ac:dyDescent="0.75">
      <c r="A1" s="2" t="s">
        <v>140</v>
      </c>
    </row>
    <row r="4" spans="1:14" s="28" customFormat="1" ht="18.75" x14ac:dyDescent="0.95">
      <c r="A4" s="27" t="s">
        <v>43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</row>
    <row r="5" spans="1:14" x14ac:dyDescent="0.95">
      <c r="A5"/>
      <c r="K5"/>
      <c r="L5"/>
      <c r="M5"/>
      <c r="N5"/>
    </row>
    <row r="6" spans="1:14" x14ac:dyDescent="0.95">
      <c r="A6"/>
      <c r="B6" s="4" t="s">
        <v>44</v>
      </c>
      <c r="C6" s="5" t="s">
        <v>45</v>
      </c>
      <c r="D6" s="6"/>
      <c r="E6" s="6"/>
      <c r="F6" s="6"/>
      <c r="G6" s="6"/>
      <c r="H6" s="6"/>
      <c r="K6"/>
      <c r="L6"/>
      <c r="M6"/>
      <c r="N6"/>
    </row>
    <row r="7" spans="1:14" x14ac:dyDescent="0.95">
      <c r="A7"/>
      <c r="K7"/>
      <c r="L7"/>
      <c r="M7"/>
      <c r="N7"/>
    </row>
    <row r="8" spans="1:14" x14ac:dyDescent="0.95">
      <c r="A8"/>
      <c r="B8" s="7" t="s">
        <v>46</v>
      </c>
      <c r="K8"/>
      <c r="L8"/>
      <c r="M8"/>
      <c r="N8"/>
    </row>
    <row r="9" spans="1:14" x14ac:dyDescent="0.95">
      <c r="A9"/>
      <c r="K9"/>
      <c r="L9"/>
      <c r="M9"/>
      <c r="N9"/>
    </row>
    <row r="10" spans="1:14" x14ac:dyDescent="0.95">
      <c r="A10"/>
      <c r="B10" s="1" t="s">
        <v>47</v>
      </c>
      <c r="C10" s="8" t="s">
        <v>48</v>
      </c>
      <c r="D10" s="8" t="s">
        <v>49</v>
      </c>
      <c r="F10" s="106"/>
      <c r="G10" s="107"/>
      <c r="H10" s="107"/>
      <c r="I10" s="106"/>
      <c r="J10" s="106"/>
      <c r="K10" s="107"/>
      <c r="L10"/>
      <c r="M10"/>
      <c r="N10"/>
    </row>
    <row r="11" spans="1:14" x14ac:dyDescent="0.95">
      <c r="A11"/>
      <c r="B11" s="1" t="s">
        <v>50</v>
      </c>
      <c r="C11" s="9">
        <v>44834</v>
      </c>
      <c r="D11" s="1" t="str">
        <f ca="1">IF(TODAY()-Table15[[#This Row],[Loan Date]]&gt;=90,"Due","Not Due")</f>
        <v>Due</v>
      </c>
      <c r="F11" s="106"/>
      <c r="G11" s="106"/>
      <c r="H11" s="107"/>
      <c r="I11" s="106"/>
      <c r="J11" s="106"/>
      <c r="K11" s="107"/>
      <c r="L11" s="10"/>
      <c r="M11"/>
      <c r="N11"/>
    </row>
    <row r="12" spans="1:14" x14ac:dyDescent="0.95">
      <c r="A12"/>
      <c r="B12" s="1" t="s">
        <v>51</v>
      </c>
      <c r="C12" s="9">
        <v>44814</v>
      </c>
      <c r="D12" s="1" t="str">
        <f ca="1">IF(TODAY()-Table15[[#This Row],[Loan Date]]&gt;=90,"Due","Not Due")</f>
        <v>Due</v>
      </c>
      <c r="F12" s="106"/>
      <c r="G12" s="107"/>
      <c r="H12" s="107"/>
      <c r="I12" s="106"/>
      <c r="J12" s="106"/>
      <c r="K12" s="107"/>
      <c r="L12" s="10"/>
      <c r="M12"/>
      <c r="N12"/>
    </row>
    <row r="13" spans="1:14" x14ac:dyDescent="0.95">
      <c r="A13"/>
      <c r="B13" s="1" t="s">
        <v>52</v>
      </c>
      <c r="C13" s="9">
        <v>45051</v>
      </c>
      <c r="D13" s="1" t="str">
        <f ca="1">IF(TODAY()-Table15[[#This Row],[Loan Date]]&gt;=90,"Due","Not Due")</f>
        <v>Due</v>
      </c>
      <c r="F13" s="106"/>
      <c r="G13" s="107"/>
      <c r="H13" s="107"/>
      <c r="I13" s="106"/>
      <c r="J13" s="106"/>
      <c r="K13" s="107"/>
      <c r="L13" s="10"/>
      <c r="M13"/>
      <c r="N13"/>
    </row>
    <row r="14" spans="1:14" x14ac:dyDescent="0.95">
      <c r="A14"/>
      <c r="B14" s="1" t="s">
        <v>53</v>
      </c>
      <c r="C14" s="9">
        <v>44616</v>
      </c>
      <c r="D14" s="1" t="str">
        <f ca="1">IF(TODAY()-Table15[[#This Row],[Loan Date]]&gt;=90,"Due","Not Due")</f>
        <v>Due</v>
      </c>
      <c r="G14"/>
      <c r="H14"/>
      <c r="K14"/>
      <c r="L14" s="10"/>
      <c r="M14"/>
      <c r="N14"/>
    </row>
    <row r="15" spans="1:14" x14ac:dyDescent="0.95">
      <c r="A15"/>
      <c r="B15" s="1" t="s">
        <v>54</v>
      </c>
      <c r="C15" s="9">
        <v>44653</v>
      </c>
      <c r="D15" s="1" t="str">
        <f ca="1">IF(TODAY()-Table15[[#This Row],[Loan Date]]&gt;=90,"Due","Not Due")</f>
        <v>Due</v>
      </c>
      <c r="G15"/>
      <c r="H15"/>
      <c r="K15"/>
      <c r="L15" s="10"/>
      <c r="M15"/>
      <c r="N15"/>
    </row>
    <row r="16" spans="1:14" x14ac:dyDescent="0.9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 spans="1:16" x14ac:dyDescent="0.95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 spans="1:16" s="28" customFormat="1" ht="18.75" x14ac:dyDescent="0.95">
      <c r="A18" s="27" t="s">
        <v>55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6" x14ac:dyDescent="0.95">
      <c r="A19"/>
      <c r="B19"/>
      <c r="C19"/>
      <c r="D19"/>
      <c r="E19"/>
      <c r="F19"/>
      <c r="G19"/>
      <c r="H19"/>
      <c r="I19"/>
      <c r="J19"/>
      <c r="K19"/>
      <c r="L19"/>
      <c r="M19"/>
      <c r="N19"/>
    </row>
    <row r="20" spans="1:16" x14ac:dyDescent="0.95">
      <c r="A20"/>
      <c r="B20" s="4" t="s">
        <v>44</v>
      </c>
      <c r="C20" s="5" t="s">
        <v>56</v>
      </c>
      <c r="D20" s="6"/>
      <c r="E20" s="6"/>
      <c r="F20" s="6"/>
      <c r="G20" s="6"/>
      <c r="H20" s="6"/>
      <c r="I20" s="6"/>
      <c r="J20" s="6"/>
      <c r="K20" s="11"/>
      <c r="L20"/>
      <c r="M20"/>
      <c r="N20"/>
    </row>
    <row r="21" spans="1:16" x14ac:dyDescent="0.95">
      <c r="A21"/>
      <c r="B21"/>
      <c r="C21"/>
      <c r="D21"/>
      <c r="E21"/>
      <c r="F21"/>
      <c r="G21"/>
      <c r="H21"/>
      <c r="I21"/>
      <c r="J21"/>
      <c r="K21"/>
      <c r="L21"/>
      <c r="M21"/>
      <c r="N21"/>
    </row>
    <row r="22" spans="1:16" x14ac:dyDescent="0.95">
      <c r="A22"/>
      <c r="B22" s="7" t="s">
        <v>57</v>
      </c>
      <c r="K22"/>
      <c r="L22"/>
      <c r="M22"/>
      <c r="N22"/>
    </row>
    <row r="23" spans="1:16" x14ac:dyDescent="0.95">
      <c r="A23"/>
      <c r="K23"/>
      <c r="L23"/>
      <c r="M23"/>
      <c r="N23"/>
    </row>
    <row r="24" spans="1:16" x14ac:dyDescent="0.95">
      <c r="A24"/>
      <c r="B24" s="1" t="s">
        <v>47</v>
      </c>
      <c r="C24" s="8" t="s">
        <v>48</v>
      </c>
      <c r="D24" s="8" t="s">
        <v>49</v>
      </c>
      <c r="E24" s="8"/>
      <c r="F24" s="106"/>
      <c r="G24" s="106"/>
      <c r="H24" s="106"/>
      <c r="I24" s="106"/>
      <c r="J24" s="106"/>
      <c r="K24" s="106"/>
      <c r="L24" s="106"/>
      <c r="M24" s="106"/>
      <c r="N24" s="107"/>
      <c r="O24" s="106"/>
      <c r="P24" s="106"/>
    </row>
    <row r="25" spans="1:16" x14ac:dyDescent="0.95">
      <c r="A25"/>
      <c r="B25" s="1" t="s">
        <v>50</v>
      </c>
      <c r="C25" s="9">
        <v>44834</v>
      </c>
      <c r="D25" s="1" t="str">
        <f ca="1">IF(TODAY()-Table2[[#This Row],[Loan Date]]&gt;90,"Overdue",IF(TODAY()-Table2[[#This Row],[Loan Date]]=90,"Due","Not Due"))</f>
        <v>Overdue</v>
      </c>
      <c r="F25" s="106"/>
      <c r="G25" s="106"/>
      <c r="H25" s="106"/>
      <c r="I25" s="106"/>
      <c r="J25" s="106"/>
      <c r="K25" s="107"/>
      <c r="L25" s="108"/>
      <c r="M25" s="107"/>
      <c r="N25" s="107"/>
      <c r="O25" s="106"/>
      <c r="P25" s="106"/>
    </row>
    <row r="26" spans="1:16" x14ac:dyDescent="0.95">
      <c r="A26"/>
      <c r="B26" s="1" t="s">
        <v>51</v>
      </c>
      <c r="C26" s="9">
        <v>44814</v>
      </c>
      <c r="D26" s="1" t="str">
        <f ca="1">IF(TODAY()-Table2[[#This Row],[Loan Date]]&gt;90,"Overdue",IF(TODAY()-Table2[[#This Row],[Loan Date]]=90,"Due","Not Due"))</f>
        <v>Overdue</v>
      </c>
      <c r="F26" s="106"/>
      <c r="G26" s="106"/>
      <c r="H26" s="106"/>
      <c r="I26" s="106"/>
      <c r="J26" s="106"/>
      <c r="K26" s="107"/>
      <c r="L26" s="108"/>
      <c r="M26" s="107"/>
      <c r="N26" s="107"/>
      <c r="O26" s="106"/>
      <c r="P26" s="106"/>
    </row>
    <row r="27" spans="1:16" x14ac:dyDescent="0.95">
      <c r="A27"/>
      <c r="B27" s="1" t="s">
        <v>52</v>
      </c>
      <c r="C27" s="9">
        <v>45051</v>
      </c>
      <c r="D27" s="1" t="str">
        <f ca="1">IF(TODAY()-Table2[[#This Row],[Loan Date]]&gt;90,"Overdue",IF(TODAY()-Table2[[#This Row],[Loan Date]]=90,"Due","Not Due"))</f>
        <v>Overdue</v>
      </c>
      <c r="F27" s="106"/>
      <c r="G27" s="106"/>
      <c r="H27" s="106"/>
      <c r="I27" s="106"/>
      <c r="J27" s="106"/>
      <c r="K27" s="107"/>
      <c r="L27" s="108"/>
      <c r="M27" s="107"/>
      <c r="N27" s="107"/>
      <c r="O27" s="106"/>
      <c r="P27" s="106"/>
    </row>
    <row r="28" spans="1:16" x14ac:dyDescent="0.95">
      <c r="A28"/>
      <c r="B28" s="1" t="s">
        <v>53</v>
      </c>
      <c r="C28" s="9">
        <v>44616</v>
      </c>
      <c r="D28" s="1" t="str">
        <f ca="1">IF(TODAY()-Table2[[#This Row],[Loan Date]]&gt;90,"Overdue",IF(TODAY()-Table2[[#This Row],[Loan Date]]=90,"Due","Not Due"))</f>
        <v>Overdue</v>
      </c>
      <c r="K28"/>
      <c r="L28" s="10"/>
      <c r="M28"/>
      <c r="N28"/>
    </row>
    <row r="29" spans="1:16" x14ac:dyDescent="0.95">
      <c r="A29"/>
      <c r="B29" s="1" t="s">
        <v>54</v>
      </c>
      <c r="C29" s="9">
        <v>44653</v>
      </c>
      <c r="D29" s="1" t="str">
        <f ca="1">IF(TODAY()-Table2[[#This Row],[Loan Date]]&gt;90,"Overdue",IF(TODAY()-Table2[[#This Row],[Loan Date]]=90,"Due","Not Due"))</f>
        <v>Overdue</v>
      </c>
      <c r="K29"/>
      <c r="L29" s="10"/>
      <c r="M29"/>
      <c r="N29"/>
    </row>
    <row r="30" spans="1:16" x14ac:dyDescent="0.95">
      <c r="A30"/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6" x14ac:dyDescent="0.95">
      <c r="A31"/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6" s="28" customFormat="1" ht="18.75" x14ac:dyDescent="0.95">
      <c r="A32" s="27" t="s">
        <v>146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</row>
    <row r="33" spans="1:15" x14ac:dyDescent="0.95">
      <c r="A33"/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5" x14ac:dyDescent="0.95">
      <c r="A34"/>
      <c r="B34" s="4" t="s">
        <v>44</v>
      </c>
      <c r="C34" s="5" t="s">
        <v>58</v>
      </c>
      <c r="D34" s="6"/>
      <c r="E34" s="6"/>
      <c r="F34" s="6"/>
      <c r="G34" s="6"/>
      <c r="H34" s="6"/>
      <c r="I34" s="6"/>
      <c r="J34"/>
      <c r="K34"/>
      <c r="L34"/>
      <c r="M34"/>
      <c r="N34"/>
    </row>
    <row r="35" spans="1:15" x14ac:dyDescent="0.95">
      <c r="A35"/>
      <c r="B35" s="12"/>
      <c r="L35"/>
      <c r="M35"/>
      <c r="N35"/>
    </row>
    <row r="36" spans="1:15" x14ac:dyDescent="0.95">
      <c r="A36"/>
      <c r="B36" s="7" t="s">
        <v>57</v>
      </c>
      <c r="K36"/>
      <c r="L36"/>
      <c r="M36"/>
      <c r="N36"/>
    </row>
    <row r="37" spans="1:15" x14ac:dyDescent="0.95">
      <c r="A37"/>
      <c r="K37"/>
      <c r="L37"/>
      <c r="M37"/>
      <c r="N37"/>
    </row>
    <row r="38" spans="1:15" x14ac:dyDescent="0.95">
      <c r="A38"/>
      <c r="B38" s="1" t="s">
        <v>47</v>
      </c>
      <c r="C38" s="8" t="s">
        <v>48</v>
      </c>
      <c r="D38" s="8" t="s">
        <v>49</v>
      </c>
      <c r="E38" s="106"/>
      <c r="F38" s="106"/>
      <c r="G38" s="106"/>
      <c r="H38" s="106"/>
      <c r="I38" s="106"/>
      <c r="J38" s="106"/>
      <c r="K38" s="106"/>
      <c r="L38" s="106"/>
      <c r="M38" s="107"/>
      <c r="N38" s="107"/>
      <c r="O38" s="106"/>
    </row>
    <row r="39" spans="1:15" x14ac:dyDescent="0.95">
      <c r="A39"/>
      <c r="B39" s="1" t="s">
        <v>50</v>
      </c>
      <c r="C39" s="9">
        <v>44834</v>
      </c>
      <c r="D39" s="1" t="str" cm="1">
        <f t="array" aca="1" ref="D39" ca="1">_xlfn.IFS(TODAY()-Table3[[#This Row],[Loan Date]]&gt;90,"Overdue",TODAY()-Table3[[#This Row],[Loan Date]]=90,"Due",TRUE,"Not Due")</f>
        <v>Overdue</v>
      </c>
      <c r="E39" s="106"/>
      <c r="F39" s="106"/>
      <c r="G39" s="106"/>
      <c r="H39" s="106"/>
      <c r="I39" s="106"/>
      <c r="J39" s="106"/>
      <c r="K39" s="107"/>
      <c r="L39" s="107"/>
      <c r="M39" s="107"/>
      <c r="N39" s="107"/>
      <c r="O39" s="106"/>
    </row>
    <row r="40" spans="1:15" x14ac:dyDescent="0.95">
      <c r="A40"/>
      <c r="B40" s="1" t="s">
        <v>51</v>
      </c>
      <c r="C40" s="9">
        <v>44814</v>
      </c>
      <c r="D40" s="1" t="str" cm="1">
        <f t="array" aca="1" ref="D40" ca="1">_xlfn.IFS(TODAY()-Table3[[#This Row],[Loan Date]]&gt;90,"Overdue",TODAY()-Table3[[#This Row],[Loan Date]]=90,"Due",TRUE,"Not Due")</f>
        <v>Overdue</v>
      </c>
      <c r="E40" s="106"/>
      <c r="F40" s="106"/>
      <c r="G40" s="106"/>
      <c r="H40" s="106"/>
      <c r="I40" s="106"/>
      <c r="J40" s="106"/>
      <c r="K40" s="107"/>
      <c r="L40" s="107"/>
      <c r="M40" s="107"/>
      <c r="N40" s="107"/>
      <c r="O40" s="106"/>
    </row>
    <row r="41" spans="1:15" x14ac:dyDescent="0.95">
      <c r="A41"/>
      <c r="B41" s="1" t="s">
        <v>52</v>
      </c>
      <c r="C41" s="9">
        <v>45051</v>
      </c>
      <c r="D41" s="1" t="str" cm="1">
        <f t="array" aca="1" ref="D41" ca="1">_xlfn.IFS(TODAY()-Table3[[#This Row],[Loan Date]]&gt;90,"Overdue",TODAY()-Table3[[#This Row],[Loan Date]]=90,"Due",TRUE,"Not Due")</f>
        <v>Overdue</v>
      </c>
      <c r="K41"/>
      <c r="L41"/>
      <c r="M41"/>
      <c r="N41"/>
    </row>
    <row r="42" spans="1:15" x14ac:dyDescent="0.95">
      <c r="A42"/>
      <c r="B42" s="1" t="s">
        <v>53</v>
      </c>
      <c r="C42" s="9">
        <v>44616</v>
      </c>
      <c r="D42" s="1" t="str" cm="1">
        <f t="array" aca="1" ref="D42" ca="1">_xlfn.IFS(TODAY()-Table3[[#This Row],[Loan Date]]&gt;90,"Overdue",TODAY()-Table3[[#This Row],[Loan Date]]=90,"Due",TRUE,"Not Due")</f>
        <v>Overdue</v>
      </c>
      <c r="K42"/>
      <c r="L42"/>
      <c r="M42"/>
      <c r="N42"/>
    </row>
    <row r="43" spans="1:15" x14ac:dyDescent="0.95">
      <c r="A43"/>
      <c r="B43" s="1" t="s">
        <v>54</v>
      </c>
      <c r="C43" s="9">
        <v>44653</v>
      </c>
      <c r="D43" s="1" t="str" cm="1">
        <f t="array" aca="1" ref="D43" ca="1">_xlfn.IFS(TODAY()-Table3[[#This Row],[Loan Date]]&gt;90,"Overdue",TODAY()-Table3[[#This Row],[Loan Date]]=90,"Due",TRUE,"Not Due")</f>
        <v>Overdue</v>
      </c>
      <c r="K43"/>
      <c r="L43"/>
      <c r="M43"/>
      <c r="N43"/>
    </row>
    <row r="44" spans="1:15" x14ac:dyDescent="0.95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15" x14ac:dyDescent="0.95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15" x14ac:dyDescent="0.95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5" s="29" customFormat="1" ht="18.5" x14ac:dyDescent="0.9">
      <c r="A47" s="27" t="s">
        <v>82</v>
      </c>
    </row>
    <row r="48" spans="1:15" x14ac:dyDescent="0.95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2:9" s="14" customFormat="1" ht="20.25" customHeight="1" x14ac:dyDescent="0.95">
      <c r="B49" s="13" t="s">
        <v>44</v>
      </c>
      <c r="C49" s="5" t="s">
        <v>59</v>
      </c>
      <c r="D49" s="6"/>
      <c r="E49" s="6"/>
      <c r="F49" s="6"/>
      <c r="G49" s="6"/>
      <c r="H49" s="6"/>
      <c r="I49" s="6"/>
    </row>
    <row r="50" spans="2:9" s="14" customFormat="1" ht="20.25" customHeight="1" x14ac:dyDescent="0.65"/>
    <row r="51" spans="2:9" s="16" customFormat="1" ht="20.25" customHeight="1" x14ac:dyDescent="0.8">
      <c r="B51" s="30" t="s">
        <v>60</v>
      </c>
      <c r="C51" s="31" t="s">
        <v>61</v>
      </c>
      <c r="D51" s="30" t="s">
        <v>62</v>
      </c>
      <c r="E51" s="30" t="s">
        <v>63</v>
      </c>
      <c r="F51" s="32" t="s">
        <v>64</v>
      </c>
      <c r="G51" s="15"/>
      <c r="H51" s="33" t="s">
        <v>65</v>
      </c>
      <c r="I51" s="34">
        <v>0.1</v>
      </c>
    </row>
    <row r="52" spans="2:9" s="16" customFormat="1" ht="20.25" customHeight="1" x14ac:dyDescent="0.75">
      <c r="B52" s="17" t="s">
        <v>66</v>
      </c>
      <c r="C52" s="18" t="s">
        <v>67</v>
      </c>
      <c r="D52" s="19">
        <v>138</v>
      </c>
      <c r="E52" s="23" t="str">
        <f t="shared" ref="E52:E62" si="0">IF(AND(C52="Yes",D52&lt;100),D52*$I$51,"NA")</f>
        <v>NA</v>
      </c>
      <c r="F52" s="20">
        <f>SUM(D52:E52)</f>
        <v>138</v>
      </c>
      <c r="G52" s="21"/>
      <c r="H52" s="17"/>
      <c r="I52" s="22"/>
    </row>
    <row r="53" spans="2:9" s="16" customFormat="1" ht="20.25" customHeight="1" x14ac:dyDescent="0.75">
      <c r="B53" s="17" t="s">
        <v>68</v>
      </c>
      <c r="C53" s="18" t="s">
        <v>69</v>
      </c>
      <c r="D53" s="19">
        <v>125</v>
      </c>
      <c r="E53" s="23" t="str">
        <f t="shared" si="0"/>
        <v>NA</v>
      </c>
      <c r="F53" s="20">
        <f t="shared" ref="F53:F62" si="1">SUM(D53:E53)</f>
        <v>125</v>
      </c>
      <c r="G53" s="21"/>
      <c r="H53" s="17"/>
    </row>
    <row r="54" spans="2:9" s="16" customFormat="1" ht="20.25" customHeight="1" x14ac:dyDescent="0.75">
      <c r="B54" s="17" t="s">
        <v>70</v>
      </c>
      <c r="C54" s="18" t="s">
        <v>67</v>
      </c>
      <c r="D54" s="19">
        <v>79</v>
      </c>
      <c r="E54" s="23" t="str">
        <f t="shared" si="0"/>
        <v>NA</v>
      </c>
      <c r="F54" s="20">
        <f t="shared" si="1"/>
        <v>79</v>
      </c>
      <c r="G54" s="21"/>
    </row>
    <row r="55" spans="2:9" s="16" customFormat="1" ht="20.25" customHeight="1" x14ac:dyDescent="0.75">
      <c r="B55" s="17" t="s">
        <v>71</v>
      </c>
      <c r="C55" s="18" t="s">
        <v>69</v>
      </c>
      <c r="D55" s="19">
        <v>57</v>
      </c>
      <c r="E55" s="23">
        <f t="shared" si="0"/>
        <v>5.7</v>
      </c>
      <c r="F55" s="20">
        <f t="shared" si="1"/>
        <v>62.7</v>
      </c>
      <c r="G55" s="21"/>
      <c r="H55" s="17"/>
    </row>
    <row r="56" spans="2:9" s="16" customFormat="1" ht="20.25" customHeight="1" x14ac:dyDescent="0.75">
      <c r="B56" s="17" t="s">
        <v>72</v>
      </c>
      <c r="C56" s="18" t="s">
        <v>67</v>
      </c>
      <c r="D56" s="19">
        <v>91</v>
      </c>
      <c r="E56" s="23" t="str">
        <f t="shared" si="0"/>
        <v>NA</v>
      </c>
      <c r="F56" s="20">
        <f t="shared" si="1"/>
        <v>91</v>
      </c>
      <c r="G56" s="21"/>
      <c r="H56" s="17"/>
    </row>
    <row r="57" spans="2:9" s="16" customFormat="1" ht="20.25" customHeight="1" x14ac:dyDescent="0.75">
      <c r="B57" s="17" t="s">
        <v>73</v>
      </c>
      <c r="C57" s="18" t="s">
        <v>67</v>
      </c>
      <c r="D57" s="19">
        <v>68</v>
      </c>
      <c r="E57" s="23" t="str">
        <f t="shared" si="0"/>
        <v>NA</v>
      </c>
      <c r="F57" s="20">
        <f t="shared" si="1"/>
        <v>68</v>
      </c>
      <c r="G57" s="21"/>
      <c r="H57" s="17"/>
    </row>
    <row r="58" spans="2:9" s="16" customFormat="1" ht="20.25" customHeight="1" x14ac:dyDescent="0.75">
      <c r="B58" s="17" t="s">
        <v>74</v>
      </c>
      <c r="C58" s="18" t="s">
        <v>69</v>
      </c>
      <c r="D58" s="19">
        <v>32</v>
      </c>
      <c r="E58" s="23">
        <f t="shared" si="0"/>
        <v>3.2</v>
      </c>
      <c r="F58" s="20">
        <f t="shared" si="1"/>
        <v>35.200000000000003</v>
      </c>
      <c r="G58" s="24"/>
      <c r="H58" s="17"/>
    </row>
    <row r="59" spans="2:9" s="16" customFormat="1" ht="20.25" customHeight="1" x14ac:dyDescent="0.75">
      <c r="B59" s="17" t="s">
        <v>75</v>
      </c>
      <c r="C59" s="18" t="s">
        <v>69</v>
      </c>
      <c r="D59" s="19">
        <v>49</v>
      </c>
      <c r="E59" s="23">
        <f t="shared" si="0"/>
        <v>4.9000000000000004</v>
      </c>
      <c r="F59" s="20">
        <f t="shared" si="1"/>
        <v>53.9</v>
      </c>
      <c r="G59" s="24"/>
    </row>
    <row r="60" spans="2:9" s="14" customFormat="1" ht="20.25" customHeight="1" x14ac:dyDescent="0.75">
      <c r="B60" s="17" t="s">
        <v>76</v>
      </c>
      <c r="C60" s="18" t="s">
        <v>69</v>
      </c>
      <c r="D60" s="19">
        <v>113</v>
      </c>
      <c r="E60" s="23" t="str">
        <f t="shared" si="0"/>
        <v>NA</v>
      </c>
      <c r="F60" s="20">
        <f t="shared" si="1"/>
        <v>113</v>
      </c>
      <c r="G60" s="24"/>
      <c r="H60" s="24"/>
      <c r="I60" s="16"/>
    </row>
    <row r="61" spans="2:9" s="14" customFormat="1" ht="20.25" customHeight="1" x14ac:dyDescent="0.75">
      <c r="B61" s="17" t="s">
        <v>77</v>
      </c>
      <c r="C61" s="18" t="s">
        <v>67</v>
      </c>
      <c r="D61" s="19">
        <v>83</v>
      </c>
      <c r="E61" s="23" t="str">
        <f t="shared" si="0"/>
        <v>NA</v>
      </c>
      <c r="F61" s="20">
        <f t="shared" si="1"/>
        <v>83</v>
      </c>
      <c r="G61" s="24"/>
      <c r="H61" s="24"/>
      <c r="I61" s="16"/>
    </row>
    <row r="62" spans="2:9" s="14" customFormat="1" ht="20.25" customHeight="1" x14ac:dyDescent="0.75">
      <c r="B62" s="17" t="s">
        <v>78</v>
      </c>
      <c r="C62" s="18" t="s">
        <v>69</v>
      </c>
      <c r="D62" s="19">
        <v>140</v>
      </c>
      <c r="E62" s="23" t="str">
        <f t="shared" si="0"/>
        <v>NA</v>
      </c>
      <c r="F62" s="20">
        <f t="shared" si="1"/>
        <v>140</v>
      </c>
      <c r="G62" s="24"/>
      <c r="H62" s="24"/>
      <c r="I62" s="16"/>
    </row>
    <row r="63" spans="2:9" s="14" customFormat="1" ht="20.25" customHeight="1" x14ac:dyDescent="0.75">
      <c r="B63"/>
      <c r="C63"/>
      <c r="D63"/>
      <c r="E63"/>
      <c r="F63"/>
      <c r="G63" s="24"/>
      <c r="H63" s="24"/>
      <c r="I63" s="16"/>
    </row>
    <row r="64" spans="2:9" s="14" customFormat="1" ht="20.25" customHeight="1" x14ac:dyDescent="0.65"/>
    <row r="65" spans="1:19" s="14" customFormat="1" ht="20.25" customHeight="1" x14ac:dyDescent="0.65"/>
    <row r="66" spans="1:19" s="29" customFormat="1" ht="18.5" x14ac:dyDescent="0.9">
      <c r="A66" s="27" t="s">
        <v>80</v>
      </c>
    </row>
    <row r="67" spans="1:19" s="14" customFormat="1" ht="20.25" customHeight="1" x14ac:dyDescent="0.65">
      <c r="A67" s="25"/>
      <c r="B67" s="25"/>
      <c r="D67" s="25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s="14" customFormat="1" ht="20.25" customHeight="1" x14ac:dyDescent="0.95">
      <c r="A68" s="25"/>
      <c r="B68" s="13" t="s">
        <v>44</v>
      </c>
      <c r="C68" s="5" t="s">
        <v>81</v>
      </c>
      <c r="D68" s="6"/>
      <c r="E68" s="6"/>
      <c r="F68" s="6"/>
      <c r="G68" s="6"/>
      <c r="H68" s="6"/>
      <c r="I68" s="6"/>
    </row>
    <row r="69" spans="1:19" s="14" customFormat="1" ht="20.25" customHeight="1" x14ac:dyDescent="0.65">
      <c r="A69" s="25"/>
      <c r="B69" s="25"/>
      <c r="D69" s="25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 s="16" customFormat="1" ht="20.25" customHeight="1" x14ac:dyDescent="0.8">
      <c r="B70" s="30" t="s">
        <v>60</v>
      </c>
      <c r="C70" s="31" t="s">
        <v>61</v>
      </c>
      <c r="D70" s="30" t="s">
        <v>62</v>
      </c>
      <c r="E70" s="30" t="s">
        <v>63</v>
      </c>
      <c r="F70" s="32" t="s">
        <v>64</v>
      </c>
      <c r="G70" s="15"/>
      <c r="H70" s="33" t="s">
        <v>65</v>
      </c>
      <c r="I70" s="34">
        <v>0.1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19" s="16" customFormat="1" ht="20.25" customHeight="1" x14ac:dyDescent="0.75">
      <c r="B71" s="17" t="s">
        <v>66</v>
      </c>
      <c r="C71" s="18" t="s">
        <v>67</v>
      </c>
      <c r="D71" s="19">
        <v>138</v>
      </c>
      <c r="E71" s="23" t="str">
        <f t="shared" ref="E71:E81" si="2">IF(OR(C71="Yes",D71&lt;100),D71*$I$70,"NA")</f>
        <v>NA</v>
      </c>
      <c r="F71" s="20">
        <f t="shared" ref="F71:F81" si="3">SUM(D71:E71)</f>
        <v>138</v>
      </c>
      <c r="G71" s="21"/>
      <c r="H71" s="17"/>
      <c r="I71" s="22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 s="16" customFormat="1" ht="20.25" customHeight="1" x14ac:dyDescent="0.75">
      <c r="B72" s="17" t="s">
        <v>68</v>
      </c>
      <c r="C72" s="18" t="s">
        <v>69</v>
      </c>
      <c r="D72" s="19">
        <v>125</v>
      </c>
      <c r="E72" s="23">
        <f t="shared" si="2"/>
        <v>12.5</v>
      </c>
      <c r="F72" s="20">
        <f t="shared" si="3"/>
        <v>137.5</v>
      </c>
      <c r="G72" s="21"/>
      <c r="H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 s="16" customFormat="1" ht="20.25" customHeight="1" x14ac:dyDescent="0.75">
      <c r="B73" s="17" t="s">
        <v>70</v>
      </c>
      <c r="C73" s="18" t="s">
        <v>67</v>
      </c>
      <c r="D73" s="19">
        <v>79</v>
      </c>
      <c r="E73" s="23">
        <f t="shared" si="2"/>
        <v>7.9</v>
      </c>
      <c r="F73" s="20">
        <f t="shared" si="3"/>
        <v>86.9</v>
      </c>
      <c r="G73" s="21"/>
      <c r="H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 s="16" customFormat="1" ht="20.25" customHeight="1" x14ac:dyDescent="0.75">
      <c r="B74" s="17" t="s">
        <v>71</v>
      </c>
      <c r="C74" s="18" t="s">
        <v>69</v>
      </c>
      <c r="D74" s="19">
        <v>57</v>
      </c>
      <c r="E74" s="23">
        <f t="shared" si="2"/>
        <v>5.7</v>
      </c>
      <c r="F74" s="20">
        <f t="shared" si="3"/>
        <v>62.7</v>
      </c>
      <c r="G74" s="21"/>
      <c r="H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s="16" customFormat="1" ht="20.25" customHeight="1" x14ac:dyDescent="0.75">
      <c r="B75" s="17" t="s">
        <v>72</v>
      </c>
      <c r="C75" s="18" t="s">
        <v>67</v>
      </c>
      <c r="D75" s="19">
        <v>91</v>
      </c>
      <c r="E75" s="23">
        <f t="shared" si="2"/>
        <v>9.1</v>
      </c>
      <c r="F75" s="20">
        <f t="shared" si="3"/>
        <v>100.1</v>
      </c>
      <c r="G75" s="21"/>
      <c r="H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s="16" customFormat="1" ht="20.25" customHeight="1" x14ac:dyDescent="0.75">
      <c r="B76" s="17" t="s">
        <v>73</v>
      </c>
      <c r="C76" s="18" t="s">
        <v>67</v>
      </c>
      <c r="D76" s="19">
        <v>68</v>
      </c>
      <c r="E76" s="23">
        <f t="shared" si="2"/>
        <v>6.8000000000000007</v>
      </c>
      <c r="F76" s="20">
        <f t="shared" si="3"/>
        <v>74.8</v>
      </c>
      <c r="G76" s="21"/>
      <c r="H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s="16" customFormat="1" ht="20.25" customHeight="1" x14ac:dyDescent="0.75">
      <c r="B77" s="17" t="s">
        <v>74</v>
      </c>
      <c r="C77" s="18" t="s">
        <v>69</v>
      </c>
      <c r="D77" s="19">
        <v>32</v>
      </c>
      <c r="E77" s="23">
        <f t="shared" si="2"/>
        <v>3.2</v>
      </c>
      <c r="F77" s="20">
        <f t="shared" si="3"/>
        <v>35.200000000000003</v>
      </c>
      <c r="G77" s="24"/>
      <c r="H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s="16" customFormat="1" ht="20.25" customHeight="1" x14ac:dyDescent="0.75">
      <c r="B78" s="17" t="s">
        <v>75</v>
      </c>
      <c r="C78" s="18" t="s">
        <v>69</v>
      </c>
      <c r="D78" s="19">
        <v>49</v>
      </c>
      <c r="E78" s="23">
        <f t="shared" si="2"/>
        <v>4.9000000000000004</v>
      </c>
      <c r="F78" s="20">
        <f t="shared" si="3"/>
        <v>53.9</v>
      </c>
      <c r="G78" s="24"/>
      <c r="H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s="14" customFormat="1" ht="20.25" customHeight="1" x14ac:dyDescent="0.75">
      <c r="B79" s="17" t="s">
        <v>76</v>
      </c>
      <c r="C79" s="18" t="s">
        <v>69</v>
      </c>
      <c r="D79" s="19">
        <v>113</v>
      </c>
      <c r="E79" s="23">
        <f t="shared" si="2"/>
        <v>11.3</v>
      </c>
      <c r="F79" s="20">
        <f t="shared" si="3"/>
        <v>124.3</v>
      </c>
      <c r="G79" s="24"/>
      <c r="H79" s="17"/>
      <c r="I79" s="16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1:19" s="14" customFormat="1" ht="20.25" customHeight="1" x14ac:dyDescent="0.75">
      <c r="B80" s="17" t="s">
        <v>77</v>
      </c>
      <c r="C80" s="18" t="s">
        <v>67</v>
      </c>
      <c r="D80" s="19">
        <v>83</v>
      </c>
      <c r="E80" s="23">
        <f t="shared" si="2"/>
        <v>8.3000000000000007</v>
      </c>
      <c r="F80" s="20">
        <f t="shared" si="3"/>
        <v>91.3</v>
      </c>
      <c r="G80" s="24"/>
      <c r="H80" s="17"/>
      <c r="I80" s="16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s="14" customFormat="1" ht="20.25" customHeight="1" x14ac:dyDescent="0.75">
      <c r="B81" s="17" t="s">
        <v>78</v>
      </c>
      <c r="C81" s="18" t="s">
        <v>69</v>
      </c>
      <c r="D81" s="19">
        <v>140</v>
      </c>
      <c r="E81" s="23">
        <f t="shared" si="2"/>
        <v>14</v>
      </c>
      <c r="F81" s="20">
        <f t="shared" si="3"/>
        <v>154</v>
      </c>
      <c r="G81" s="24"/>
      <c r="H81" s="17"/>
      <c r="I81" s="16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s="14" customFormat="1" ht="20.25" customHeight="1" x14ac:dyDescent="0.75">
      <c r="B82"/>
      <c r="C82"/>
      <c r="D82"/>
      <c r="E82"/>
      <c r="F82"/>
      <c r="G82" s="24"/>
      <c r="H82" s="24"/>
      <c r="I82" s="16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s="14" customFormat="1" ht="20.25" customHeight="1" x14ac:dyDescent="0.65"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s="14" customFormat="1" ht="20.25" customHeight="1" x14ac:dyDescent="0.65">
      <c r="A84" s="25"/>
      <c r="B84" s="25"/>
      <c r="D84" s="25"/>
      <c r="J84" s="17"/>
      <c r="K84" s="17"/>
      <c r="L84" s="17"/>
      <c r="M84" s="17"/>
      <c r="N84" s="17"/>
      <c r="O84" s="17"/>
      <c r="P84" s="17"/>
      <c r="Q84" s="17"/>
      <c r="R84" s="17"/>
      <c r="S84" s="17"/>
    </row>
  </sheetData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1461-DE73-40D7-8FE2-08DD46B3D76E}">
  <sheetPr>
    <tabColor theme="5" tint="-0.499984740745262"/>
  </sheetPr>
  <dimension ref="A1:M50"/>
  <sheetViews>
    <sheetView showGridLines="0" workbookViewId="0">
      <selection activeCell="L6" sqref="L6"/>
    </sheetView>
  </sheetViews>
  <sheetFormatPr defaultColWidth="9.1328125" defaultRowHeight="16.75" x14ac:dyDescent="0.95"/>
  <cols>
    <col min="1" max="1" width="3.40625" style="1" customWidth="1"/>
    <col min="2" max="2" width="17" style="1" bestFit="1" customWidth="1"/>
    <col min="3" max="3" width="12.7265625" style="1" customWidth="1"/>
    <col min="4" max="4" width="13.54296875" style="1" customWidth="1"/>
    <col min="5" max="5" width="15.54296875" style="1" customWidth="1"/>
    <col min="6" max="6" width="16.86328125" style="1" customWidth="1"/>
    <col min="7" max="7" width="24.7265625" style="1" bestFit="1" customWidth="1"/>
    <col min="8" max="8" width="10" style="1" bestFit="1" customWidth="1"/>
    <col min="9" max="9" width="11.86328125" style="1" bestFit="1" customWidth="1"/>
    <col min="10" max="10" width="10" style="1" bestFit="1" customWidth="1"/>
    <col min="11" max="11" width="9.26953125" style="1" bestFit="1" customWidth="1"/>
    <col min="12" max="12" width="15.54296875" style="1" bestFit="1" customWidth="1"/>
    <col min="13" max="15" width="9.26953125" style="1" customWidth="1"/>
    <col min="16" max="16" width="17" style="1" bestFit="1" customWidth="1"/>
    <col min="17" max="18" width="15.86328125" style="1" customWidth="1"/>
    <col min="19" max="16384" width="9.1328125" style="1"/>
  </cols>
  <sheetData>
    <row r="1" spans="1:13" s="2" customFormat="1" ht="48.75" customHeight="1" x14ac:dyDescent="0.75">
      <c r="A1" s="2" t="s">
        <v>141</v>
      </c>
    </row>
    <row r="3" spans="1:13" s="28" customFormat="1" x14ac:dyDescent="0.95">
      <c r="A3" s="65" t="s">
        <v>122</v>
      </c>
    </row>
    <row r="5" spans="1:13" customFormat="1" x14ac:dyDescent="0.95">
      <c r="A5" s="1"/>
      <c r="B5" s="45"/>
      <c r="C5" s="46"/>
      <c r="D5" s="47"/>
    </row>
    <row r="6" spans="1:13" s="14" customFormat="1" ht="20.25" customHeight="1" x14ac:dyDescent="0.95">
      <c r="B6" s="13" t="s">
        <v>44</v>
      </c>
      <c r="C6" s="5" t="s">
        <v>144</v>
      </c>
      <c r="D6" s="6"/>
      <c r="E6" s="6"/>
      <c r="F6" s="6"/>
      <c r="G6" s="6"/>
      <c r="H6" s="35"/>
      <c r="I6" s="35"/>
      <c r="J6" s="35"/>
    </row>
    <row r="7" spans="1:13" customFormat="1" x14ac:dyDescent="0.95">
      <c r="A7" s="1"/>
      <c r="D7" s="46"/>
      <c r="E7" s="47"/>
      <c r="L7" s="103"/>
      <c r="M7" s="103"/>
    </row>
    <row r="8" spans="1:13" customFormat="1" x14ac:dyDescent="0.95">
      <c r="A8" s="1"/>
      <c r="B8" s="48" t="s">
        <v>1</v>
      </c>
      <c r="C8" s="49" t="s">
        <v>2</v>
      </c>
      <c r="D8" s="50" t="s">
        <v>3</v>
      </c>
      <c r="E8" s="51" t="s">
        <v>104</v>
      </c>
      <c r="G8" s="52" t="s">
        <v>2</v>
      </c>
      <c r="H8" s="52" t="s">
        <v>3</v>
      </c>
      <c r="L8" s="104"/>
      <c r="M8" s="103"/>
    </row>
    <row r="9" spans="1:13" customFormat="1" x14ac:dyDescent="0.95">
      <c r="A9" s="1"/>
      <c r="B9" s="53" t="s">
        <v>15</v>
      </c>
      <c r="C9" s="54" t="s">
        <v>24</v>
      </c>
      <c r="D9" s="55">
        <v>64400</v>
      </c>
      <c r="E9" s="56">
        <v>0.93500000000000005</v>
      </c>
      <c r="G9" t="s">
        <v>31</v>
      </c>
      <c r="H9" s="46">
        <f>_xlfn.XLOOKUP(G9,C9:C22,D9:D22)</f>
        <v>90700</v>
      </c>
      <c r="L9" s="105"/>
      <c r="M9" s="103"/>
    </row>
    <row r="10" spans="1:13" customFormat="1" x14ac:dyDescent="0.95">
      <c r="A10" s="1"/>
      <c r="B10" s="57" t="s">
        <v>15</v>
      </c>
      <c r="C10" s="58" t="s">
        <v>16</v>
      </c>
      <c r="D10" s="59">
        <v>36400</v>
      </c>
      <c r="E10" s="60">
        <v>0.64999999999999991</v>
      </c>
      <c r="H10" s="46">
        <f>VLOOKUP(G9,C9:D22,2,0)</f>
        <v>90700</v>
      </c>
      <c r="L10" s="103"/>
      <c r="M10" s="103"/>
    </row>
    <row r="11" spans="1:13" customFormat="1" x14ac:dyDescent="0.95">
      <c r="A11" s="1"/>
      <c r="B11" s="53" t="s">
        <v>15</v>
      </c>
      <c r="C11" s="54" t="s">
        <v>17</v>
      </c>
      <c r="D11" s="55">
        <v>36700</v>
      </c>
      <c r="E11" s="56">
        <v>0.9</v>
      </c>
    </row>
    <row r="12" spans="1:13" customFormat="1" x14ac:dyDescent="0.95">
      <c r="A12" s="1"/>
      <c r="B12" s="57" t="s">
        <v>15</v>
      </c>
      <c r="C12" s="58" t="s">
        <v>18</v>
      </c>
      <c r="D12" s="59">
        <v>35000</v>
      </c>
      <c r="E12" s="60">
        <v>1</v>
      </c>
    </row>
    <row r="13" spans="1:13" customFormat="1" x14ac:dyDescent="0.95">
      <c r="A13" s="1"/>
      <c r="B13" s="53" t="s">
        <v>13</v>
      </c>
      <c r="C13" s="54" t="s">
        <v>23</v>
      </c>
      <c r="D13" s="55">
        <v>13000</v>
      </c>
      <c r="E13" s="56">
        <v>0.54</v>
      </c>
    </row>
    <row r="14" spans="1:13" customFormat="1" x14ac:dyDescent="0.95">
      <c r="A14" s="1"/>
      <c r="B14" s="57" t="s">
        <v>13</v>
      </c>
      <c r="C14" s="58" t="s">
        <v>14</v>
      </c>
      <c r="D14" s="59">
        <v>8500</v>
      </c>
      <c r="E14" s="60">
        <v>0.46</v>
      </c>
    </row>
    <row r="15" spans="1:13" customFormat="1" x14ac:dyDescent="0.95">
      <c r="A15" s="1"/>
      <c r="B15" s="53" t="s">
        <v>6</v>
      </c>
      <c r="C15" s="54" t="s">
        <v>8</v>
      </c>
      <c r="D15" s="55">
        <v>10200</v>
      </c>
      <c r="E15" s="56">
        <v>0.3</v>
      </c>
    </row>
    <row r="16" spans="1:13" customFormat="1" x14ac:dyDescent="0.95">
      <c r="A16" s="1"/>
      <c r="B16" s="57" t="s">
        <v>6</v>
      </c>
      <c r="C16" s="58" t="s">
        <v>25</v>
      </c>
      <c r="D16" s="59">
        <v>23600</v>
      </c>
      <c r="E16" s="60">
        <v>0.57499999999999996</v>
      </c>
    </row>
    <row r="17" spans="1:10" customFormat="1" x14ac:dyDescent="0.95">
      <c r="A17" s="1"/>
      <c r="B17" s="53" t="s">
        <v>6</v>
      </c>
      <c r="C17" s="54" t="s">
        <v>31</v>
      </c>
      <c r="D17" s="55">
        <v>90700</v>
      </c>
      <c r="E17" s="56">
        <v>0.89</v>
      </c>
    </row>
    <row r="18" spans="1:10" customFormat="1" x14ac:dyDescent="0.95">
      <c r="A18" s="1"/>
      <c r="B18" s="57" t="s">
        <v>6</v>
      </c>
      <c r="C18" s="58" t="s">
        <v>20</v>
      </c>
      <c r="D18" s="59">
        <v>7500</v>
      </c>
      <c r="E18" s="60">
        <v>0.4</v>
      </c>
    </row>
    <row r="19" spans="1:10" customFormat="1" x14ac:dyDescent="0.95">
      <c r="A19" s="1"/>
      <c r="B19" s="53" t="s">
        <v>4</v>
      </c>
      <c r="C19" s="54" t="s">
        <v>19</v>
      </c>
      <c r="D19" s="55">
        <v>17500</v>
      </c>
      <c r="E19" s="56">
        <v>0.46</v>
      </c>
    </row>
    <row r="20" spans="1:10" customFormat="1" x14ac:dyDescent="0.95">
      <c r="A20" s="1"/>
      <c r="B20" s="57" t="s">
        <v>4</v>
      </c>
      <c r="C20" s="58" t="s">
        <v>12</v>
      </c>
      <c r="D20" s="59">
        <v>8500</v>
      </c>
      <c r="E20" s="60">
        <v>0.4</v>
      </c>
    </row>
    <row r="21" spans="1:10" customFormat="1" x14ac:dyDescent="0.95">
      <c r="A21" s="1"/>
      <c r="B21" s="53" t="s">
        <v>4</v>
      </c>
      <c r="C21" s="54" t="s">
        <v>5</v>
      </c>
      <c r="D21" s="55">
        <v>56000</v>
      </c>
      <c r="E21" s="56">
        <v>0.875</v>
      </c>
    </row>
    <row r="22" spans="1:10" customFormat="1" x14ac:dyDescent="0.95">
      <c r="A22" s="1"/>
      <c r="B22" s="61" t="s">
        <v>4</v>
      </c>
      <c r="C22" s="62" t="s">
        <v>11</v>
      </c>
      <c r="D22" s="63">
        <v>8100</v>
      </c>
      <c r="E22" s="64">
        <v>0.28499999999999998</v>
      </c>
    </row>
    <row r="23" spans="1:10" customFormat="1" x14ac:dyDescent="0.95">
      <c r="A23" s="1"/>
      <c r="D23" s="46"/>
      <c r="E23" s="47"/>
    </row>
    <row r="24" spans="1:10" customFormat="1" ht="14.75" x14ac:dyDescent="0.75">
      <c r="A24" s="103"/>
      <c r="B24" s="103"/>
      <c r="C24" s="109"/>
      <c r="D24" s="110"/>
      <c r="E24" s="103"/>
      <c r="F24" s="103"/>
      <c r="G24" s="103"/>
      <c r="H24" s="103"/>
    </row>
    <row r="25" spans="1:10" x14ac:dyDescent="0.95">
      <c r="A25" s="111"/>
      <c r="B25" s="111"/>
      <c r="C25" s="111"/>
      <c r="D25" s="111"/>
      <c r="E25" s="111"/>
      <c r="F25" s="111"/>
      <c r="G25" s="111"/>
      <c r="H25" s="111"/>
    </row>
    <row r="26" spans="1:10" s="111" customFormat="1" x14ac:dyDescent="0.95">
      <c r="A26" s="112"/>
    </row>
    <row r="27" spans="1:10" x14ac:dyDescent="0.95">
      <c r="A27" s="111"/>
      <c r="B27" s="111"/>
      <c r="C27" s="111"/>
      <c r="D27" s="111"/>
      <c r="E27" s="111"/>
      <c r="F27" s="111"/>
      <c r="G27" s="111"/>
      <c r="H27" s="111"/>
    </row>
    <row r="28" spans="1:10" s="14" customFormat="1" ht="20.25" customHeight="1" x14ac:dyDescent="0.95">
      <c r="A28" s="113"/>
      <c r="B28" s="114"/>
      <c r="C28" s="115"/>
      <c r="D28" s="111"/>
      <c r="E28" s="111"/>
      <c r="F28" s="111"/>
      <c r="G28" s="116"/>
      <c r="H28" s="116"/>
      <c r="I28" s="17"/>
      <c r="J28" s="17"/>
    </row>
    <row r="29" spans="1:10" s="17" customFormat="1" ht="17.25" customHeight="1" x14ac:dyDescent="0.95">
      <c r="A29" s="116"/>
      <c r="B29" s="114"/>
      <c r="C29" s="115"/>
      <c r="D29" s="111"/>
      <c r="E29" s="111"/>
      <c r="F29" s="111"/>
      <c r="G29" s="116"/>
      <c r="H29" s="116"/>
    </row>
    <row r="30" spans="1:10" s="17" customFormat="1" ht="17.25" customHeight="1" x14ac:dyDescent="0.6">
      <c r="A30" s="116"/>
      <c r="B30" s="116"/>
      <c r="C30" s="116"/>
      <c r="D30" s="116"/>
      <c r="E30" s="116"/>
      <c r="F30" s="116"/>
      <c r="G30" s="116"/>
      <c r="H30" s="116"/>
    </row>
    <row r="31" spans="1:10" s="14" customFormat="1" ht="20.25" customHeight="1" x14ac:dyDescent="0.65">
      <c r="A31" s="113"/>
      <c r="B31" s="113"/>
      <c r="C31" s="113"/>
      <c r="D31" s="113"/>
      <c r="E31" s="117"/>
      <c r="F31" s="113"/>
      <c r="G31" s="113"/>
      <c r="H31" s="113"/>
    </row>
    <row r="32" spans="1:10" s="14" customFormat="1" ht="20.25" customHeight="1" x14ac:dyDescent="0.65">
      <c r="A32" s="113"/>
      <c r="B32" s="113"/>
      <c r="C32" s="113"/>
      <c r="D32" s="113"/>
      <c r="E32" s="113"/>
      <c r="F32" s="113"/>
      <c r="G32" s="113"/>
      <c r="H32" s="113"/>
    </row>
    <row r="33" spans="1:8" s="14" customFormat="1" ht="20.25" customHeight="1" x14ac:dyDescent="0.65">
      <c r="A33" s="113"/>
      <c r="B33" s="113"/>
      <c r="C33" s="113"/>
      <c r="D33" s="113"/>
      <c r="E33" s="117"/>
      <c r="F33" s="113"/>
      <c r="G33" s="113"/>
      <c r="H33" s="113"/>
    </row>
    <row r="34" spans="1:8" s="14" customFormat="1" ht="20.25" customHeight="1" x14ac:dyDescent="0.65">
      <c r="A34" s="113"/>
      <c r="B34" s="113"/>
      <c r="C34" s="113"/>
      <c r="D34" s="113"/>
      <c r="E34" s="113"/>
      <c r="F34" s="113"/>
      <c r="G34" s="113"/>
      <c r="H34" s="113"/>
    </row>
    <row r="35" spans="1:8" s="14" customFormat="1" ht="20.25" customHeight="1" x14ac:dyDescent="0.65">
      <c r="A35" s="113"/>
      <c r="B35" s="113"/>
      <c r="C35" s="117"/>
      <c r="D35" s="117"/>
      <c r="E35" s="113"/>
      <c r="F35" s="117"/>
      <c r="G35" s="113"/>
      <c r="H35" s="113"/>
    </row>
    <row r="36" spans="1:8" s="14" customFormat="1" ht="20.25" customHeight="1" x14ac:dyDescent="0.65">
      <c r="A36" s="113"/>
      <c r="B36" s="113"/>
      <c r="C36" s="113"/>
      <c r="D36" s="113"/>
      <c r="E36" s="113"/>
      <c r="F36" s="113"/>
      <c r="G36" s="113"/>
      <c r="H36" s="113"/>
    </row>
    <row r="37" spans="1:8" s="14" customFormat="1" ht="20.25" customHeight="1" x14ac:dyDescent="0.65">
      <c r="A37" s="118"/>
      <c r="B37" s="119"/>
      <c r="C37" s="120"/>
      <c r="D37" s="120"/>
      <c r="E37" s="120"/>
      <c r="F37" s="120"/>
      <c r="G37" s="113"/>
      <c r="H37" s="113"/>
    </row>
    <row r="38" spans="1:8" s="14" customFormat="1" ht="20.25" customHeight="1" thickBot="1" x14ac:dyDescent="0.8">
      <c r="A38" s="121"/>
      <c r="B38" s="122"/>
      <c r="C38" s="123"/>
      <c r="D38" s="123"/>
      <c r="E38" s="123"/>
      <c r="F38" s="123"/>
      <c r="G38" s="113"/>
      <c r="H38" s="113"/>
    </row>
    <row r="39" spans="1:8" s="14" customFormat="1" ht="20.25" customHeight="1" thickTop="1" x14ac:dyDescent="0.65">
      <c r="A39" s="121"/>
      <c r="B39" s="124"/>
      <c r="C39" s="125"/>
      <c r="D39" s="125"/>
      <c r="E39" s="125"/>
      <c r="F39" s="125"/>
      <c r="G39" s="113"/>
      <c r="H39" s="113"/>
    </row>
    <row r="40" spans="1:8" s="14" customFormat="1" ht="20.25" customHeight="1" x14ac:dyDescent="0.65">
      <c r="A40" s="121"/>
      <c r="B40" s="126"/>
      <c r="C40" s="127"/>
      <c r="D40" s="127"/>
      <c r="E40" s="127"/>
      <c r="F40" s="127"/>
      <c r="G40" s="113"/>
      <c r="H40" s="113"/>
    </row>
    <row r="41" spans="1:8" s="14" customFormat="1" ht="20.25" customHeight="1" x14ac:dyDescent="0.65">
      <c r="A41" s="121"/>
      <c r="B41" s="124"/>
      <c r="C41" s="125"/>
      <c r="D41" s="125"/>
      <c r="E41" s="125"/>
      <c r="F41" s="125"/>
      <c r="G41" s="113"/>
      <c r="H41" s="113"/>
    </row>
    <row r="42" spans="1:8" s="14" customFormat="1" ht="20.25" customHeight="1" x14ac:dyDescent="0.65">
      <c r="A42" s="121"/>
      <c r="B42" s="126"/>
      <c r="C42" s="127"/>
      <c r="D42" s="127"/>
      <c r="E42" s="127"/>
      <c r="F42" s="127"/>
      <c r="G42" s="113"/>
      <c r="H42" s="113"/>
    </row>
    <row r="43" spans="1:8" s="14" customFormat="1" ht="20.25" customHeight="1" x14ac:dyDescent="0.65">
      <c r="A43" s="121"/>
      <c r="B43" s="124"/>
      <c r="C43" s="125"/>
      <c r="D43" s="125"/>
      <c r="E43" s="125"/>
      <c r="F43" s="125"/>
      <c r="G43" s="113"/>
      <c r="H43" s="113"/>
    </row>
    <row r="44" spans="1:8" s="14" customFormat="1" ht="20.25" customHeight="1" x14ac:dyDescent="0.65">
      <c r="A44" s="121"/>
      <c r="B44" s="128"/>
      <c r="C44" s="129"/>
      <c r="D44" s="129"/>
      <c r="E44" s="129"/>
      <c r="F44" s="129"/>
      <c r="G44" s="113"/>
      <c r="H44" s="113"/>
    </row>
    <row r="45" spans="1:8" s="14" customFormat="1" ht="20.25" customHeight="1" x14ac:dyDescent="0.65">
      <c r="A45" s="121"/>
      <c r="B45" s="130"/>
      <c r="C45" s="125"/>
      <c r="D45" s="125"/>
      <c r="E45" s="125"/>
      <c r="F45" s="125"/>
      <c r="G45" s="113"/>
      <c r="H45" s="113"/>
    </row>
    <row r="46" spans="1:8" s="17" customFormat="1" ht="17.25" customHeight="1" x14ac:dyDescent="0.6">
      <c r="A46" s="116"/>
      <c r="B46" s="116"/>
      <c r="C46" s="116"/>
      <c r="D46" s="116"/>
      <c r="E46" s="116"/>
      <c r="F46" s="116"/>
      <c r="G46" s="116"/>
      <c r="H46" s="116"/>
    </row>
    <row r="47" spans="1:8" x14ac:dyDescent="0.95">
      <c r="A47" s="111"/>
      <c r="B47" s="111"/>
      <c r="C47" s="111"/>
      <c r="D47" s="111"/>
      <c r="E47" s="111"/>
      <c r="F47" s="111"/>
      <c r="G47" s="111"/>
      <c r="H47" s="111"/>
    </row>
    <row r="48" spans="1:8" x14ac:dyDescent="0.95">
      <c r="A48" s="111"/>
      <c r="B48" s="111"/>
      <c r="C48" s="111"/>
      <c r="D48" s="111"/>
      <c r="E48" s="111"/>
      <c r="F48" s="111"/>
      <c r="G48" s="111"/>
      <c r="H48" s="111"/>
    </row>
    <row r="49" spans="1:8" x14ac:dyDescent="0.95">
      <c r="A49" s="111"/>
      <c r="B49" s="111"/>
      <c r="C49" s="111"/>
      <c r="D49" s="111"/>
      <c r="E49" s="111"/>
      <c r="F49" s="111"/>
      <c r="G49" s="111"/>
      <c r="H49" s="111"/>
    </row>
    <row r="50" spans="1:8" x14ac:dyDescent="0.95">
      <c r="A50" s="111"/>
      <c r="B50" s="111"/>
      <c r="C50" s="111"/>
      <c r="D50" s="111"/>
      <c r="E50" s="111"/>
      <c r="F50" s="111"/>
      <c r="G50" s="111"/>
      <c r="H50" s="111"/>
    </row>
  </sheetData>
  <dataValidations count="3">
    <dataValidation type="list" allowBlank="1" showInputMessage="1" showErrorMessage="1" sqref="G9" xr:uid="{6EA4CCCA-32E1-40CA-9864-A743728BB0CE}">
      <formula1>_xlfn.ANCHORARRAY($K$5)</formula1>
    </dataValidation>
    <dataValidation type="list" allowBlank="1" showInputMessage="1" showErrorMessage="1" sqref="F33" xr:uid="{2A425EB0-09DE-4995-ACA7-1419A004EF66}">
      <formula1>$C$38:$F$38</formula1>
    </dataValidation>
    <dataValidation type="list" allowBlank="1" showInputMessage="1" showErrorMessage="1" sqref="F31" xr:uid="{C1B833DB-FA1F-42C5-A142-F5512A3D0976}">
      <formula1>$B$39:$B$45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F862-A1F6-42AD-8ED5-643091B51BD5}">
  <sheetPr>
    <tabColor theme="1" tint="4.9989318521683403E-2"/>
  </sheetPr>
  <dimension ref="A1:K63"/>
  <sheetViews>
    <sheetView showGridLines="0" workbookViewId="0">
      <selection activeCell="G5" sqref="G5"/>
    </sheetView>
  </sheetViews>
  <sheetFormatPr defaultColWidth="9.1328125" defaultRowHeight="16.75" x14ac:dyDescent="0.95"/>
  <cols>
    <col min="1" max="1" width="3.40625" style="1" customWidth="1"/>
    <col min="2" max="2" width="13" style="1" customWidth="1"/>
    <col min="3" max="3" width="25.54296875" style="1" customWidth="1"/>
    <col min="4" max="4" width="13.54296875" style="1" bestFit="1" customWidth="1"/>
    <col min="5" max="5" width="5.1328125" style="1" customWidth="1"/>
    <col min="6" max="6" width="16.86328125" style="1" customWidth="1"/>
    <col min="7" max="7" width="24.7265625" style="1" bestFit="1" customWidth="1"/>
    <col min="8" max="8" width="10" style="1" bestFit="1" customWidth="1"/>
    <col min="9" max="9" width="11.86328125" style="1" bestFit="1" customWidth="1"/>
    <col min="10" max="10" width="10" style="1" bestFit="1" customWidth="1"/>
    <col min="11" max="11" width="9.26953125" style="1" bestFit="1" customWidth="1"/>
    <col min="12" max="15" width="9.26953125" style="1" customWidth="1"/>
    <col min="16" max="16" width="17" style="1" bestFit="1" customWidth="1"/>
    <col min="17" max="18" width="15.86328125" style="1" customWidth="1"/>
    <col min="19" max="16384" width="9.1328125" style="1"/>
  </cols>
  <sheetData>
    <row r="1" spans="1:10" s="2" customFormat="1" ht="48.75" customHeight="1" x14ac:dyDescent="0.75">
      <c r="A1" s="2" t="s">
        <v>142</v>
      </c>
    </row>
    <row r="3" spans="1:10" s="28" customFormat="1" x14ac:dyDescent="0.95">
      <c r="A3" s="65" t="s">
        <v>135</v>
      </c>
    </row>
    <row r="4" spans="1:10" customFormat="1" ht="14.75" x14ac:dyDescent="0.75"/>
    <row r="5" spans="1:10" customFormat="1" ht="14.75" x14ac:dyDescent="0.75"/>
    <row r="6" spans="1:10" customFormat="1" ht="23.25" customHeight="1" x14ac:dyDescent="0.75"/>
    <row r="7" spans="1:10" customFormat="1" ht="24.75" customHeight="1" x14ac:dyDescent="0.75">
      <c r="B7" s="87" t="s">
        <v>44</v>
      </c>
      <c r="C7" s="101" t="s">
        <v>123</v>
      </c>
      <c r="D7" s="100"/>
    </row>
    <row r="8" spans="1:10" customFormat="1" ht="14.75" x14ac:dyDescent="0.75"/>
    <row r="9" spans="1:10" s="88" customFormat="1" ht="22.5" customHeight="1" x14ac:dyDescent="0.75">
      <c r="B9" s="96" t="s">
        <v>124</v>
      </c>
      <c r="C9" s="96" t="s">
        <v>125</v>
      </c>
      <c r="D9" s="89">
        <f>6%/12</f>
        <v>5.0000000000000001E-3</v>
      </c>
      <c r="E9" s="90"/>
    </row>
    <row r="10" spans="1:10" s="88" customFormat="1" ht="22.5" customHeight="1" x14ac:dyDescent="0.75">
      <c r="B10" s="96" t="s">
        <v>126</v>
      </c>
      <c r="C10" s="96" t="s">
        <v>127</v>
      </c>
      <c r="D10" s="91">
        <f>12*20</f>
        <v>240</v>
      </c>
    </row>
    <row r="11" spans="1:10" s="88" customFormat="1" ht="22.5" customHeight="1" x14ac:dyDescent="0.75">
      <c r="B11" s="96" t="s">
        <v>128</v>
      </c>
      <c r="C11" s="96" t="s">
        <v>129</v>
      </c>
      <c r="D11" s="92">
        <v>500000</v>
      </c>
      <c r="E11" s="93"/>
    </row>
    <row r="12" spans="1:10" s="88" customFormat="1" ht="22.5" customHeight="1" x14ac:dyDescent="0.75">
      <c r="B12" s="96" t="s">
        <v>130</v>
      </c>
      <c r="C12" s="96" t="s">
        <v>131</v>
      </c>
      <c r="D12" s="91">
        <v>0</v>
      </c>
    </row>
    <row r="13" spans="1:10" s="88" customFormat="1" ht="22.5" customHeight="1" x14ac:dyDescent="0.75">
      <c r="B13" s="96" t="s">
        <v>132</v>
      </c>
      <c r="C13" s="97" t="s">
        <v>133</v>
      </c>
      <c r="D13" s="91">
        <v>0</v>
      </c>
    </row>
    <row r="14" spans="1:10" customFormat="1" ht="14.75" x14ac:dyDescent="0.75"/>
    <row r="15" spans="1:10" s="88" customFormat="1" ht="21.75" customHeight="1" x14ac:dyDescent="0.75">
      <c r="B15" s="96" t="s">
        <v>42</v>
      </c>
      <c r="C15" s="97" t="s">
        <v>134</v>
      </c>
      <c r="D15" s="94">
        <f>PMT(D9,D10,D11,D12,D13)</f>
        <v>-3582.1552923908243</v>
      </c>
      <c r="J15" s="95"/>
    </row>
    <row r="16" spans="1:10" customFormat="1" ht="14.75" x14ac:dyDescent="0.75"/>
    <row r="17" spans="1:6" customFormat="1" ht="14.75" x14ac:dyDescent="0.75"/>
    <row r="18" spans="1:6" customFormat="1" ht="14.75" x14ac:dyDescent="0.75"/>
    <row r="20" spans="1:6" s="28" customFormat="1" x14ac:dyDescent="0.95">
      <c r="A20" s="65" t="s">
        <v>121</v>
      </c>
    </row>
    <row r="24" spans="1:6" ht="24.75" customHeight="1" x14ac:dyDescent="0.95"/>
    <row r="26" spans="1:6" customFormat="1" ht="24.75" customHeight="1" x14ac:dyDescent="0.75">
      <c r="B26" s="87" t="s">
        <v>44</v>
      </c>
      <c r="C26" s="101" t="s">
        <v>136</v>
      </c>
      <c r="D26" s="100"/>
    </row>
    <row r="27" spans="1:6" x14ac:dyDescent="0.95">
      <c r="B27"/>
      <c r="C27"/>
      <c r="D27"/>
    </row>
    <row r="28" spans="1:6" ht="26.25" customHeight="1" x14ac:dyDescent="0.95">
      <c r="B28" s="96" t="s">
        <v>124</v>
      </c>
      <c r="C28" s="96" t="s">
        <v>125</v>
      </c>
      <c r="D28" s="89">
        <f>12%/12</f>
        <v>0.01</v>
      </c>
      <c r="F28" s="88"/>
    </row>
    <row r="29" spans="1:6" ht="26.25" customHeight="1" x14ac:dyDescent="0.95">
      <c r="B29" s="96" t="s">
        <v>126</v>
      </c>
      <c r="C29" s="96" t="s">
        <v>127</v>
      </c>
      <c r="D29" s="91">
        <f>5*12</f>
        <v>60</v>
      </c>
      <c r="F29" s="88"/>
    </row>
    <row r="30" spans="1:6" ht="26.25" customHeight="1" x14ac:dyDescent="0.95">
      <c r="B30" s="96" t="s">
        <v>137</v>
      </c>
      <c r="C30" s="96" t="s">
        <v>138</v>
      </c>
      <c r="D30" s="98">
        <v>-500</v>
      </c>
      <c r="F30" s="88"/>
    </row>
    <row r="31" spans="1:6" ht="26.25" customHeight="1" x14ac:dyDescent="0.95">
      <c r="B31" s="96" t="s">
        <v>130</v>
      </c>
      <c r="C31" s="96" t="s">
        <v>145</v>
      </c>
      <c r="D31" s="91">
        <v>0</v>
      </c>
      <c r="F31" s="88"/>
    </row>
    <row r="32" spans="1:6" ht="26.25" customHeight="1" x14ac:dyDescent="0.95">
      <c r="B32" s="96" t="s">
        <v>132</v>
      </c>
      <c r="C32" s="97" t="s">
        <v>133</v>
      </c>
      <c r="D32" s="91">
        <v>0</v>
      </c>
      <c r="F32" s="88"/>
    </row>
    <row r="33" spans="1:6" x14ac:dyDescent="0.95">
      <c r="B33"/>
      <c r="C33"/>
      <c r="D33"/>
    </row>
    <row r="34" spans="1:6" x14ac:dyDescent="0.95">
      <c r="B34" s="96" t="s">
        <v>41</v>
      </c>
      <c r="C34" s="97" t="s">
        <v>139</v>
      </c>
      <c r="D34" s="94">
        <f>PV(D28,D29,D30,D31,D32)</f>
        <v>22477.519203112017</v>
      </c>
      <c r="F34" s="88"/>
    </row>
    <row r="35" spans="1:6" x14ac:dyDescent="0.95">
      <c r="D35" s="99"/>
    </row>
    <row r="37" spans="1:6" s="132" customFormat="1" x14ac:dyDescent="0.95">
      <c r="A37" s="131"/>
    </row>
    <row r="38" spans="1:6" s="132" customFormat="1" x14ac:dyDescent="0.95"/>
    <row r="39" spans="1:6" s="132" customFormat="1" ht="44.25" customHeight="1" x14ac:dyDescent="0.95"/>
    <row r="40" spans="1:6" s="105" customFormat="1" ht="24.75" customHeight="1" x14ac:dyDescent="0.75">
      <c r="B40" s="133"/>
      <c r="C40" s="134"/>
    </row>
    <row r="41" spans="1:6" s="132" customFormat="1" x14ac:dyDescent="0.95">
      <c r="B41" s="105"/>
      <c r="C41" s="105"/>
      <c r="D41" s="105"/>
    </row>
    <row r="42" spans="1:6" s="132" customFormat="1" ht="23.25" customHeight="1" x14ac:dyDescent="1">
      <c r="B42" s="135"/>
      <c r="C42" s="135"/>
      <c r="D42" s="136"/>
      <c r="F42" s="137"/>
    </row>
    <row r="43" spans="1:6" s="132" customFormat="1" ht="23.25" customHeight="1" x14ac:dyDescent="0.95">
      <c r="B43" s="135"/>
      <c r="C43" s="135"/>
      <c r="D43" s="138"/>
    </row>
    <row r="44" spans="1:6" s="132" customFormat="1" ht="23.25" customHeight="1" x14ac:dyDescent="0.95">
      <c r="B44" s="135"/>
      <c r="C44" s="135"/>
      <c r="D44" s="138"/>
    </row>
    <row r="45" spans="1:6" s="132" customFormat="1" ht="23.25" customHeight="1" x14ac:dyDescent="0.95">
      <c r="B45" s="135"/>
      <c r="C45" s="135"/>
      <c r="D45" s="138"/>
    </row>
    <row r="46" spans="1:6" s="132" customFormat="1" ht="23.25" customHeight="1" x14ac:dyDescent="0.95">
      <c r="B46" s="135"/>
      <c r="C46" s="135"/>
      <c r="D46" s="138"/>
    </row>
    <row r="47" spans="1:6" s="132" customFormat="1" ht="23.25" customHeight="1" x14ac:dyDescent="0.95">
      <c r="B47" s="105"/>
      <c r="C47" s="105"/>
      <c r="D47" s="105"/>
    </row>
    <row r="48" spans="1:6" s="132" customFormat="1" ht="23.25" customHeight="1" x14ac:dyDescent="0.95">
      <c r="B48" s="135"/>
      <c r="C48" s="139"/>
      <c r="D48" s="140"/>
      <c r="F48" s="135"/>
    </row>
    <row r="49" spans="1:11" s="132" customFormat="1" x14ac:dyDescent="0.95"/>
    <row r="50" spans="1:11" s="132" customFormat="1" x14ac:dyDescent="0.95"/>
    <row r="51" spans="1:11" s="132" customFormat="1" x14ac:dyDescent="0.95">
      <c r="A51" s="131"/>
    </row>
    <row r="52" spans="1:11" s="132" customFormat="1" x14ac:dyDescent="0.95"/>
    <row r="53" spans="1:11" s="132" customFormat="1" ht="39" customHeight="1" x14ac:dyDescent="0.95"/>
    <row r="54" spans="1:11" s="105" customFormat="1" ht="24.75" customHeight="1" x14ac:dyDescent="0.75">
      <c r="B54" s="133"/>
      <c r="C54" s="134"/>
    </row>
    <row r="55" spans="1:11" s="132" customFormat="1" x14ac:dyDescent="0.95">
      <c r="B55" s="105"/>
      <c r="C55" s="105"/>
      <c r="D55" s="105"/>
    </row>
    <row r="56" spans="1:11" s="132" customFormat="1" ht="22.5" customHeight="1" x14ac:dyDescent="0.95">
      <c r="B56" s="135"/>
      <c r="C56" s="135"/>
      <c r="D56" s="138"/>
    </row>
    <row r="57" spans="1:11" s="132" customFormat="1" ht="22.5" customHeight="1" x14ac:dyDescent="0.95">
      <c r="B57" s="135"/>
      <c r="C57" s="135"/>
      <c r="D57" s="138"/>
      <c r="F57" s="141"/>
    </row>
    <row r="58" spans="1:11" s="132" customFormat="1" ht="22.5" customHeight="1" x14ac:dyDescent="0.95">
      <c r="B58" s="135"/>
      <c r="C58" s="135"/>
      <c r="D58" s="138"/>
      <c r="F58" s="141"/>
    </row>
    <row r="59" spans="1:11" s="132" customFormat="1" ht="22.5" customHeight="1" x14ac:dyDescent="0.95">
      <c r="B59" s="135"/>
      <c r="C59" s="135"/>
      <c r="D59" s="138"/>
      <c r="F59" s="141"/>
    </row>
    <row r="60" spans="1:11" s="132" customFormat="1" ht="22.5" customHeight="1" x14ac:dyDescent="0.95">
      <c r="B60" s="135"/>
      <c r="C60" s="135"/>
      <c r="D60" s="142"/>
    </row>
    <row r="61" spans="1:11" s="132" customFormat="1" ht="22.5" customHeight="1" x14ac:dyDescent="0.95">
      <c r="B61" s="105"/>
      <c r="C61" s="105"/>
      <c r="D61" s="105"/>
    </row>
    <row r="62" spans="1:11" s="132" customFormat="1" ht="22.5" customHeight="1" x14ac:dyDescent="0.95">
      <c r="B62" s="135"/>
      <c r="C62" s="139"/>
      <c r="D62" s="143"/>
      <c r="F62" s="135"/>
    </row>
    <row r="63" spans="1:11" x14ac:dyDescent="0.95">
      <c r="K63" s="102"/>
    </row>
  </sheetData>
  <phoneticPr fontId="2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743AC-EFE8-47C5-AE88-D6B55882BE83}">
  <sheetPr>
    <tabColor rgb="FFFFC000"/>
  </sheetPr>
  <dimension ref="A1:J82"/>
  <sheetViews>
    <sheetView showGridLines="0" workbookViewId="0">
      <selection activeCell="G5" sqref="G5"/>
    </sheetView>
  </sheetViews>
  <sheetFormatPr defaultColWidth="9.1328125" defaultRowHeight="16.75" x14ac:dyDescent="0.95"/>
  <cols>
    <col min="1" max="1" width="3.40625" style="1" customWidth="1"/>
    <col min="2" max="2" width="17" style="1" bestFit="1" customWidth="1"/>
    <col min="3" max="3" width="11.40625" style="1" customWidth="1"/>
    <col min="4" max="4" width="17" style="1" customWidth="1"/>
    <col min="5" max="5" width="15.54296875" style="1" customWidth="1"/>
    <col min="6" max="6" width="16.86328125" style="1" customWidth="1"/>
    <col min="7" max="7" width="24.7265625" style="1" bestFit="1" customWidth="1"/>
    <col min="8" max="8" width="10" style="1" bestFit="1" customWidth="1"/>
    <col min="9" max="9" width="11.86328125" style="1" bestFit="1" customWidth="1"/>
    <col min="10" max="10" width="12.26953125" style="1" customWidth="1"/>
    <col min="11" max="11" width="9.26953125" style="1" bestFit="1" customWidth="1"/>
    <col min="12" max="15" width="9.26953125" style="1" customWidth="1"/>
    <col min="16" max="16" width="17" style="1" bestFit="1" customWidth="1"/>
    <col min="17" max="18" width="15.86328125" style="1" customWidth="1"/>
    <col min="19" max="16384" width="9.1328125" style="1"/>
  </cols>
  <sheetData>
    <row r="1" spans="1:9" s="2" customFormat="1" ht="48.75" customHeight="1" x14ac:dyDescent="0.75">
      <c r="A1" s="2" t="s">
        <v>143</v>
      </c>
    </row>
    <row r="3" spans="1:9" s="84" customFormat="1" ht="20.25" x14ac:dyDescent="0.9">
      <c r="A3" s="83" t="s">
        <v>105</v>
      </c>
      <c r="B3" s="83"/>
      <c r="C3" s="83"/>
      <c r="D3" s="83"/>
      <c r="E3" s="83"/>
      <c r="F3" s="83"/>
      <c r="G3" s="83"/>
      <c r="H3" s="83"/>
      <c r="I3" s="83"/>
    </row>
    <row r="4" spans="1:9" customFormat="1" ht="14.75" x14ac:dyDescent="0.75"/>
    <row r="5" spans="1:9" customFormat="1" ht="14.75" x14ac:dyDescent="0.75">
      <c r="B5" s="66" t="s">
        <v>44</v>
      </c>
      <c r="C5" s="5" t="s">
        <v>106</v>
      </c>
      <c r="D5" s="67"/>
      <c r="E5" s="67"/>
    </row>
    <row r="6" spans="1:9" customFormat="1" ht="14.75" x14ac:dyDescent="0.75"/>
    <row r="7" spans="1:9" s="68" customFormat="1" ht="29.5" x14ac:dyDescent="0.75">
      <c r="B7" s="69" t="s">
        <v>85</v>
      </c>
      <c r="C7" s="70" t="s">
        <v>107</v>
      </c>
      <c r="D7" s="71" t="s">
        <v>108</v>
      </c>
      <c r="E7"/>
    </row>
    <row r="8" spans="1:9" customFormat="1" ht="14.75" x14ac:dyDescent="0.75">
      <c r="B8" s="72">
        <v>42809</v>
      </c>
      <c r="C8" s="73">
        <v>1</v>
      </c>
      <c r="D8" s="74">
        <f>EOMONTH(B8,C8)</f>
        <v>42855</v>
      </c>
    </row>
    <row r="9" spans="1:9" customFormat="1" ht="14.75" x14ac:dyDescent="0.75">
      <c r="B9" s="75">
        <v>42809</v>
      </c>
      <c r="C9" s="76">
        <v>-1</v>
      </c>
      <c r="D9" s="77">
        <f t="shared" ref="D9:D14" si="0">EOMONTH(B9,C9)</f>
        <v>42794</v>
      </c>
    </row>
    <row r="10" spans="1:9" customFormat="1" ht="14.75" x14ac:dyDescent="0.75">
      <c r="B10" s="72">
        <v>42824</v>
      </c>
      <c r="C10" s="73">
        <v>0</v>
      </c>
      <c r="D10" s="74">
        <f>EOMONTH(B10,C10)</f>
        <v>42825</v>
      </c>
    </row>
    <row r="11" spans="1:9" customFormat="1" ht="14.75" x14ac:dyDescent="0.75">
      <c r="B11" s="75">
        <v>43890</v>
      </c>
      <c r="C11" s="76">
        <v>1</v>
      </c>
      <c r="D11" s="77">
        <f t="shared" si="0"/>
        <v>43921</v>
      </c>
    </row>
    <row r="12" spans="1:9" customFormat="1" ht="14.75" x14ac:dyDescent="0.75">
      <c r="B12" s="72">
        <v>43890</v>
      </c>
      <c r="C12" s="73">
        <v>-1</v>
      </c>
      <c r="D12" s="74">
        <f t="shared" si="0"/>
        <v>43861</v>
      </c>
    </row>
    <row r="13" spans="1:9" customFormat="1" ht="14.75" x14ac:dyDescent="0.75">
      <c r="B13" s="75">
        <v>42824</v>
      </c>
      <c r="C13" s="76">
        <v>-1</v>
      </c>
      <c r="D13" s="77">
        <f t="shared" si="0"/>
        <v>42794</v>
      </c>
    </row>
    <row r="14" spans="1:9" customFormat="1" ht="14.75" x14ac:dyDescent="0.75">
      <c r="B14" s="72">
        <v>42824</v>
      </c>
      <c r="C14" s="73">
        <v>-12</v>
      </c>
      <c r="D14" s="74">
        <f t="shared" si="0"/>
        <v>42460</v>
      </c>
    </row>
    <row r="15" spans="1:9" customFormat="1" ht="14.75" x14ac:dyDescent="0.75"/>
    <row r="16" spans="1:9" s="84" customFormat="1" ht="20.25" x14ac:dyDescent="0.9">
      <c r="A16" s="83" t="s">
        <v>109</v>
      </c>
      <c r="B16" s="83"/>
      <c r="C16" s="83"/>
      <c r="D16" s="83"/>
      <c r="E16" s="83"/>
      <c r="F16" s="83"/>
      <c r="G16" s="83"/>
      <c r="H16" s="83"/>
      <c r="I16" s="83"/>
    </row>
    <row r="17" spans="2:5" customFormat="1" ht="14.75" x14ac:dyDescent="0.75"/>
    <row r="18" spans="2:5" customFormat="1" ht="14.75" x14ac:dyDescent="0.75">
      <c r="B18" s="66" t="s">
        <v>44</v>
      </c>
      <c r="C18" s="5" t="s">
        <v>110</v>
      </c>
      <c r="D18" s="67"/>
      <c r="E18" s="67"/>
    </row>
    <row r="19" spans="2:5" customFormat="1" ht="14.75" x14ac:dyDescent="0.75"/>
    <row r="20" spans="2:5" s="68" customFormat="1" ht="29.5" x14ac:dyDescent="0.75">
      <c r="B20" s="69" t="s">
        <v>85</v>
      </c>
      <c r="C20" s="70" t="s">
        <v>107</v>
      </c>
      <c r="D20" s="70" t="s">
        <v>111</v>
      </c>
      <c r="E20" s="78" t="s">
        <v>112</v>
      </c>
    </row>
    <row r="21" spans="2:5" customFormat="1" ht="14.75" x14ac:dyDescent="0.75">
      <c r="B21" s="72">
        <v>42809</v>
      </c>
      <c r="C21" s="73">
        <v>1</v>
      </c>
      <c r="D21" s="79">
        <f>EDATE(B21,C21)</f>
        <v>42840</v>
      </c>
      <c r="E21" s="80">
        <f t="shared" ref="E21:E27" si="1">D21-B21</f>
        <v>31</v>
      </c>
    </row>
    <row r="22" spans="2:5" customFormat="1" ht="14.75" x14ac:dyDescent="0.75">
      <c r="B22" s="75">
        <v>42809</v>
      </c>
      <c r="C22" s="76">
        <v>-1</v>
      </c>
      <c r="D22" s="81">
        <f t="shared" ref="D22:D27" si="2">EDATE(B22,C22)</f>
        <v>42781</v>
      </c>
      <c r="E22" s="82">
        <f t="shared" si="1"/>
        <v>-28</v>
      </c>
    </row>
    <row r="23" spans="2:5" customFormat="1" ht="14.75" x14ac:dyDescent="0.75">
      <c r="B23" s="72">
        <v>43890</v>
      </c>
      <c r="C23" s="73">
        <v>1</v>
      </c>
      <c r="D23" s="79">
        <f t="shared" si="2"/>
        <v>43919</v>
      </c>
      <c r="E23" s="80">
        <f t="shared" si="1"/>
        <v>29</v>
      </c>
    </row>
    <row r="24" spans="2:5" customFormat="1" ht="14.75" x14ac:dyDescent="0.75">
      <c r="B24" s="75">
        <v>43890</v>
      </c>
      <c r="C24" s="76">
        <v>-1</v>
      </c>
      <c r="D24" s="81">
        <f t="shared" si="2"/>
        <v>43859</v>
      </c>
      <c r="E24" s="82">
        <f t="shared" si="1"/>
        <v>-31</v>
      </c>
    </row>
    <row r="25" spans="2:5" customFormat="1" ht="14.75" x14ac:dyDescent="0.75">
      <c r="B25" s="72">
        <v>42824</v>
      </c>
      <c r="C25" s="73">
        <v>-1</v>
      </c>
      <c r="D25" s="79">
        <f t="shared" si="2"/>
        <v>42794</v>
      </c>
      <c r="E25" s="80">
        <f t="shared" si="1"/>
        <v>-30</v>
      </c>
    </row>
    <row r="26" spans="2:5" customFormat="1" ht="14.75" x14ac:dyDescent="0.75">
      <c r="B26" s="75">
        <v>42824</v>
      </c>
      <c r="C26" s="76">
        <v>-12</v>
      </c>
      <c r="D26" s="81">
        <f t="shared" si="2"/>
        <v>42459</v>
      </c>
      <c r="E26" s="82">
        <f t="shared" si="1"/>
        <v>-365</v>
      </c>
    </row>
    <row r="27" spans="2:5" customFormat="1" ht="14.75" x14ac:dyDescent="0.75">
      <c r="B27" s="72">
        <v>42824</v>
      </c>
      <c r="C27" s="73">
        <v>6.8</v>
      </c>
      <c r="D27" s="79">
        <f t="shared" si="2"/>
        <v>43008</v>
      </c>
      <c r="E27" s="80">
        <f t="shared" si="1"/>
        <v>184</v>
      </c>
    </row>
    <row r="28" spans="2:5" customFormat="1" ht="14.75" x14ac:dyDescent="0.75"/>
    <row r="29" spans="2:5" customFormat="1" ht="14.75" x14ac:dyDescent="0.75"/>
    <row r="30" spans="2:5" customFormat="1" ht="14.75" x14ac:dyDescent="0.75"/>
    <row r="31" spans="2:5" customFormat="1" ht="14.75" x14ac:dyDescent="0.75"/>
    <row r="32" spans="2:5" customFormat="1" ht="14.75" x14ac:dyDescent="0.75"/>
    <row r="33" spans="1:9" s="103" customFormat="1" ht="14.75" x14ac:dyDescent="0.75"/>
    <row r="34" spans="1:9" s="111" customFormat="1" x14ac:dyDescent="0.95"/>
    <row r="35" spans="1:9" s="145" customFormat="1" ht="20.25" x14ac:dyDescent="0.9">
      <c r="A35" s="144"/>
      <c r="B35" s="144"/>
      <c r="C35" s="144"/>
      <c r="D35" s="144"/>
      <c r="E35" s="144"/>
      <c r="F35" s="144"/>
      <c r="G35" s="144"/>
      <c r="H35" s="144"/>
      <c r="I35" s="144"/>
    </row>
    <row r="36" spans="1:9" s="103" customFormat="1" ht="14.75" x14ac:dyDescent="0.75"/>
    <row r="37" spans="1:9" s="103" customFormat="1" ht="14.75" x14ac:dyDescent="0.75"/>
    <row r="38" spans="1:9" s="103" customFormat="1" ht="14.75" x14ac:dyDescent="0.75"/>
    <row r="39" spans="1:9" s="103" customFormat="1" ht="14.75" x14ac:dyDescent="0.75"/>
    <row r="40" spans="1:9" s="103" customFormat="1" ht="14.75" x14ac:dyDescent="0.75">
      <c r="B40" s="146"/>
      <c r="C40" s="147"/>
      <c r="D40" s="147"/>
      <c r="E40" s="147"/>
      <c r="F40" s="147"/>
      <c r="G40" s="147"/>
    </row>
    <row r="41" spans="1:9" s="103" customFormat="1" ht="14.75" x14ac:dyDescent="0.75"/>
    <row r="42" spans="1:9" s="103" customFormat="1" ht="35.25" customHeight="1" x14ac:dyDescent="0.75">
      <c r="B42" s="148"/>
      <c r="C42" s="149"/>
      <c r="D42" s="149"/>
      <c r="E42" s="149"/>
      <c r="F42" s="149"/>
      <c r="G42" s="149"/>
    </row>
    <row r="43" spans="1:9" s="103" customFormat="1" ht="34.5" customHeight="1" x14ac:dyDescent="0.75">
      <c r="B43" s="148"/>
      <c r="C43" s="150"/>
      <c r="D43" s="150"/>
      <c r="E43" s="150"/>
      <c r="F43" s="150"/>
      <c r="G43" s="150"/>
    </row>
    <row r="44" spans="1:9" s="103" customFormat="1" ht="14.75" x14ac:dyDescent="0.75">
      <c r="B44" s="148"/>
    </row>
    <row r="45" spans="1:9" s="103" customFormat="1" ht="14.75" x14ac:dyDescent="0.75">
      <c r="B45" s="148"/>
    </row>
    <row r="46" spans="1:9" s="103" customFormat="1" ht="14.75" x14ac:dyDescent="0.75">
      <c r="B46" s="148"/>
    </row>
    <row r="47" spans="1:9" s="103" customFormat="1" ht="14.75" x14ac:dyDescent="0.75">
      <c r="B47" s="148"/>
    </row>
    <row r="48" spans="1:9" s="103" customFormat="1" ht="14.75" x14ac:dyDescent="0.75">
      <c r="B48" s="148"/>
    </row>
    <row r="49" spans="2:10" s="103" customFormat="1" ht="14.75" x14ac:dyDescent="0.75">
      <c r="B49" s="148"/>
    </row>
    <row r="50" spans="2:10" s="103" customFormat="1" ht="14.75" x14ac:dyDescent="0.75">
      <c r="B50" s="148"/>
    </row>
    <row r="51" spans="2:10" s="103" customFormat="1" ht="14.75" x14ac:dyDescent="0.75">
      <c r="B51" s="148"/>
    </row>
    <row r="52" spans="2:10" s="103" customFormat="1" ht="14.75" x14ac:dyDescent="0.75">
      <c r="B52" s="148"/>
    </row>
    <row r="53" spans="2:10" s="103" customFormat="1" ht="14.75" x14ac:dyDescent="0.75">
      <c r="B53" s="148"/>
    </row>
    <row r="54" spans="2:10" s="103" customFormat="1" ht="14.75" x14ac:dyDescent="0.75">
      <c r="B54" s="148"/>
    </row>
    <row r="55" spans="2:10" s="105" customFormat="1" ht="30.75" customHeight="1" x14ac:dyDescent="0.75">
      <c r="B55" s="151"/>
    </row>
    <row r="56" spans="2:10" s="105" customFormat="1" ht="14.75" x14ac:dyDescent="0.75">
      <c r="B56" s="151"/>
    </row>
    <row r="57" spans="2:10" s="154" customFormat="1" ht="14.75" x14ac:dyDescent="0.75">
      <c r="B57" s="152"/>
      <c r="C57" s="152"/>
      <c r="D57" s="152"/>
      <c r="E57" s="153"/>
      <c r="J57" s="153"/>
    </row>
    <row r="58" spans="2:10" s="105" customFormat="1" ht="14.75" x14ac:dyDescent="0.75">
      <c r="B58" s="155"/>
      <c r="C58" s="156"/>
      <c r="D58" s="157"/>
      <c r="E58" s="157"/>
      <c r="J58" s="156"/>
    </row>
    <row r="59" spans="2:10" s="105" customFormat="1" ht="14.75" x14ac:dyDescent="0.75">
      <c r="B59" s="158"/>
      <c r="C59" s="158"/>
      <c r="D59" s="159"/>
      <c r="E59" s="159"/>
      <c r="J59" s="158"/>
    </row>
    <row r="60" spans="2:10" s="105" customFormat="1" ht="14.75" x14ac:dyDescent="0.75">
      <c r="B60" s="155"/>
      <c r="C60" s="156"/>
      <c r="D60" s="157"/>
      <c r="E60" s="157"/>
      <c r="J60" s="156"/>
    </row>
    <row r="61" spans="2:10" s="105" customFormat="1" ht="14.75" x14ac:dyDescent="0.75">
      <c r="B61" s="158"/>
      <c r="C61" s="158"/>
      <c r="D61" s="159"/>
      <c r="E61" s="159"/>
      <c r="J61" s="158"/>
    </row>
    <row r="62" spans="2:10" s="105" customFormat="1" ht="14.75" x14ac:dyDescent="0.75">
      <c r="B62" s="155"/>
      <c r="C62" s="156"/>
      <c r="D62" s="157"/>
      <c r="E62" s="157"/>
      <c r="J62" s="156"/>
    </row>
    <row r="63" spans="2:10" s="105" customFormat="1" ht="14.75" x14ac:dyDescent="0.75">
      <c r="B63" s="158"/>
      <c r="C63" s="158"/>
      <c r="D63" s="159"/>
      <c r="E63" s="159"/>
      <c r="J63" s="158"/>
    </row>
    <row r="64" spans="2:10" s="105" customFormat="1" ht="14.75" x14ac:dyDescent="0.75">
      <c r="B64" s="155"/>
      <c r="C64" s="156"/>
      <c r="D64" s="157"/>
      <c r="E64" s="157"/>
      <c r="J64" s="156"/>
    </row>
    <row r="65" spans="2:10" s="105" customFormat="1" ht="14.75" x14ac:dyDescent="0.75">
      <c r="B65" s="158"/>
      <c r="C65" s="158"/>
      <c r="D65" s="159"/>
      <c r="E65" s="159"/>
      <c r="J65" s="158"/>
    </row>
    <row r="66" spans="2:10" s="105" customFormat="1" ht="14.75" x14ac:dyDescent="0.75">
      <c r="B66" s="155"/>
      <c r="C66" s="156"/>
      <c r="D66" s="157"/>
      <c r="E66" s="157"/>
    </row>
    <row r="67" spans="2:10" s="105" customFormat="1" ht="14.75" x14ac:dyDescent="0.75">
      <c r="B67" s="158"/>
      <c r="C67" s="158"/>
      <c r="D67" s="159"/>
      <c r="E67" s="159"/>
    </row>
    <row r="68" spans="2:10" s="105" customFormat="1" ht="14.75" x14ac:dyDescent="0.75">
      <c r="B68" s="155"/>
      <c r="C68" s="156"/>
      <c r="D68" s="157"/>
      <c r="E68" s="157"/>
    </row>
    <row r="69" spans="2:10" s="105" customFormat="1" ht="14.75" x14ac:dyDescent="0.75">
      <c r="B69" s="158"/>
      <c r="C69" s="158"/>
      <c r="D69" s="159"/>
      <c r="E69" s="159"/>
    </row>
    <row r="70" spans="2:10" s="105" customFormat="1" ht="14.75" x14ac:dyDescent="0.75">
      <c r="B70" s="155"/>
      <c r="C70" s="156"/>
      <c r="D70" s="157"/>
      <c r="E70" s="157"/>
    </row>
    <row r="71" spans="2:10" s="105" customFormat="1" ht="14.75" x14ac:dyDescent="0.75">
      <c r="B71" s="158"/>
      <c r="C71" s="158"/>
      <c r="D71" s="159"/>
      <c r="E71" s="159"/>
    </row>
    <row r="72" spans="2:10" s="105" customFormat="1" ht="14.75" x14ac:dyDescent="0.75"/>
    <row r="73" spans="2:10" s="105" customFormat="1" ht="14.75" x14ac:dyDescent="0.75"/>
    <row r="74" spans="2:10" s="105" customFormat="1" ht="14.75" x14ac:dyDescent="0.75"/>
    <row r="75" spans="2:10" s="105" customFormat="1" ht="14.75" x14ac:dyDescent="0.75"/>
    <row r="76" spans="2:10" s="105" customFormat="1" ht="14.75" x14ac:dyDescent="0.75"/>
    <row r="77" spans="2:10" s="105" customFormat="1" ht="14.75" x14ac:dyDescent="0.75"/>
    <row r="78" spans="2:10" s="105" customFormat="1" ht="27.75" customHeight="1" x14ac:dyDescent="0.75"/>
    <row r="79" spans="2:10" s="105" customFormat="1" ht="14.75" x14ac:dyDescent="0.75">
      <c r="B79" s="155"/>
      <c r="C79" s="156"/>
      <c r="D79" s="157"/>
      <c r="E79" s="157"/>
    </row>
    <row r="80" spans="2:10" s="105" customFormat="1" ht="14.75" x14ac:dyDescent="0.75">
      <c r="B80" s="158"/>
      <c r="C80" s="158"/>
      <c r="D80" s="159"/>
      <c r="E80" s="159"/>
    </row>
    <row r="81" s="105" customFormat="1" ht="14.75" x14ac:dyDescent="0.75"/>
    <row r="82" s="105" customFormat="1" ht="14.75" x14ac:dyDescent="0.75"/>
  </sheetData>
  <mergeCells count="2">
    <mergeCell ref="C42:G42"/>
    <mergeCell ref="C43:G4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A9E49C56486844AEA3493470A3BA7F" ma:contentTypeVersion="10" ma:contentTypeDescription="Create a new document." ma:contentTypeScope="" ma:versionID="ee49642cd881f6af9bd43a54f5ae3499">
  <xsd:schema xmlns:xsd="http://www.w3.org/2001/XMLSchema" xmlns:xs="http://www.w3.org/2001/XMLSchema" xmlns:p="http://schemas.microsoft.com/office/2006/metadata/properties" xmlns:ns3="04ec5a1a-e29c-407e-9660-cb4eaaff03ab" xmlns:ns4="98587d8b-32ff-4694-8d3a-6f66eb643b0d" targetNamespace="http://schemas.microsoft.com/office/2006/metadata/properties" ma:root="true" ma:fieldsID="0128113e904f3f2ca999b84155b1dfd6" ns3:_="" ns4:_="">
    <xsd:import namespace="04ec5a1a-e29c-407e-9660-cb4eaaff03ab"/>
    <xsd:import namespace="98587d8b-32ff-4694-8d3a-6f66eb643b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ec5a1a-e29c-407e-9660-cb4eaaff03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87d8b-32ff-4694-8d3a-6f66eb643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6676B0-BE5C-4C14-974A-7289CF511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ec5a1a-e29c-407e-9660-cb4eaaff03ab"/>
    <ds:schemaRef ds:uri="98587d8b-32ff-4694-8d3a-6f66eb643b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14EA0-1B09-4BA6-A1E0-FED8521C2B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B241E6-AE4C-4EA5-96CC-6E77ABF1BB4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C00B319-165B-4AE8-A6AE-EED707A1FD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Standard Aggregations</vt:lpstr>
      <vt:lpstr>Conditional Aggregations</vt:lpstr>
      <vt:lpstr>Logic</vt:lpstr>
      <vt:lpstr>Lookup</vt:lpstr>
      <vt:lpstr>Financial</vt:lpstr>
      <vt:lpstr>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Mynda Treacy</dc:creator>
  <cp:keywords/>
  <dc:description/>
  <cp:lastModifiedBy>Zachary Young</cp:lastModifiedBy>
  <cp:revision/>
  <dcterms:created xsi:type="dcterms:W3CDTF">2019-12-23T04:48:23Z</dcterms:created>
  <dcterms:modified xsi:type="dcterms:W3CDTF">2023-11-22T15:06:56Z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0x01010076A9E49C56486844AEA3493470A3BA7F</vt:lpwstr>
  </property>
</Properties>
</file>