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8_{B29F9FE7-E060-4573-9C79-CBE7EC467AE5}" xr6:coauthVersionLast="47" xr6:coauthVersionMax="47" xr10:uidLastSave="{00000000-0000-0000-0000-000000000000}"/>
  <bookViews>
    <workbookView xWindow="38290" yWindow="-110" windowWidth="38620" windowHeight="21100" xr2:uid="{E3B5EDCA-51EE-2848-946A-783A905B89B9}"/>
  </bookViews>
  <sheets>
    <sheet name="IFERROR" sheetId="14" r:id="rId1"/>
    <sheet name="LEFT MID RIGHT" sheetId="18" r:id="rId2"/>
    <sheet name="Concatenate" sheetId="5" r:id="rId3"/>
    <sheet name="Edate" sheetId="20" r:id="rId4"/>
    <sheet name="LARGE" sheetId="19" r:id="rId5"/>
    <sheet name="SUMIFS" sheetId="15" r:id="rId6"/>
    <sheet name="IndexMat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9" l="1"/>
  <c r="J6" i="15"/>
  <c r="J3" i="15"/>
  <c r="F4" i="19"/>
  <c r="F5" i="19"/>
  <c r="F6" i="19"/>
  <c r="F7" i="19"/>
  <c r="F3" i="19"/>
  <c r="E3" i="20"/>
  <c r="F3" i="20" s="1"/>
  <c r="G3" i="20" s="1"/>
  <c r="H3" i="20" s="1"/>
  <c r="I3" i="20" s="1"/>
  <c r="J3" i="20" s="1"/>
  <c r="D3" i="20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3" i="18"/>
  <c r="D15" i="14"/>
  <c r="E15" i="14"/>
  <c r="F15" i="14"/>
  <c r="G15" i="14"/>
  <c r="H15" i="14"/>
  <c r="I15" i="14"/>
  <c r="J15" i="14"/>
  <c r="C15" i="14"/>
  <c r="F7" i="14"/>
  <c r="F13" i="14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E14" i="15"/>
  <c r="E13" i="15"/>
  <c r="E12" i="15"/>
  <c r="E11" i="15"/>
  <c r="E10" i="15"/>
  <c r="E9" i="15"/>
  <c r="E8" i="15"/>
  <c r="E7" i="15"/>
  <c r="E6" i="15"/>
  <c r="E5" i="15"/>
  <c r="E4" i="15"/>
  <c r="E3" i="15"/>
  <c r="G14" i="15"/>
  <c r="G13" i="15"/>
  <c r="G12" i="15"/>
  <c r="G11" i="15"/>
  <c r="G10" i="15"/>
  <c r="G9" i="15"/>
  <c r="G8" i="15"/>
  <c r="G7" i="15"/>
  <c r="G6" i="15"/>
  <c r="G5" i="15"/>
  <c r="G4" i="15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G3" i="15"/>
  <c r="H7" i="14" l="1"/>
  <c r="H13" i="14" s="1"/>
  <c r="G7" i="14"/>
  <c r="G13" i="14" s="1"/>
  <c r="E7" i="14"/>
  <c r="E13" i="14" s="1"/>
  <c r="J7" i="14"/>
  <c r="J13" i="14" s="1"/>
  <c r="I7" i="14"/>
  <c r="I13" i="14" s="1"/>
  <c r="D7" i="14"/>
  <c r="D13" i="14" s="1"/>
  <c r="C7" i="14"/>
  <c r="C13" i="14" s="1"/>
  <c r="D3" i="14"/>
  <c r="E3" i="14" l="1"/>
  <c r="F3" i="14" s="1"/>
  <c r="G3" i="14" s="1"/>
  <c r="H3" i="14" s="1"/>
  <c r="I3" i="14" s="1"/>
  <c r="J3" i="14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</calcChain>
</file>

<file path=xl/sharedStrings.xml><?xml version="1.0" encoding="utf-8"?>
<sst xmlns="http://schemas.openxmlformats.org/spreadsheetml/2006/main" count="222" uniqueCount="146">
  <si>
    <t>First</t>
  </si>
  <si>
    <t>Last</t>
  </si>
  <si>
    <t>Brand</t>
  </si>
  <si>
    <t>City</t>
  </si>
  <si>
    <t>Country</t>
  </si>
  <si>
    <t>Price</t>
  </si>
  <si>
    <t>Bill</t>
  </si>
  <si>
    <t>Smith</t>
  </si>
  <si>
    <t>Nike</t>
  </si>
  <si>
    <t>London</t>
  </si>
  <si>
    <t>UK</t>
  </si>
  <si>
    <t>Kennedi</t>
  </si>
  <si>
    <t>Singh</t>
  </si>
  <si>
    <t>Armani</t>
  </si>
  <si>
    <t>Madrid</t>
  </si>
  <si>
    <t>Spain</t>
  </si>
  <si>
    <t>Harley</t>
  </si>
  <si>
    <t>Fritz</t>
  </si>
  <si>
    <t>Tampa</t>
  </si>
  <si>
    <t>USA</t>
  </si>
  <si>
    <t>Nyla</t>
  </si>
  <si>
    <t>Novak</t>
  </si>
  <si>
    <t>Tokyo</t>
  </si>
  <si>
    <t>Japan</t>
  </si>
  <si>
    <t>Ivan</t>
  </si>
  <si>
    <t>Hines</t>
  </si>
  <si>
    <t>New Balance</t>
  </si>
  <si>
    <t>Jonah</t>
  </si>
  <si>
    <t>Higgins</t>
  </si>
  <si>
    <t>Asics</t>
  </si>
  <si>
    <t>Jordan</t>
  </si>
  <si>
    <t>Boone</t>
  </si>
  <si>
    <t>Berlin</t>
  </si>
  <si>
    <t>Germany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</si>
  <si>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</si>
  <si>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</si>
  <si>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</si>
  <si>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</si>
  <si>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</si>
  <si>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</si>
  <si>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</si>
  <si>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</si>
  <si>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</si>
  <si>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</si>
  <si>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</si>
  <si>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</si>
  <si>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Paris</t>
  </si>
  <si>
    <t>France</t>
  </si>
  <si>
    <t>Franklin</t>
  </si>
  <si>
    <t>Wright</t>
  </si>
  <si>
    <t>Puma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</si>
  <si>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</si>
  <si>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</si>
  <si>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</si>
  <si>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</si>
  <si>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</si>
  <si>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</si>
  <si>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</si>
  <si>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</si>
  <si>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</si>
  <si>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</si>
  <si>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</si>
  <si>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</si>
  <si>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Under Armour</t>
  </si>
  <si>
    <t>Uniqlo</t>
  </si>
  <si>
    <t>Lululemon</t>
  </si>
  <si>
    <t>ID</t>
  </si>
  <si>
    <t>Date</t>
  </si>
  <si>
    <t>Revenue</t>
  </si>
  <si>
    <t>Italy</t>
  </si>
  <si>
    <t>Portugal</t>
  </si>
  <si>
    <t>Belgium</t>
  </si>
  <si>
    <t>Austria</t>
  </si>
  <si>
    <t>Regional Sales</t>
  </si>
  <si>
    <t>Holland</t>
  </si>
  <si>
    <t>Switzerland</t>
  </si>
  <si>
    <t>Name</t>
  </si>
  <si>
    <t>Sales</t>
  </si>
  <si>
    <t>Toyota</t>
  </si>
  <si>
    <t>Honda</t>
  </si>
  <si>
    <t>Ford</t>
  </si>
  <si>
    <t>Tesla</t>
  </si>
  <si>
    <t>Renault</t>
  </si>
  <si>
    <t>Mercedes</t>
  </si>
  <si>
    <t>Ferrari</t>
  </si>
  <si>
    <t>Aston Martin</t>
  </si>
  <si>
    <t>Audi</t>
  </si>
  <si>
    <t>Hyundai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</si>
  <si>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</si>
  <si>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</si>
  <si>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</si>
  <si>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</si>
  <si>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</si>
  <si>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</si>
  <si>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</si>
  <si>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</si>
  <si>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</si>
  <si>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</si>
  <si>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</si>
  <si>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Profit Margin %</t>
  </si>
  <si>
    <t>Company</t>
  </si>
  <si>
    <t>ID Number</t>
  </si>
  <si>
    <t>Commission</t>
  </si>
  <si>
    <t>Nike Inc.</t>
  </si>
  <si>
    <t>Amazon UK</t>
  </si>
  <si>
    <t>XYZ Limited</t>
  </si>
  <si>
    <t>Zara Fashion</t>
  </si>
  <si>
    <t>H&amp;M International</t>
  </si>
  <si>
    <t>Ralph Lauren Int.</t>
  </si>
  <si>
    <t>Adidas Co.</t>
  </si>
  <si>
    <t>P&amp;G Global</t>
  </si>
  <si>
    <t>Month</t>
  </si>
  <si>
    <t>Amazon Inc.</t>
  </si>
  <si>
    <t>Amazon EU</t>
  </si>
  <si>
    <t>Amazon Co.</t>
  </si>
  <si>
    <t>Amazon</t>
  </si>
  <si>
    <t>City &amp; Country</t>
  </si>
  <si>
    <t>State</t>
  </si>
  <si>
    <t>Location</t>
  </si>
  <si>
    <t>AL 35004</t>
  </si>
  <si>
    <t>AK 99502</t>
  </si>
  <si>
    <t>CA 96160</t>
  </si>
  <si>
    <t>CT 06004</t>
  </si>
  <si>
    <t>DE 19704</t>
  </si>
  <si>
    <t>FL 32007</t>
  </si>
  <si>
    <t>GA 39900</t>
  </si>
  <si>
    <t>HI 96704</t>
  </si>
  <si>
    <t>ID 83201</t>
  </si>
  <si>
    <t>IL 60002</t>
  </si>
  <si>
    <t>IN 46059</t>
  </si>
  <si>
    <t>KS 66002</t>
  </si>
  <si>
    <t>ME 03901</t>
  </si>
  <si>
    <t>MI 48001</t>
  </si>
  <si>
    <t>MY 59001</t>
  </si>
  <si>
    <t>NJ 07001</t>
  </si>
  <si>
    <t>NY 00501</t>
  </si>
  <si>
    <t>Deal Size</t>
  </si>
  <si>
    <t>Rank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</si>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</sst>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[$$-409]#,##0"/>
    <numFmt numFmtId="168" formatCode="mmm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2A3C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A3E68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6" fillId="6" borderId="0" xfId="0" applyFont="1" applyFill="1"/>
    <xf numFmtId="0" fontId="7" fillId="6" borderId="1" xfId="0" applyFont="1" applyFill="1" applyBorder="1"/>
    <xf numFmtId="17" fontId="6" fillId="6" borderId="1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left" indent="1"/>
    </xf>
    <xf numFmtId="165" fontId="8" fillId="0" borderId="0" xfId="1" applyNumberFormat="1" applyFont="1" applyFill="1" applyBorder="1"/>
    <xf numFmtId="0" fontId="8" fillId="0" borderId="2" xfId="0" applyFont="1" applyBorder="1" applyAlignment="1">
      <alignment horizontal="left" indent="1"/>
    </xf>
    <xf numFmtId="165" fontId="8" fillId="0" borderId="2" xfId="1" applyNumberFormat="1" applyFont="1" applyFill="1" applyBorder="1"/>
    <xf numFmtId="0" fontId="9" fillId="0" borderId="0" xfId="0" applyFont="1"/>
    <xf numFmtId="165" fontId="9" fillId="0" borderId="0" xfId="0" applyNumberFormat="1" applyFont="1"/>
    <xf numFmtId="0" fontId="8" fillId="0" borderId="2" xfId="0" applyFont="1" applyBorder="1"/>
    <xf numFmtId="165" fontId="8" fillId="0" borderId="2" xfId="0" applyNumberFormat="1" applyFont="1" applyBorder="1"/>
    <xf numFmtId="0" fontId="10" fillId="5" borderId="3" xfId="0" applyFont="1" applyFill="1" applyBorder="1" applyAlignment="1">
      <alignment horizontal="left"/>
    </xf>
    <xf numFmtId="9" fontId="10" fillId="5" borderId="3" xfId="0" applyNumberFormat="1" applyFont="1" applyFill="1" applyBorder="1"/>
    <xf numFmtId="0" fontId="3" fillId="2" borderId="0" xfId="0" applyFont="1" applyFill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quotePrefix="1"/>
    <xf numFmtId="17" fontId="0" fillId="0" borderId="0" xfId="0" applyNumberFormat="1"/>
  </cellXfs>
  <cellStyles count="4">
    <cellStyle name="Comma" xfId="1" builtinId="3"/>
    <cellStyle name="Hyperlink 2 2" xfId="3" xr:uid="{9066C1AD-24F2-41F3-A019-53344CC53E82}"/>
    <cellStyle name="Normal" xfId="0" builtinId="0"/>
    <cellStyle name="Normal 2" xfId="2" xr:uid="{8F473356-FE86-44D6-9844-BEE7BDEF6D8E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168" formatCode="mmm"/>
      <fill>
        <patternFill patternType="solid">
          <fgColor indexed="64"/>
          <bgColor rgb="FF2A3E68"/>
        </patternFill>
      </fill>
      <alignment horizontal="center" vertical="center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69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C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A1D26E-74BC-104B-BAA5-DBECFB5FB46E}" name="Table6" displayName="Table6" ref="B2:E19" totalsRowShown="0" headerRowDxfId="24">
  <autoFilter ref="B2:E19" xr:uid="{45A1D26E-74BC-104B-BAA5-DBECFB5FB46E}">
    <filterColumn colId="0" hiddenButton="1"/>
    <filterColumn colId="1" hiddenButton="1"/>
    <filterColumn colId="2" hiddenButton="1"/>
    <filterColumn colId="3" hiddenButton="1"/>
  </autoFilter>
  <tableColumns count="4">
    <tableColumn id="1" xr3:uid="{B8A7864E-938F-3C4B-9927-80E96247A4A5}" name="ID" dataDxfId="23">
      <calculatedColumnFormula>B2+3</calculatedColumnFormula>
    </tableColumn>
    <tableColumn id="2" xr3:uid="{4310DC1C-FD71-9E4B-AC81-4D383AB9C03B}" name="Name"/>
    <tableColumn id="3" xr3:uid="{5D65B485-312E-F248-B457-4FE630ECCF94}" name="Location" dataDxfId="22"/>
    <tableColumn id="4" xr3:uid="{19C48944-5461-4446-A533-737E69C6C736}" name="Sales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33B6E-31E8-504E-9022-68C54738715C}" name="Table7" displayName="Table7" ref="B2:H22" totalsRowShown="0" headerRowDxfId="20">
  <autoFilter ref="B2:H22" xr:uid="{9C633B6E-31E8-504E-9022-68C5473871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C28C6C6-6FB1-574D-9A4F-5F9B526C20F2}" name="ID" dataDxfId="19">
      <calculatedColumnFormula>B2+3</calculatedColumnFormula>
    </tableColumn>
    <tableColumn id="2" xr3:uid="{C2BAC5CF-F729-B844-B6FC-4892207596A0}" name="First"/>
    <tableColumn id="3" xr3:uid="{042E1190-AEE9-3243-9812-6F698D6BF9B6}" name="Last"/>
    <tableColumn id="4" xr3:uid="{82598C58-6514-5442-98B5-D3907EEF8FE1}" name="Brand"/>
    <tableColumn id="5" xr3:uid="{AF97C5B0-B0BE-1945-A6FD-D0CA68E75927}" name="City"/>
    <tableColumn id="6" xr3:uid="{D7C79ACD-9E0D-EE47-BA3E-712B81905C25}" name="Country"/>
    <tableColumn id="7" xr3:uid="{00CA2BCC-4CE0-A448-8DED-7D853CDF1290}" name="Pri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3A326-99AD-6141-AA56-24A89A7299EF}" name="Table5" displayName="Table5" ref="B2:G14" totalsRowShown="0" headerRowDxfId="18" dataDxfId="17">
  <autoFilter ref="B2:G14" xr:uid="{14A3A326-99AD-6141-AA56-24A89A7299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315F13-3AE9-2148-B101-41B8B3A53E8C}" name="Company" dataDxfId="16"/>
    <tableColumn id="2" xr3:uid="{0623682E-519B-9B4D-A954-C6A24351F9AF}" name="ID Number" dataDxfId="15"/>
    <tableColumn id="3" xr3:uid="{3E9FD6E5-DC7E-F24C-AB0F-0ED5F851CF9E}" name="Date" dataDxfId="14"/>
    <tableColumn id="4" xr3:uid="{7D31E5F9-A50E-1041-8BE8-4AC80EEB0D10}" name="Month" dataDxfId="13" dataCellStyle="Comma">
      <calculatedColumnFormula>MONTH(D3)</calculatedColumnFormula>
    </tableColumn>
    <tableColumn id="5" xr3:uid="{DD7EC870-0F19-1E4E-A05C-512F20FFDDFC}" name="Sales" dataDxfId="12"/>
    <tableColumn id="6" xr3:uid="{6D84871E-AD74-8D43-B34D-7BE31E9A3009}" name="Commission" dataDxfId="11">
      <calculatedColumnFormula>F3*0.2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2197E2-BE14-AC47-8D9A-8F0FBCEB64B8}" name="Table3" displayName="Table3" ref="B2:J11" totalsRowShown="0" headerRowDxfId="10" dataDxfId="9">
  <autoFilter ref="B2:J11" xr:uid="{E62197E2-BE14-AC47-8D9A-8F0FBCEB64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354C12D-FCE0-BF44-A252-ADA7EAFF8998}" name="Regional Sales" dataDxfId="8"/>
    <tableColumn id="2" xr3:uid="{76AACE74-E000-5B47-9B69-EBBD5BCD6FE1}" name="January" dataDxfId="7"/>
    <tableColumn id="3" xr3:uid="{E39B24D4-EC1F-0542-9A06-295E4AA25D8C}" name="February" dataDxfId="6"/>
    <tableColumn id="4" xr3:uid="{C197CEF3-AF30-A149-A7D9-0B8E09A2A0DA}" name="March" dataDxfId="5"/>
    <tableColumn id="5" xr3:uid="{6C1B47E5-54F4-4B45-90CD-A50D16FBE3D0}" name="April" dataDxfId="4"/>
    <tableColumn id="6" xr3:uid="{6F9CB832-8375-4547-A38A-292D7B88CFE2}" name="May" dataDxfId="3"/>
    <tableColumn id="7" xr3:uid="{E9D346CD-38C8-444B-9725-4B9A41B68645}" name="June" dataDxfId="2"/>
    <tableColumn id="8" xr3:uid="{6360978D-E938-0F47-A18A-288D63D114C4}" name="July" dataDxfId="1"/>
    <tableColumn id="9" xr3:uid="{C3142DC1-710C-174D-B11C-9BE469A142E8}" name="Augu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D64-E35C-FC4E-B327-B2C5C6326AB7}">
  <dimension ref="B2:J15"/>
  <sheetViews>
    <sheetView showGridLines="0" tabSelected="1" zoomScale="150" zoomScaleNormal="150" workbookViewId="0">
      <selection activeCell="B15" sqref="B15"/>
    </sheetView>
  </sheetViews>
  <sheetFormatPr defaultColWidth="10.6484375" defaultRowHeight="15.6"/>
  <cols>
    <col min="1" max="1" width="4" customWidth="1"/>
    <col min="2" max="2" width="20.84765625" bestFit="1" customWidth="1"/>
    <col min="3" max="10" width="8.84765625" customWidth="1"/>
  </cols>
  <sheetData>
    <row r="2" spans="2:10">
      <c r="B2" s="10" t="s">
        <v>88</v>
      </c>
      <c r="C2" s="10"/>
      <c r="D2" s="10"/>
      <c r="E2" s="10"/>
      <c r="F2" s="10"/>
      <c r="G2" s="10"/>
      <c r="H2" s="10"/>
      <c r="I2" s="10"/>
      <c r="J2" s="10"/>
    </row>
    <row r="3" spans="2:10" ht="15.9" thickBot="1">
      <c r="B3" s="11" t="s">
        <v>89</v>
      </c>
      <c r="C3" s="12">
        <v>44562</v>
      </c>
      <c r="D3" s="12">
        <f>EDATE(C3,1)</f>
        <v>44593</v>
      </c>
      <c r="E3" s="12">
        <f t="shared" ref="E3:J3" si="0">EDATE(D3,1)</f>
        <v>44621</v>
      </c>
      <c r="F3" s="12">
        <f>EDATE(E3,1)</f>
        <v>44652</v>
      </c>
      <c r="G3" s="12">
        <f t="shared" si="0"/>
        <v>44682</v>
      </c>
      <c r="H3" s="12">
        <f t="shared" si="0"/>
        <v>44713</v>
      </c>
      <c r="I3" s="12">
        <f t="shared" si="0"/>
        <v>44743</v>
      </c>
      <c r="J3" s="12">
        <f t="shared" si="0"/>
        <v>44774</v>
      </c>
    </row>
    <row r="4" spans="2:10">
      <c r="B4" s="13" t="s">
        <v>68</v>
      </c>
      <c r="C4" s="13"/>
      <c r="D4" s="13"/>
      <c r="E4" s="13"/>
      <c r="F4" s="13"/>
      <c r="G4" s="13"/>
    </row>
    <row r="5" spans="2:10">
      <c r="B5" s="14" t="s">
        <v>90</v>
      </c>
      <c r="C5" s="15">
        <v>215660</v>
      </c>
      <c r="D5" s="15">
        <v>237226.00000000003</v>
      </c>
      <c r="E5" s="15">
        <v>260948.60000000006</v>
      </c>
      <c r="F5" s="15"/>
      <c r="G5" s="15"/>
      <c r="H5" s="15"/>
      <c r="I5" s="15"/>
      <c r="J5" s="15"/>
    </row>
    <row r="6" spans="2:10">
      <c r="B6" s="16" t="s">
        <v>91</v>
      </c>
      <c r="C6" s="17">
        <v>23722.6</v>
      </c>
      <c r="D6" s="17">
        <v>26094.860000000004</v>
      </c>
      <c r="E6" s="17">
        <v>28704.346000000009</v>
      </c>
      <c r="F6" s="17"/>
      <c r="G6" s="17"/>
      <c r="H6" s="17"/>
      <c r="I6" s="17"/>
      <c r="J6" s="17"/>
    </row>
    <row r="7" spans="2:10">
      <c r="B7" s="18" t="s">
        <v>92</v>
      </c>
      <c r="C7" s="19">
        <f>SUM(C5:C6)</f>
        <v>239382.6</v>
      </c>
      <c r="D7" s="19">
        <f t="shared" ref="D7:J7" si="1">SUM(D5:D6)</f>
        <v>263320.86000000004</v>
      </c>
      <c r="E7" s="19">
        <f t="shared" si="1"/>
        <v>289652.94600000005</v>
      </c>
      <c r="F7" s="19">
        <f t="shared" ref="F7:H7" si="2">SUM(F5:F6)</f>
        <v>0</v>
      </c>
      <c r="G7" s="19">
        <f t="shared" si="2"/>
        <v>0</v>
      </c>
      <c r="H7" s="19">
        <f t="shared" si="2"/>
        <v>0</v>
      </c>
      <c r="I7" s="19">
        <f t="shared" si="1"/>
        <v>0</v>
      </c>
      <c r="J7" s="19">
        <f t="shared" si="1"/>
        <v>0</v>
      </c>
    </row>
    <row r="8" spans="2:10">
      <c r="B8" s="13" t="s">
        <v>93</v>
      </c>
      <c r="C8" s="13"/>
      <c r="D8" s="13"/>
      <c r="E8" s="13"/>
      <c r="F8" s="13"/>
      <c r="G8" s="13"/>
      <c r="H8" s="13"/>
      <c r="I8" s="13"/>
      <c r="J8" s="13"/>
    </row>
    <row r="9" spans="2:10">
      <c r="B9" s="14" t="s">
        <v>94</v>
      </c>
      <c r="C9" s="15">
        <v>-69011.199999999997</v>
      </c>
      <c r="D9" s="15">
        <v>-88593</v>
      </c>
      <c r="E9" s="15">
        <v>-130474.30000000003</v>
      </c>
      <c r="F9" s="15"/>
      <c r="G9" s="15"/>
      <c r="H9" s="15"/>
      <c r="I9" s="15"/>
      <c r="J9" s="15"/>
    </row>
    <row r="10" spans="2:10">
      <c r="B10" s="14" t="s">
        <v>95</v>
      </c>
      <c r="C10" s="15">
        <v>-12939.6</v>
      </c>
      <c r="D10" s="15">
        <v>-14233.560000000001</v>
      </c>
      <c r="E10" s="15">
        <v>-15656.916000000003</v>
      </c>
      <c r="F10" s="15"/>
      <c r="G10" s="15"/>
      <c r="H10" s="15"/>
      <c r="I10" s="15"/>
      <c r="J10" s="15"/>
    </row>
    <row r="11" spans="2:10">
      <c r="B11" s="14" t="s">
        <v>96</v>
      </c>
      <c r="C11" s="15">
        <v>-4313.2</v>
      </c>
      <c r="D11" s="15">
        <v>-4744.5200000000004</v>
      </c>
      <c r="E11" s="15">
        <v>-5218.9720000000016</v>
      </c>
      <c r="F11" s="15"/>
      <c r="G11" s="15"/>
      <c r="H11" s="15"/>
      <c r="I11" s="15"/>
      <c r="J11" s="15"/>
    </row>
    <row r="12" spans="2:10">
      <c r="B12" s="20" t="s">
        <v>97</v>
      </c>
      <c r="C12" s="21">
        <v>-86264</v>
      </c>
      <c r="D12" s="21">
        <v>-107571.08</v>
      </c>
      <c r="E12" s="21">
        <v>-151350.18800000005</v>
      </c>
      <c r="F12" s="21"/>
      <c r="G12" s="21"/>
      <c r="H12" s="21"/>
      <c r="I12" s="21"/>
      <c r="J12" s="21"/>
    </row>
    <row r="13" spans="2:10">
      <c r="B13" s="18" t="s">
        <v>98</v>
      </c>
      <c r="C13" s="19">
        <f>C7+C12</f>
        <v>153118.6</v>
      </c>
      <c r="D13" s="19">
        <f>D7+D12</f>
        <v>155749.78000000003</v>
      </c>
      <c r="E13" s="19">
        <f>E7+E12</f>
        <v>138302.758</v>
      </c>
      <c r="F13" s="19">
        <f t="shared" ref="F13:H13" si="3">F7+F12</f>
        <v>0</v>
      </c>
      <c r="G13" s="19">
        <f t="shared" si="3"/>
        <v>0</v>
      </c>
      <c r="H13" s="19">
        <f t="shared" si="3"/>
        <v>0</v>
      </c>
      <c r="I13" s="19">
        <f t="shared" ref="I13:J13" si="4">I7+I12</f>
        <v>0</v>
      </c>
      <c r="J13" s="19">
        <f t="shared" si="4"/>
        <v>0</v>
      </c>
    </row>
    <row r="14" spans="2:10">
      <c r="B14" s="18"/>
      <c r="C14" s="19"/>
      <c r="D14" s="19"/>
      <c r="E14" s="19"/>
      <c r="F14" s="19"/>
      <c r="G14" s="19"/>
      <c r="H14" s="19"/>
      <c r="I14" s="19"/>
      <c r="J14" s="19"/>
    </row>
    <row r="15" spans="2:10">
      <c r="B15" s="22" t="s">
        <v>99</v>
      </c>
      <c r="C15" s="23">
        <f>IFERROR(C7/C13, "")</f>
        <v>1.5633802816901408</v>
      </c>
      <c r="D15" s="23">
        <f t="shared" ref="D15:J15" si="5">IFERROR(D7/D13, "")</f>
        <v>1.6906660157080158</v>
      </c>
      <c r="E15" s="23">
        <f t="shared" si="5"/>
        <v>2.0943396226415096</v>
      </c>
      <c r="F15" s="23" t="str">
        <f t="shared" si="5"/>
        <v/>
      </c>
      <c r="G15" s="23" t="str">
        <f t="shared" si="5"/>
        <v/>
      </c>
      <c r="H15" s="23" t="str">
        <f t="shared" si="5"/>
        <v/>
      </c>
      <c r="I15" s="23" t="str">
        <f t="shared" si="5"/>
        <v/>
      </c>
      <c r="J15" s="23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F09D-FD4F-FF49-BF9D-DE1A9E2AB1E9}">
  <dimension ref="B2:G19"/>
  <sheetViews>
    <sheetView showGridLines="0" zoomScale="137" workbookViewId="0">
      <selection activeCell="G3" sqref="G3"/>
    </sheetView>
  </sheetViews>
  <sheetFormatPr defaultColWidth="10.6484375" defaultRowHeight="15.6"/>
  <cols>
    <col min="1" max="1" width="6" customWidth="1"/>
    <col min="2" max="2" width="5.1484375" bestFit="1" customWidth="1"/>
    <col min="5" max="5" width="7.6484375" bestFit="1" customWidth="1"/>
    <col min="6" max="6" width="4.84765625" customWidth="1"/>
    <col min="7" max="7" width="8.34765625" customWidth="1"/>
  </cols>
  <sheetData>
    <row r="2" spans="2:7">
      <c r="B2" s="24" t="s">
        <v>66</v>
      </c>
      <c r="C2" s="24" t="s">
        <v>76</v>
      </c>
      <c r="D2" s="24" t="s">
        <v>118</v>
      </c>
      <c r="E2" s="24" t="s">
        <v>77</v>
      </c>
      <c r="G2" s="24" t="s">
        <v>117</v>
      </c>
    </row>
    <row r="3" spans="2:7">
      <c r="B3" s="1">
        <v>1295</v>
      </c>
      <c r="C3" t="s">
        <v>35</v>
      </c>
      <c r="D3" s="1" t="s">
        <v>119</v>
      </c>
      <c r="E3" s="27">
        <v>5436.33</v>
      </c>
      <c r="G3" s="29" t="str">
        <f>LEFT(Table6[[#This Row],[Location]], 2)</f>
        <v>AL</v>
      </c>
    </row>
    <row r="4" spans="2:7">
      <c r="B4" s="1">
        <f>B3+3</f>
        <v>1298</v>
      </c>
      <c r="C4" t="s">
        <v>37</v>
      </c>
      <c r="D4" s="1" t="s">
        <v>120</v>
      </c>
      <c r="E4" s="27">
        <v>6197.4161999999997</v>
      </c>
      <c r="G4" s="29" t="str">
        <f>LEFT(Table6[[#This Row],[Location]], 2)</f>
        <v>AK</v>
      </c>
    </row>
    <row r="5" spans="2:7">
      <c r="B5" s="1">
        <f t="shared" ref="B5:B19" si="0">B4+3</f>
        <v>1301</v>
      </c>
      <c r="C5" t="s">
        <v>39</v>
      </c>
      <c r="D5" s="1" t="s">
        <v>121</v>
      </c>
      <c r="E5" s="27">
        <v>7065.0544679999994</v>
      </c>
      <c r="G5" s="29" t="str">
        <f>LEFT(Table6[[#This Row],[Location]], 2)</f>
        <v>CA</v>
      </c>
    </row>
    <row r="6" spans="2:7">
      <c r="B6" s="1">
        <f t="shared" si="0"/>
        <v>1304</v>
      </c>
      <c r="C6" t="s">
        <v>41</v>
      </c>
      <c r="D6" s="1" t="s">
        <v>122</v>
      </c>
      <c r="E6" s="27">
        <v>8054.1620935199981</v>
      </c>
      <c r="G6" s="29" t="str">
        <f>LEFT(Table6[[#This Row],[Location]], 2)</f>
        <v>CT</v>
      </c>
    </row>
    <row r="7" spans="2:7">
      <c r="B7" s="1">
        <f t="shared" si="0"/>
        <v>1307</v>
      </c>
      <c r="C7" t="s">
        <v>43</v>
      </c>
      <c r="D7" s="1" t="s">
        <v>123</v>
      </c>
      <c r="E7" s="27">
        <v>9181.7447866127968</v>
      </c>
      <c r="G7" s="29" t="str">
        <f>LEFT(Table6[[#This Row],[Location]], 2)</f>
        <v>DE</v>
      </c>
    </row>
    <row r="8" spans="2:7">
      <c r="B8" s="1">
        <f t="shared" si="0"/>
        <v>1310</v>
      </c>
      <c r="C8" t="s">
        <v>45</v>
      </c>
      <c r="D8" s="1" t="s">
        <v>124</v>
      </c>
      <c r="E8" s="27">
        <v>10467.189056738587</v>
      </c>
      <c r="G8" s="29" t="str">
        <f>LEFT(Table6[[#This Row],[Location]], 2)</f>
        <v>FL</v>
      </c>
    </row>
    <row r="9" spans="2:7">
      <c r="B9" s="1">
        <f t="shared" si="0"/>
        <v>1313</v>
      </c>
      <c r="C9" t="s">
        <v>49</v>
      </c>
      <c r="D9" s="1" t="s">
        <v>125</v>
      </c>
      <c r="E9" s="27">
        <v>2446.3485000000001</v>
      </c>
      <c r="G9" s="29" t="str">
        <f>LEFT(Table6[[#This Row],[Location]], 2)</f>
        <v>GA</v>
      </c>
    </row>
    <row r="10" spans="2:7">
      <c r="B10" s="1">
        <f t="shared" si="0"/>
        <v>1316</v>
      </c>
      <c r="C10" t="s">
        <v>52</v>
      </c>
      <c r="D10" s="1" t="s">
        <v>126</v>
      </c>
      <c r="E10" s="27">
        <v>2690.9833500000004</v>
      </c>
      <c r="G10" s="29" t="str">
        <f>LEFT(Table6[[#This Row],[Location]], 2)</f>
        <v>HI</v>
      </c>
    </row>
    <row r="11" spans="2:7">
      <c r="B11" s="1">
        <f t="shared" si="0"/>
        <v>1319</v>
      </c>
      <c r="C11" t="s">
        <v>54</v>
      </c>
      <c r="D11" s="1" t="s">
        <v>127</v>
      </c>
      <c r="E11" s="27">
        <v>2960.0816850000001</v>
      </c>
      <c r="G11" s="29" t="str">
        <f>LEFT(Table6[[#This Row],[Location]], 2)</f>
        <v>ID</v>
      </c>
    </row>
    <row r="12" spans="2:7">
      <c r="B12" s="1">
        <f t="shared" si="0"/>
        <v>1322</v>
      </c>
      <c r="C12" t="s">
        <v>56</v>
      </c>
      <c r="D12" s="1" t="s">
        <v>128</v>
      </c>
      <c r="E12" s="27">
        <v>3256.0898535000001</v>
      </c>
      <c r="G12" s="29" t="str">
        <f>LEFT(Table6[[#This Row],[Location]], 2)</f>
        <v>IL</v>
      </c>
    </row>
    <row r="13" spans="2:7">
      <c r="B13" s="1">
        <f t="shared" si="0"/>
        <v>1325</v>
      </c>
      <c r="C13" t="s">
        <v>58</v>
      </c>
      <c r="D13" s="1" t="s">
        <v>129</v>
      </c>
      <c r="E13" s="27">
        <v>3581.6988388500008</v>
      </c>
      <c r="G13" s="29" t="str">
        <f>LEFT(Table6[[#This Row],[Location]], 2)</f>
        <v>IN</v>
      </c>
    </row>
    <row r="14" spans="2:7">
      <c r="B14" s="1">
        <f t="shared" si="0"/>
        <v>1328</v>
      </c>
      <c r="C14" t="s">
        <v>60</v>
      </c>
      <c r="D14" s="1" t="s">
        <v>130</v>
      </c>
      <c r="E14" s="27">
        <v>3939.8687227350015</v>
      </c>
      <c r="G14" s="29" t="str">
        <f>LEFT(Table6[[#This Row],[Location]], 2)</f>
        <v>KS</v>
      </c>
    </row>
    <row r="15" spans="2:7">
      <c r="B15" s="1">
        <f t="shared" si="0"/>
        <v>1331</v>
      </c>
      <c r="C15" t="s">
        <v>62</v>
      </c>
      <c r="D15" s="1" t="s">
        <v>131</v>
      </c>
      <c r="E15" s="27">
        <v>4333.855595008502</v>
      </c>
      <c r="G15" s="29" t="str">
        <f>LEFT(Table6[[#This Row],[Location]], 2)</f>
        <v>ME</v>
      </c>
    </row>
    <row r="16" spans="2:7">
      <c r="B16" s="1">
        <f t="shared" si="0"/>
        <v>1334</v>
      </c>
      <c r="C16" t="s">
        <v>17</v>
      </c>
      <c r="D16" s="1" t="s">
        <v>132</v>
      </c>
      <c r="E16" s="27">
        <v>4767.2411545093528</v>
      </c>
      <c r="G16" s="29" t="str">
        <f>LEFT(Table6[[#This Row],[Location]], 2)</f>
        <v>MI</v>
      </c>
    </row>
    <row r="17" spans="2:7">
      <c r="B17" s="1">
        <f t="shared" si="0"/>
        <v>1337</v>
      </c>
      <c r="C17" t="s">
        <v>21</v>
      </c>
      <c r="D17" s="1" t="s">
        <v>133</v>
      </c>
      <c r="E17" s="27">
        <v>5243.9652699602884</v>
      </c>
      <c r="G17" s="29" t="str">
        <f>LEFT(Table6[[#This Row],[Location]], 2)</f>
        <v>MY</v>
      </c>
    </row>
    <row r="18" spans="2:7">
      <c r="B18" s="1">
        <f t="shared" si="0"/>
        <v>1340</v>
      </c>
      <c r="C18" t="s">
        <v>25</v>
      </c>
      <c r="D18" s="1" t="s">
        <v>134</v>
      </c>
      <c r="E18" s="27">
        <v>5768.3617969563174</v>
      </c>
      <c r="G18" s="29" t="str">
        <f>LEFT(Table6[[#This Row],[Location]], 2)</f>
        <v>NJ</v>
      </c>
    </row>
    <row r="19" spans="2:7">
      <c r="B19" s="1">
        <f t="shared" si="0"/>
        <v>1343</v>
      </c>
      <c r="C19" t="s">
        <v>28</v>
      </c>
      <c r="D19" s="1" t="s">
        <v>135</v>
      </c>
      <c r="E19" s="27">
        <v>5191.525617260686</v>
      </c>
      <c r="G19" s="29" t="str">
        <f>LEFT(Table6[[#This Row],[Location]], 2)</f>
        <v>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DEE8-62FF-BB4E-B4D0-731204D759E6}">
  <dimension ref="B2:J22"/>
  <sheetViews>
    <sheetView showGridLines="0" zoomScale="137" workbookViewId="0">
      <selection activeCell="J3" sqref="J3"/>
    </sheetView>
  </sheetViews>
  <sheetFormatPr defaultColWidth="10.6484375" defaultRowHeight="15.6"/>
  <cols>
    <col min="1" max="1" width="6" customWidth="1"/>
    <col min="2" max="2" width="5.1484375" bestFit="1" customWidth="1"/>
    <col min="8" max="8" width="7.1484375" bestFit="1" customWidth="1"/>
    <col min="9" max="9" width="7.1484375" customWidth="1"/>
    <col min="10" max="10" width="16.1484375" customWidth="1"/>
  </cols>
  <sheetData>
    <row r="2" spans="2:10">
      <c r="B2" s="24" t="s">
        <v>66</v>
      </c>
      <c r="C2" s="24" t="s">
        <v>0</v>
      </c>
      <c r="D2" s="24" t="s">
        <v>1</v>
      </c>
      <c r="E2" s="24" t="s">
        <v>2</v>
      </c>
      <c r="F2" s="24" t="s">
        <v>3</v>
      </c>
      <c r="G2" s="24" t="s">
        <v>4</v>
      </c>
      <c r="H2" s="24" t="s">
        <v>5</v>
      </c>
      <c r="J2" s="24" t="s">
        <v>116</v>
      </c>
    </row>
    <row r="3" spans="2:10">
      <c r="B3" s="1">
        <v>1295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>
        <v>122.79</v>
      </c>
      <c r="J3" s="29" t="str">
        <f>F3&amp;", "&amp;G3</f>
        <v>London, UK</v>
      </c>
    </row>
    <row r="4" spans="2:10">
      <c r="B4" s="1">
        <f>B3+3</f>
        <v>1298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>
        <v>204.62</v>
      </c>
      <c r="J4" s="29" t="str">
        <f t="shared" ref="J4:J22" si="0">F4&amp;", "&amp;G4</f>
        <v>Madrid, Spain</v>
      </c>
    </row>
    <row r="5" spans="2:10">
      <c r="B5" s="1">
        <f t="shared" ref="B5:B22" si="1">B4+3</f>
        <v>1301</v>
      </c>
      <c r="C5" t="s">
        <v>16</v>
      </c>
      <c r="D5" t="s">
        <v>17</v>
      </c>
      <c r="E5" t="s">
        <v>8</v>
      </c>
      <c r="F5" t="s">
        <v>18</v>
      </c>
      <c r="G5" t="s">
        <v>19</v>
      </c>
      <c r="H5">
        <v>122.76</v>
      </c>
      <c r="J5" s="29" t="str">
        <f t="shared" si="0"/>
        <v>Tampa, USA</v>
      </c>
    </row>
    <row r="6" spans="2:10">
      <c r="B6" s="1">
        <f t="shared" si="1"/>
        <v>1304</v>
      </c>
      <c r="C6" t="s">
        <v>20</v>
      </c>
      <c r="D6" t="s">
        <v>21</v>
      </c>
      <c r="E6" t="s">
        <v>8</v>
      </c>
      <c r="F6" t="s">
        <v>22</v>
      </c>
      <c r="G6" t="s">
        <v>23</v>
      </c>
      <c r="H6">
        <v>81.599999999999994</v>
      </c>
      <c r="J6" s="29" t="str">
        <f t="shared" si="0"/>
        <v>Tokyo, Japan</v>
      </c>
    </row>
    <row r="7" spans="2:10">
      <c r="B7" s="1">
        <f t="shared" si="1"/>
        <v>1307</v>
      </c>
      <c r="C7" t="s">
        <v>24</v>
      </c>
      <c r="D7" t="s">
        <v>25</v>
      </c>
      <c r="E7" t="s">
        <v>26</v>
      </c>
      <c r="F7" t="s">
        <v>9</v>
      </c>
      <c r="G7" t="s">
        <v>10</v>
      </c>
      <c r="H7">
        <v>203.79</v>
      </c>
      <c r="J7" s="29" t="str">
        <f t="shared" si="0"/>
        <v>London, UK</v>
      </c>
    </row>
    <row r="8" spans="2:10">
      <c r="B8" s="1">
        <f t="shared" si="1"/>
        <v>1310</v>
      </c>
      <c r="C8" t="s">
        <v>27</v>
      </c>
      <c r="D8" t="s">
        <v>28</v>
      </c>
      <c r="E8" t="s">
        <v>29</v>
      </c>
      <c r="F8" t="s">
        <v>9</v>
      </c>
      <c r="G8" t="s">
        <v>10</v>
      </c>
      <c r="H8">
        <v>122.77</v>
      </c>
      <c r="J8" s="29" t="str">
        <f t="shared" si="0"/>
        <v>London, UK</v>
      </c>
    </row>
    <row r="9" spans="2:10">
      <c r="B9" s="1">
        <f t="shared" si="1"/>
        <v>1313</v>
      </c>
      <c r="C9" t="s">
        <v>30</v>
      </c>
      <c r="D9" t="s">
        <v>31</v>
      </c>
      <c r="E9" t="s">
        <v>29</v>
      </c>
      <c r="F9" t="s">
        <v>32</v>
      </c>
      <c r="G9" t="s">
        <v>33</v>
      </c>
      <c r="H9">
        <v>123.96</v>
      </c>
      <c r="J9" s="29" t="str">
        <f t="shared" si="0"/>
        <v>Berlin, Germany</v>
      </c>
    </row>
    <row r="10" spans="2:10">
      <c r="B10" s="1">
        <f t="shared" si="1"/>
        <v>1316</v>
      </c>
      <c r="C10" t="s">
        <v>34</v>
      </c>
      <c r="D10" t="s">
        <v>35</v>
      </c>
      <c r="E10" t="s">
        <v>26</v>
      </c>
      <c r="F10" t="s">
        <v>32</v>
      </c>
      <c r="G10" t="s">
        <v>33</v>
      </c>
      <c r="H10">
        <v>206.97</v>
      </c>
      <c r="J10" s="29" t="str">
        <f t="shared" si="0"/>
        <v>Berlin, Germany</v>
      </c>
    </row>
    <row r="11" spans="2:10">
      <c r="B11" s="1">
        <f t="shared" si="1"/>
        <v>1319</v>
      </c>
      <c r="C11" t="s">
        <v>36</v>
      </c>
      <c r="D11" t="s">
        <v>37</v>
      </c>
      <c r="E11" t="s">
        <v>26</v>
      </c>
      <c r="F11" t="s">
        <v>14</v>
      </c>
      <c r="G11" t="s">
        <v>15</v>
      </c>
      <c r="H11">
        <v>207.14</v>
      </c>
      <c r="J11" s="29" t="str">
        <f t="shared" si="0"/>
        <v>Madrid, Spain</v>
      </c>
    </row>
    <row r="12" spans="2:10">
      <c r="B12" s="1">
        <f t="shared" si="1"/>
        <v>1322</v>
      </c>
      <c r="C12" t="s">
        <v>38</v>
      </c>
      <c r="D12" t="s">
        <v>39</v>
      </c>
      <c r="E12" t="s">
        <v>29</v>
      </c>
      <c r="F12" t="s">
        <v>32</v>
      </c>
      <c r="G12" t="s">
        <v>33</v>
      </c>
      <c r="H12">
        <v>122.79</v>
      </c>
      <c r="J12" s="29" t="str">
        <f t="shared" si="0"/>
        <v>Berlin, Germany</v>
      </c>
    </row>
    <row r="13" spans="2:10">
      <c r="B13" s="1">
        <f t="shared" si="1"/>
        <v>1325</v>
      </c>
      <c r="C13" t="s">
        <v>40</v>
      </c>
      <c r="D13" t="s">
        <v>41</v>
      </c>
      <c r="E13" t="s">
        <v>26</v>
      </c>
      <c r="F13" t="s">
        <v>32</v>
      </c>
      <c r="G13" t="s">
        <v>33</v>
      </c>
      <c r="H13">
        <v>122.76</v>
      </c>
      <c r="J13" s="29" t="str">
        <f t="shared" si="0"/>
        <v>Berlin, Germany</v>
      </c>
    </row>
    <row r="14" spans="2:10">
      <c r="B14" s="1">
        <f t="shared" si="1"/>
        <v>1328</v>
      </c>
      <c r="C14" t="s">
        <v>42</v>
      </c>
      <c r="D14" t="s">
        <v>43</v>
      </c>
      <c r="E14" t="s">
        <v>29</v>
      </c>
      <c r="F14" t="s">
        <v>14</v>
      </c>
      <c r="G14" t="s">
        <v>15</v>
      </c>
      <c r="H14">
        <v>81.599999999999994</v>
      </c>
      <c r="J14" s="29" t="str">
        <f t="shared" si="0"/>
        <v>Madrid, Spain</v>
      </c>
    </row>
    <row r="15" spans="2:10">
      <c r="B15" s="1">
        <f t="shared" si="1"/>
        <v>1331</v>
      </c>
      <c r="C15" t="s">
        <v>44</v>
      </c>
      <c r="D15" t="s">
        <v>45</v>
      </c>
      <c r="E15" t="s">
        <v>29</v>
      </c>
      <c r="F15" t="s">
        <v>46</v>
      </c>
      <c r="G15" t="s">
        <v>47</v>
      </c>
      <c r="H15">
        <v>54.67</v>
      </c>
      <c r="J15" s="29" t="str">
        <f t="shared" si="0"/>
        <v>Paris, France</v>
      </c>
    </row>
    <row r="16" spans="2:10">
      <c r="B16" s="1">
        <f t="shared" si="1"/>
        <v>1334</v>
      </c>
      <c r="C16" t="s">
        <v>48</v>
      </c>
      <c r="D16" t="s">
        <v>49</v>
      </c>
      <c r="E16" t="s">
        <v>50</v>
      </c>
      <c r="F16" t="s">
        <v>46</v>
      </c>
      <c r="G16" t="s">
        <v>47</v>
      </c>
      <c r="H16">
        <v>203.79</v>
      </c>
      <c r="J16" s="29" t="str">
        <f t="shared" si="0"/>
        <v>Paris, France</v>
      </c>
    </row>
    <row r="17" spans="2:10">
      <c r="B17" s="1">
        <f t="shared" si="1"/>
        <v>1337</v>
      </c>
      <c r="C17" t="s">
        <v>51</v>
      </c>
      <c r="D17" t="s">
        <v>52</v>
      </c>
      <c r="E17" t="s">
        <v>63</v>
      </c>
      <c r="F17" t="s">
        <v>46</v>
      </c>
      <c r="G17" t="s">
        <v>47</v>
      </c>
      <c r="H17">
        <v>123.96</v>
      </c>
      <c r="J17" s="29" t="str">
        <f t="shared" si="0"/>
        <v>Paris, France</v>
      </c>
    </row>
    <row r="18" spans="2:10">
      <c r="B18" s="1">
        <f t="shared" si="1"/>
        <v>1340</v>
      </c>
      <c r="C18" t="s">
        <v>53</v>
      </c>
      <c r="D18" t="s">
        <v>54</v>
      </c>
      <c r="E18" t="s">
        <v>64</v>
      </c>
      <c r="F18" t="s">
        <v>46</v>
      </c>
      <c r="G18" t="s">
        <v>47</v>
      </c>
      <c r="H18">
        <v>206.97</v>
      </c>
      <c r="J18" s="29" t="str">
        <f t="shared" si="0"/>
        <v>Paris, France</v>
      </c>
    </row>
    <row r="19" spans="2:10">
      <c r="B19" s="1">
        <f t="shared" si="1"/>
        <v>1343</v>
      </c>
      <c r="C19" t="s">
        <v>55</v>
      </c>
      <c r="D19" t="s">
        <v>56</v>
      </c>
      <c r="E19" t="s">
        <v>29</v>
      </c>
      <c r="F19" t="s">
        <v>22</v>
      </c>
      <c r="G19" t="s">
        <v>23</v>
      </c>
      <c r="H19">
        <v>207.14</v>
      </c>
      <c r="J19" s="29" t="str">
        <f t="shared" si="0"/>
        <v>Tokyo, Japan</v>
      </c>
    </row>
    <row r="20" spans="2:10">
      <c r="B20" s="1">
        <f t="shared" si="1"/>
        <v>1346</v>
      </c>
      <c r="C20" t="s">
        <v>57</v>
      </c>
      <c r="D20" t="s">
        <v>58</v>
      </c>
      <c r="E20" t="s">
        <v>8</v>
      </c>
      <c r="F20" t="s">
        <v>9</v>
      </c>
      <c r="G20" t="s">
        <v>10</v>
      </c>
      <c r="H20">
        <v>122.79</v>
      </c>
      <c r="J20" s="29" t="str">
        <f t="shared" si="0"/>
        <v>London, UK</v>
      </c>
    </row>
    <row r="21" spans="2:10">
      <c r="B21" s="1">
        <f t="shared" si="1"/>
        <v>1349</v>
      </c>
      <c r="C21" t="s">
        <v>59</v>
      </c>
      <c r="D21" t="s">
        <v>60</v>
      </c>
      <c r="E21" t="s">
        <v>65</v>
      </c>
      <c r="F21" t="s">
        <v>22</v>
      </c>
      <c r="G21" t="s">
        <v>23</v>
      </c>
      <c r="H21">
        <v>122.76</v>
      </c>
      <c r="J21" s="29" t="str">
        <f t="shared" si="0"/>
        <v>Tokyo, Japan</v>
      </c>
    </row>
    <row r="22" spans="2:10">
      <c r="B22" s="1">
        <f t="shared" si="1"/>
        <v>1352</v>
      </c>
      <c r="C22" t="s">
        <v>61</v>
      </c>
      <c r="D22" t="s">
        <v>62</v>
      </c>
      <c r="E22" t="s">
        <v>65</v>
      </c>
      <c r="F22" t="s">
        <v>14</v>
      </c>
      <c r="G22" t="s">
        <v>15</v>
      </c>
      <c r="H22">
        <v>81.599999999999994</v>
      </c>
      <c r="J22" s="29" t="str">
        <f t="shared" si="0"/>
        <v>Madrid, Spain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8727-0BE1-4848-BA03-FE485E04086C}">
  <dimension ref="B2:J5"/>
  <sheetViews>
    <sheetView showGridLines="0" zoomScale="162" zoomScaleNormal="200" workbookViewId="0">
      <selection activeCell="C3" sqref="C3"/>
    </sheetView>
  </sheetViews>
  <sheetFormatPr defaultColWidth="10.6484375" defaultRowHeight="15.6"/>
  <cols>
    <col min="1" max="1" width="4.6484375" customWidth="1"/>
    <col min="2" max="2" width="15.5" bestFit="1" customWidth="1"/>
    <col min="3" max="10" width="8.84765625" customWidth="1"/>
  </cols>
  <sheetData>
    <row r="2" spans="2:10">
      <c r="B2" s="10" t="s">
        <v>88</v>
      </c>
      <c r="C2" s="10"/>
      <c r="D2" s="10"/>
      <c r="E2" s="10"/>
      <c r="F2" s="10"/>
      <c r="G2" s="10"/>
      <c r="H2" s="10"/>
      <c r="I2" s="10"/>
      <c r="J2" s="10"/>
    </row>
    <row r="3" spans="2:10" ht="15.9" thickBot="1">
      <c r="B3" s="11" t="s">
        <v>89</v>
      </c>
      <c r="C3" s="12">
        <v>44949</v>
      </c>
      <c r="D3" s="12">
        <f>EDATE(C3,1)</f>
        <v>44980</v>
      </c>
      <c r="E3" s="12">
        <f t="shared" ref="E3:J3" si="0">EDATE(D3,1)</f>
        <v>45008</v>
      </c>
      <c r="F3" s="12">
        <f t="shared" si="0"/>
        <v>45039</v>
      </c>
      <c r="G3" s="12">
        <f t="shared" si="0"/>
        <v>45069</v>
      </c>
      <c r="H3" s="12">
        <f t="shared" si="0"/>
        <v>45100</v>
      </c>
      <c r="I3" s="12">
        <f t="shared" si="0"/>
        <v>45130</v>
      </c>
      <c r="J3" s="12">
        <f t="shared" si="0"/>
        <v>45161</v>
      </c>
    </row>
    <row r="5" spans="2:10">
      <c r="C5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0890-50D4-CA45-940D-9F175632EAE0}">
  <dimension ref="B2:F12"/>
  <sheetViews>
    <sheetView showGridLines="0" zoomScale="150" workbookViewId="0">
      <selection activeCell="F3" sqref="F3"/>
    </sheetView>
  </sheetViews>
  <sheetFormatPr defaultColWidth="10.6484375" defaultRowHeight="15.6"/>
  <cols>
    <col min="1" max="1" width="3.6484375" customWidth="1"/>
    <col min="2" max="2" width="11.84765625" bestFit="1" customWidth="1"/>
    <col min="3" max="3" width="11.5" bestFit="1" customWidth="1"/>
    <col min="4" max="4" width="5.6484375" customWidth="1"/>
    <col min="5" max="5" width="5.1484375" bestFit="1" customWidth="1"/>
    <col min="6" max="6" width="11.5" bestFit="1" customWidth="1"/>
  </cols>
  <sheetData>
    <row r="2" spans="2:6">
      <c r="B2" s="6" t="s">
        <v>2</v>
      </c>
      <c r="C2" s="7" t="s">
        <v>136</v>
      </c>
      <c r="E2" s="7" t="s">
        <v>137</v>
      </c>
      <c r="F2" s="7" t="s">
        <v>136</v>
      </c>
    </row>
    <row r="3" spans="2:6">
      <c r="B3" t="s">
        <v>78</v>
      </c>
      <c r="C3" s="8">
        <v>14350303</v>
      </c>
      <c r="E3" s="1">
        <v>1</v>
      </c>
      <c r="F3" s="8">
        <f>LARGE(C3:C12,E3:E7)</f>
        <v>21010278.622300006</v>
      </c>
    </row>
    <row r="4" spans="2:6">
      <c r="B4" t="s">
        <v>79</v>
      </c>
      <c r="C4" s="8">
        <v>11480242.4</v>
      </c>
      <c r="E4" s="1">
        <v>2</v>
      </c>
      <c r="F4" s="8">
        <f t="shared" ref="F4:F7" si="0">LARGE(C4:C13,E4:E8)</f>
        <v>19100253.293000005</v>
      </c>
    </row>
    <row r="5" spans="2:6">
      <c r="B5" t="s">
        <v>86</v>
      </c>
      <c r="C5" s="8">
        <v>15785333.300000001</v>
      </c>
      <c r="E5" s="1">
        <v>3</v>
      </c>
      <c r="F5" s="8">
        <f t="shared" si="0"/>
        <v>17363866.630000003</v>
      </c>
    </row>
    <row r="6" spans="2:6">
      <c r="B6" t="s">
        <v>87</v>
      </c>
      <c r="C6" s="8">
        <v>12628266.640000001</v>
      </c>
      <c r="E6" s="1">
        <v>4</v>
      </c>
      <c r="F6" s="8">
        <f t="shared" si="0"/>
        <v>16808222.897840004</v>
      </c>
    </row>
    <row r="7" spans="2:6">
      <c r="B7" t="s">
        <v>80</v>
      </c>
      <c r="C7" s="8">
        <v>17363866.630000003</v>
      </c>
      <c r="E7" s="1">
        <v>5</v>
      </c>
      <c r="F7" s="8">
        <f t="shared" si="0"/>
        <v>15280202.634400005</v>
      </c>
    </row>
    <row r="8" spans="2:6">
      <c r="B8" t="s">
        <v>81</v>
      </c>
      <c r="C8" s="8">
        <v>13891093.304000003</v>
      </c>
      <c r="E8" s="1"/>
      <c r="F8" s="8"/>
    </row>
    <row r="9" spans="2:6">
      <c r="B9" t="s">
        <v>82</v>
      </c>
      <c r="C9" s="8">
        <v>19100253.293000005</v>
      </c>
    </row>
    <row r="10" spans="2:6">
      <c r="B10" t="s">
        <v>83</v>
      </c>
      <c r="C10" s="8">
        <v>15280202.634400005</v>
      </c>
    </row>
    <row r="11" spans="2:6">
      <c r="B11" t="s">
        <v>84</v>
      </c>
      <c r="C11" s="8">
        <v>21010278.622300006</v>
      </c>
    </row>
    <row r="12" spans="2:6">
      <c r="B12" t="s">
        <v>85</v>
      </c>
      <c r="C12" s="8">
        <v>16808222.897840004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E953-BC8A-0246-A373-59057486EF73}">
  <dimension ref="B2:J15"/>
  <sheetViews>
    <sheetView showGridLines="0" zoomScale="150" zoomScaleNormal="150" workbookViewId="0">
      <selection activeCell="J3" sqref="J3"/>
    </sheetView>
  </sheetViews>
  <sheetFormatPr defaultColWidth="10.6484375" defaultRowHeight="15.6"/>
  <cols>
    <col min="1" max="1" width="4" customWidth="1"/>
    <col min="2" max="2" width="16.5" bestFit="1" customWidth="1"/>
    <col min="3" max="3" width="11.5" customWidth="1"/>
    <col min="7" max="7" width="12.5" customWidth="1"/>
    <col min="8" max="8" width="5.34765625" customWidth="1"/>
    <col min="9" max="9" width="9.1484375" customWidth="1"/>
    <col min="10" max="10" width="8.6484375" customWidth="1"/>
  </cols>
  <sheetData>
    <row r="2" spans="2:10">
      <c r="B2" s="9" t="s">
        <v>100</v>
      </c>
      <c r="C2" s="9" t="s">
        <v>101</v>
      </c>
      <c r="D2" s="9" t="s">
        <v>67</v>
      </c>
      <c r="E2" s="9" t="s">
        <v>111</v>
      </c>
      <c r="F2" s="9" t="s">
        <v>77</v>
      </c>
      <c r="G2" s="9" t="s">
        <v>102</v>
      </c>
      <c r="I2" s="9" t="s">
        <v>111</v>
      </c>
      <c r="J2" s="9" t="s">
        <v>77</v>
      </c>
    </row>
    <row r="3" spans="2:10">
      <c r="B3" s="25" t="s">
        <v>112</v>
      </c>
      <c r="C3" s="26">
        <v>124300</v>
      </c>
      <c r="D3" s="2">
        <v>44754</v>
      </c>
      <c r="E3" s="28">
        <f>MONTH(D3)</f>
        <v>7</v>
      </c>
      <c r="F3" s="27">
        <v>5436.33</v>
      </c>
      <c r="G3" s="27">
        <f>F3*0.2</f>
        <v>1087.2660000000001</v>
      </c>
      <c r="I3" s="1">
        <v>7</v>
      </c>
      <c r="J3" s="27">
        <f>SUMIFS(Table5[Sales],Table5[Month],I3)</f>
        <v>31022.735618258586</v>
      </c>
    </row>
    <row r="4" spans="2:10">
      <c r="B4" s="25" t="s">
        <v>103</v>
      </c>
      <c r="C4" s="26">
        <f>C3*1.2</f>
        <v>149160</v>
      </c>
      <c r="D4" s="2">
        <v>44721</v>
      </c>
      <c r="E4" s="28">
        <f t="shared" ref="E4:E14" si="0">MONTH(D4)</f>
        <v>6</v>
      </c>
      <c r="F4" s="27">
        <v>6197.4161999999997</v>
      </c>
      <c r="G4" s="27">
        <f t="shared" ref="G4:G14" si="1">F4*0.2</f>
        <v>1239.48324</v>
      </c>
    </row>
    <row r="5" spans="2:10">
      <c r="B5" s="25" t="s">
        <v>104</v>
      </c>
      <c r="C5" s="26">
        <f>C4*1.02</f>
        <v>152143.20000000001</v>
      </c>
      <c r="D5" s="2">
        <v>44753</v>
      </c>
      <c r="E5" s="28">
        <f t="shared" si="0"/>
        <v>7</v>
      </c>
      <c r="F5" s="27">
        <v>7065.0544679999994</v>
      </c>
      <c r="G5" s="27">
        <f t="shared" si="1"/>
        <v>1413.0108935999999</v>
      </c>
      <c r="I5" s="9" t="s">
        <v>76</v>
      </c>
      <c r="J5" s="9" t="s">
        <v>77</v>
      </c>
    </row>
    <row r="6" spans="2:10">
      <c r="B6" s="25" t="s">
        <v>113</v>
      </c>
      <c r="C6" s="26">
        <f>C5*0.8</f>
        <v>121714.56000000001</v>
      </c>
      <c r="D6" s="2">
        <v>44748</v>
      </c>
      <c r="E6" s="28">
        <f t="shared" si="0"/>
        <v>7</v>
      </c>
      <c r="F6" s="27">
        <v>8054.1620935199981</v>
      </c>
      <c r="G6" s="27">
        <f t="shared" si="1"/>
        <v>1610.8324187039998</v>
      </c>
      <c r="I6" s="1" t="s">
        <v>115</v>
      </c>
      <c r="J6" s="27">
        <f>SUMIFS(Table5[Sales],Table5[Company],I6&amp;"*")</f>
        <v>33469.084118258586</v>
      </c>
    </row>
    <row r="7" spans="2:10">
      <c r="B7" s="25" t="s">
        <v>105</v>
      </c>
      <c r="C7" s="26">
        <f>C6*0.9</f>
        <v>109543.10400000001</v>
      </c>
      <c r="D7" s="2">
        <v>44661</v>
      </c>
      <c r="E7" s="28">
        <f t="shared" si="0"/>
        <v>4</v>
      </c>
      <c r="F7" s="27">
        <v>9181.7447866127968</v>
      </c>
      <c r="G7" s="27">
        <f t="shared" si="1"/>
        <v>1836.3489573225595</v>
      </c>
    </row>
    <row r="8" spans="2:10">
      <c r="B8" s="25" t="s">
        <v>114</v>
      </c>
      <c r="C8" s="26">
        <f>C7*1.1</f>
        <v>120497.41440000002</v>
      </c>
      <c r="D8" s="2">
        <v>44755</v>
      </c>
      <c r="E8" s="28">
        <f t="shared" si="0"/>
        <v>7</v>
      </c>
      <c r="F8" s="27">
        <v>10467.189056738587</v>
      </c>
      <c r="G8" s="27">
        <f t="shared" si="1"/>
        <v>2093.4378113477173</v>
      </c>
      <c r="J8" s="34"/>
    </row>
    <row r="9" spans="2:10">
      <c r="B9" s="25" t="s">
        <v>115</v>
      </c>
      <c r="C9" s="26">
        <f>C8*1.02</f>
        <v>122907.36268800002</v>
      </c>
      <c r="D9" s="2">
        <v>44666</v>
      </c>
      <c r="E9" s="28">
        <f t="shared" si="0"/>
        <v>4</v>
      </c>
      <c r="F9" s="27">
        <v>2446.3485000000001</v>
      </c>
      <c r="G9" s="27">
        <f t="shared" si="1"/>
        <v>489.26970000000006</v>
      </c>
    </row>
    <row r="10" spans="2:10">
      <c r="B10" s="25" t="s">
        <v>106</v>
      </c>
      <c r="C10" s="26">
        <f>C9*0.8</f>
        <v>98325.890150400024</v>
      </c>
      <c r="D10" s="2">
        <v>44785</v>
      </c>
      <c r="E10" s="28">
        <f t="shared" si="0"/>
        <v>8</v>
      </c>
      <c r="F10" s="27">
        <v>2690.9833500000004</v>
      </c>
      <c r="G10" s="27">
        <f t="shared" si="1"/>
        <v>538.19667000000015</v>
      </c>
    </row>
    <row r="11" spans="2:10">
      <c r="B11" s="25" t="s">
        <v>107</v>
      </c>
      <c r="C11" s="26">
        <f>C10*0.9</f>
        <v>88493.30113536003</v>
      </c>
      <c r="D11" s="2">
        <v>44787</v>
      </c>
      <c r="E11" s="28">
        <f t="shared" si="0"/>
        <v>8</v>
      </c>
      <c r="F11" s="27">
        <v>2960.0816850000001</v>
      </c>
      <c r="G11" s="27">
        <f t="shared" si="1"/>
        <v>592.01633700000002</v>
      </c>
    </row>
    <row r="12" spans="2:10">
      <c r="B12" s="25" t="s">
        <v>108</v>
      </c>
      <c r="C12" s="26">
        <f>C11*1.1</f>
        <v>97342.631248896039</v>
      </c>
      <c r="D12" s="2">
        <v>44813</v>
      </c>
      <c r="E12" s="28">
        <f t="shared" si="0"/>
        <v>9</v>
      </c>
      <c r="F12" s="27">
        <v>3256.0898535000001</v>
      </c>
      <c r="G12" s="27">
        <f t="shared" si="1"/>
        <v>651.21797070000002</v>
      </c>
    </row>
    <row r="13" spans="2:10">
      <c r="B13" s="25" t="s">
        <v>109</v>
      </c>
      <c r="C13" s="26">
        <f>C12*1.02</f>
        <v>99289.483873873964</v>
      </c>
      <c r="D13" s="2">
        <v>44847</v>
      </c>
      <c r="E13" s="28">
        <f t="shared" si="0"/>
        <v>10</v>
      </c>
      <c r="F13" s="27">
        <v>3581.6988388500008</v>
      </c>
      <c r="G13" s="27">
        <f t="shared" si="1"/>
        <v>716.33976777000021</v>
      </c>
    </row>
    <row r="14" spans="2:10">
      <c r="B14" s="25" t="s">
        <v>110</v>
      </c>
      <c r="C14" s="26">
        <f>C13*0.8</f>
        <v>79431.587099099183</v>
      </c>
      <c r="D14" s="2">
        <v>44847</v>
      </c>
      <c r="E14" s="28">
        <f t="shared" si="0"/>
        <v>10</v>
      </c>
      <c r="F14" s="27">
        <v>3939.8687227350015</v>
      </c>
      <c r="G14" s="27">
        <f t="shared" si="1"/>
        <v>787.97374454700036</v>
      </c>
    </row>
    <row r="15" spans="2:10">
      <c r="B15" s="25"/>
      <c r="C15" s="27"/>
      <c r="D15" s="27"/>
      <c r="E15" s="27"/>
      <c r="F15" s="27"/>
      <c r="G15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DB74-524E-EA4D-8800-1C352C35F90B}">
  <dimension ref="B2:J14"/>
  <sheetViews>
    <sheetView showGridLines="0" zoomScale="150" workbookViewId="0">
      <selection activeCell="D14" sqref="D14"/>
    </sheetView>
  </sheetViews>
  <sheetFormatPr defaultColWidth="10.6484375" defaultRowHeight="15.6"/>
  <cols>
    <col min="1" max="1" width="5.1484375" customWidth="1"/>
    <col min="2" max="2" width="13.5" customWidth="1"/>
    <col min="3" max="10" width="9.84765625" customWidth="1"/>
  </cols>
  <sheetData>
    <row r="2" spans="2:10">
      <c r="B2" s="3" t="s">
        <v>73</v>
      </c>
      <c r="C2" s="30" t="s">
        <v>138</v>
      </c>
      <c r="D2" s="30" t="s">
        <v>139</v>
      </c>
      <c r="E2" s="30" t="s">
        <v>140</v>
      </c>
      <c r="F2" s="30" t="s">
        <v>141</v>
      </c>
      <c r="G2" s="30" t="s">
        <v>142</v>
      </c>
      <c r="H2" s="30" t="s">
        <v>143</v>
      </c>
      <c r="I2" s="30" t="s">
        <v>144</v>
      </c>
      <c r="J2" s="30" t="s">
        <v>145</v>
      </c>
    </row>
    <row r="3" spans="2:10" ht="17.05" customHeight="1">
      <c r="B3" s="4" t="s">
        <v>15</v>
      </c>
      <c r="C3" s="5">
        <v>92799</v>
      </c>
      <c r="D3" s="5">
        <v>100222.92000000001</v>
      </c>
      <c r="E3" s="5">
        <v>130289.79600000002</v>
      </c>
      <c r="F3" s="5">
        <v>110746.32660000001</v>
      </c>
      <c r="G3" s="5">
        <v>104101.54700400001</v>
      </c>
      <c r="H3" s="5">
        <v>116593.73264448001</v>
      </c>
      <c r="I3" s="5">
        <v>130584.98056181763</v>
      </c>
      <c r="J3" s="5">
        <v>146255.17822923575</v>
      </c>
    </row>
    <row r="4" spans="2:10" ht="17.05" customHeight="1">
      <c r="B4" s="4" t="s">
        <v>69</v>
      </c>
      <c r="C4" s="5">
        <v>666566</v>
      </c>
      <c r="D4" s="5">
        <v>719891.28</v>
      </c>
      <c r="E4" s="5">
        <v>683896.71600000001</v>
      </c>
      <c r="F4" s="5">
        <v>649701.88020000001</v>
      </c>
      <c r="G4" s="5">
        <v>617216.78619000001</v>
      </c>
      <c r="H4" s="5">
        <v>586355.94688049995</v>
      </c>
      <c r="I4" s="5">
        <v>557038.14953647496</v>
      </c>
      <c r="J4" s="5">
        <v>529186.24205965118</v>
      </c>
    </row>
    <row r="5" spans="2:10" ht="17.05" customHeight="1">
      <c r="B5" s="4" t="s">
        <v>47</v>
      </c>
      <c r="C5" s="5">
        <v>99127</v>
      </c>
      <c r="D5" s="5">
        <v>107057.16</v>
      </c>
      <c r="E5" s="5">
        <v>139174.30800000002</v>
      </c>
      <c r="F5" s="5">
        <v>118298.16180000002</v>
      </c>
      <c r="G5" s="5">
        <v>111200.27209200001</v>
      </c>
      <c r="H5" s="5">
        <v>124544.30474304003</v>
      </c>
      <c r="I5" s="5">
        <v>107057.16</v>
      </c>
      <c r="J5" s="5">
        <v>139174.30800000002</v>
      </c>
    </row>
    <row r="6" spans="2:10" ht="17.05" customHeight="1">
      <c r="B6" s="4" t="s">
        <v>70</v>
      </c>
      <c r="C6" s="5">
        <v>65468</v>
      </c>
      <c r="D6" s="5">
        <v>70705.440000000002</v>
      </c>
      <c r="E6" s="5">
        <v>91917.072</v>
      </c>
      <c r="F6" s="5">
        <v>78129.511199999994</v>
      </c>
      <c r="G6" s="5">
        <v>73441.740527999995</v>
      </c>
      <c r="H6" s="5">
        <v>82254.749391360005</v>
      </c>
      <c r="I6" s="5">
        <v>90480.224330496014</v>
      </c>
      <c r="J6" s="5">
        <v>99528.246763545627</v>
      </c>
    </row>
    <row r="7" spans="2:10" ht="17.05" customHeight="1">
      <c r="B7" s="4" t="s">
        <v>71</v>
      </c>
      <c r="C7" s="5">
        <v>18856</v>
      </c>
      <c r="D7" s="5">
        <v>20364.48</v>
      </c>
      <c r="E7" s="5">
        <v>26473.824000000001</v>
      </c>
      <c r="F7" s="5">
        <v>22502.750400000001</v>
      </c>
      <c r="G7" s="5">
        <v>21152.585375999999</v>
      </c>
      <c r="H7" s="5">
        <v>23690.895621120002</v>
      </c>
      <c r="I7" s="5">
        <v>20137.261277952002</v>
      </c>
      <c r="J7" s="5">
        <v>17116.672086259201</v>
      </c>
    </row>
    <row r="8" spans="2:10" ht="17.05" customHeight="1">
      <c r="B8" s="4" t="s">
        <v>74</v>
      </c>
      <c r="C8" s="5">
        <v>7648</v>
      </c>
      <c r="D8" s="5">
        <v>8259.84</v>
      </c>
      <c r="E8" s="5">
        <v>10737.792000000001</v>
      </c>
      <c r="F8" s="5">
        <v>9127.1232</v>
      </c>
      <c r="G8" s="5">
        <v>8579.4958079999997</v>
      </c>
      <c r="H8" s="5">
        <v>9609.0353049599998</v>
      </c>
      <c r="I8" s="5">
        <v>10089.487070208001</v>
      </c>
      <c r="J8" s="5">
        <v>10190.381940910082</v>
      </c>
    </row>
    <row r="9" spans="2:10" ht="17.05" customHeight="1">
      <c r="B9" s="4" t="s">
        <v>75</v>
      </c>
      <c r="C9" s="5">
        <v>9865</v>
      </c>
      <c r="D9" s="5">
        <v>10654.2</v>
      </c>
      <c r="E9" s="5">
        <v>13850.460000000001</v>
      </c>
      <c r="F9" s="5">
        <v>11772.891</v>
      </c>
      <c r="G9" s="5">
        <v>11066.517539999999</v>
      </c>
      <c r="H9" s="5">
        <v>12394.4996448</v>
      </c>
      <c r="I9" s="5">
        <v>9865</v>
      </c>
      <c r="J9" s="5">
        <v>10654.2</v>
      </c>
    </row>
    <row r="10" spans="2:10" ht="17.05" customHeight="1">
      <c r="B10" s="4" t="s">
        <v>72</v>
      </c>
      <c r="C10" s="5">
        <v>11061</v>
      </c>
      <c r="D10" s="5">
        <v>11945.880000000001</v>
      </c>
      <c r="E10" s="5">
        <v>15529.644000000002</v>
      </c>
      <c r="F10" s="5">
        <v>13200.197400000001</v>
      </c>
      <c r="G10" s="5">
        <v>12408.185556</v>
      </c>
      <c r="H10" s="5">
        <v>13897.167822720001</v>
      </c>
      <c r="I10" s="5">
        <v>11061</v>
      </c>
      <c r="J10" s="5">
        <v>11945.880000000001</v>
      </c>
    </row>
    <row r="11" spans="2:10" ht="17.05" customHeight="1">
      <c r="B11" s="4" t="s">
        <v>33</v>
      </c>
      <c r="C11" s="5">
        <v>78305</v>
      </c>
      <c r="D11" s="5">
        <v>84569.400000000009</v>
      </c>
      <c r="E11" s="5">
        <v>109940.22000000002</v>
      </c>
      <c r="F11" s="5">
        <v>93449.187000000005</v>
      </c>
      <c r="G11" s="5">
        <v>87842.235780000003</v>
      </c>
      <c r="H11" s="5">
        <v>98383.304073600011</v>
      </c>
      <c r="I11" s="5">
        <v>96415.637992128002</v>
      </c>
      <c r="J11" s="5">
        <v>94487.325232285439</v>
      </c>
    </row>
    <row r="13" spans="2:10">
      <c r="B13" s="33" t="s">
        <v>4</v>
      </c>
      <c r="C13" s="30" t="s">
        <v>111</v>
      </c>
      <c r="D13" s="30" t="s">
        <v>77</v>
      </c>
    </row>
    <row r="14" spans="2:10">
      <c r="B14" s="31" t="s">
        <v>72</v>
      </c>
      <c r="C14" s="1" t="s">
        <v>141</v>
      </c>
      <c r="D14" s="32">
        <f>INDEX(Table3[[January]:[August]],MATCH(B14,Table3[Regional Sales],0),MATCH(C14,Table3[[#Headers],[January]:[August]],0))</f>
        <v>13200.197400000001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IFERROR</vt:lpstr>
      <vt:lpstr>LEFT MID RIGHT</vt:lpstr>
      <vt:lpstr>Concatenate</vt:lpstr>
      <vt:lpstr>Edate</vt:lpstr>
      <vt:lpstr>LARGE</vt:lpstr>
      <vt:lpstr>SUMIFS</vt:lpstr>
      <vt:lpstr>IndexMatch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2022-10-10T10:02:01Z</dcterms:created>
  <dcterms:modified xsi:type="dcterms:W3CDTF">2023-04-19T17:11:04Z</dcterms:modified>
</cp:coreProperties>
</file>