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acha\Hyperborea\excel\Tutorials\"/>
    </mc:Choice>
  </mc:AlternateContent>
  <xr:revisionPtr revIDLastSave="0" documentId="13_ncr:1_{323BD11F-1BF9-47FE-9E98-1D1652D115A0}" xr6:coauthVersionLast="47" xr6:coauthVersionMax="47" xr10:uidLastSave="{00000000-0000-0000-0000-000000000000}"/>
  <bookViews>
    <workbookView xWindow="38290" yWindow="-110" windowWidth="38620" windowHeight="21100" activeTab="2" xr2:uid="{F81D1922-8D93-47F7-A498-AFF8D4BAC3B5}"/>
  </bookViews>
  <sheets>
    <sheet name="Format" sheetId="6" r:id="rId1"/>
    <sheet name="Comments 1" sheetId="12" r:id="rId2"/>
    <sheet name="Comments 2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9" i="12" l="1"/>
  <c r="D119" i="12" s="1"/>
  <c r="E119" i="12" s="1"/>
  <c r="F119" i="12" s="1"/>
  <c r="G119" i="12" s="1"/>
  <c r="H119" i="12" s="1"/>
  <c r="D118" i="12"/>
  <c r="E118" i="12" s="1"/>
  <c r="F118" i="12" s="1"/>
  <c r="G118" i="12" s="1"/>
  <c r="H118" i="12" s="1"/>
  <c r="C118" i="12"/>
  <c r="D117" i="12"/>
  <c r="E117" i="12" s="1"/>
  <c r="F117" i="12" s="1"/>
  <c r="G117" i="12" s="1"/>
  <c r="H117" i="12" s="1"/>
  <c r="C117" i="12"/>
  <c r="B110" i="12"/>
  <c r="B109" i="12"/>
  <c r="B108" i="12"/>
  <c r="B105" i="12"/>
  <c r="B104" i="12"/>
  <c r="B103" i="12"/>
  <c r="B100" i="12"/>
  <c r="G92" i="12"/>
  <c r="H91" i="12"/>
  <c r="G91" i="12"/>
  <c r="F91" i="12"/>
  <c r="E91" i="12"/>
  <c r="D91" i="12"/>
  <c r="B91" i="12"/>
  <c r="H90" i="12"/>
  <c r="G90" i="12"/>
  <c r="F90" i="12"/>
  <c r="E90" i="12"/>
  <c r="D90" i="12"/>
  <c r="B90" i="12"/>
  <c r="H89" i="12"/>
  <c r="H92" i="12" s="1"/>
  <c r="H24" i="12" s="1"/>
  <c r="H65" i="12" s="1"/>
  <c r="G89" i="12"/>
  <c r="F89" i="12"/>
  <c r="F92" i="12" s="1"/>
  <c r="F24" i="12" s="1"/>
  <c r="F65" i="12" s="1"/>
  <c r="E89" i="12"/>
  <c r="E92" i="12" s="1"/>
  <c r="E24" i="12" s="1"/>
  <c r="E65" i="12" s="1"/>
  <c r="D89" i="12"/>
  <c r="D92" i="12" s="1"/>
  <c r="B89" i="12"/>
  <c r="H85" i="12"/>
  <c r="H71" i="12" s="1"/>
  <c r="H72" i="12" s="1"/>
  <c r="G85" i="12"/>
  <c r="F85" i="12"/>
  <c r="F71" i="12" s="1"/>
  <c r="F72" i="12" s="1"/>
  <c r="E85" i="12"/>
  <c r="D85" i="12"/>
  <c r="E80" i="12"/>
  <c r="F80" i="12" s="1"/>
  <c r="G80" i="12" s="1"/>
  <c r="H80" i="12" s="1"/>
  <c r="G76" i="12"/>
  <c r="F76" i="12"/>
  <c r="H75" i="12"/>
  <c r="G75" i="12"/>
  <c r="F75" i="12"/>
  <c r="E75" i="12"/>
  <c r="D75" i="12"/>
  <c r="D76" i="12" s="1"/>
  <c r="H74" i="12"/>
  <c r="H76" i="12" s="1"/>
  <c r="G74" i="12"/>
  <c r="F74" i="12"/>
  <c r="E74" i="12"/>
  <c r="E76" i="12" s="1"/>
  <c r="D74" i="12"/>
  <c r="G72" i="12"/>
  <c r="E72" i="12"/>
  <c r="G71" i="12"/>
  <c r="E71" i="12"/>
  <c r="D71" i="12"/>
  <c r="D72" i="12" s="1"/>
  <c r="B68" i="12"/>
  <c r="B67" i="12"/>
  <c r="B66" i="12"/>
  <c r="E62" i="12"/>
  <c r="F62" i="12" s="1"/>
  <c r="G62" i="12" s="1"/>
  <c r="H62" i="12" s="1"/>
  <c r="C56" i="12"/>
  <c r="D54" i="12"/>
  <c r="C51" i="12"/>
  <c r="D50" i="12"/>
  <c r="D51" i="12" s="1"/>
  <c r="C48" i="12"/>
  <c r="C52" i="12" s="1"/>
  <c r="C57" i="12" s="1"/>
  <c r="C41" i="12"/>
  <c r="C42" i="12" s="1"/>
  <c r="C43" i="12" s="1"/>
  <c r="C59" i="12" s="1"/>
  <c r="E39" i="12"/>
  <c r="F39" i="12" s="1"/>
  <c r="D39" i="12"/>
  <c r="C37" i="12"/>
  <c r="G24" i="12"/>
  <c r="G65" i="12" s="1"/>
  <c r="H22" i="12"/>
  <c r="G22" i="12"/>
  <c r="H21" i="12"/>
  <c r="G21" i="12"/>
  <c r="F21" i="12"/>
  <c r="E21" i="12"/>
  <c r="D21" i="12"/>
  <c r="H20" i="12"/>
  <c r="G20" i="12"/>
  <c r="H19" i="12"/>
  <c r="G19" i="12"/>
  <c r="F19" i="12"/>
  <c r="H14" i="12"/>
  <c r="H13" i="12"/>
  <c r="H15" i="12" s="1"/>
  <c r="H116" i="12" s="1"/>
  <c r="H46" i="12" s="1"/>
  <c r="G13" i="12"/>
  <c r="G15" i="12" s="1"/>
  <c r="G116" i="12" s="1"/>
  <c r="G46" i="12" s="1"/>
  <c r="H12" i="12"/>
  <c r="G12" i="12"/>
  <c r="F12" i="12"/>
  <c r="E12" i="12"/>
  <c r="D12" i="12"/>
  <c r="H9" i="12"/>
  <c r="H10" i="12" s="1"/>
  <c r="G9" i="12"/>
  <c r="G10" i="12" s="1"/>
  <c r="F9" i="12"/>
  <c r="H8" i="12"/>
  <c r="G8" i="12"/>
  <c r="G14" i="12" s="1"/>
  <c r="F8" i="12"/>
  <c r="F13" i="12" s="1"/>
  <c r="E8" i="12"/>
  <c r="E19" i="12" s="1"/>
  <c r="D8" i="12"/>
  <c r="D19" i="12" s="1"/>
  <c r="C119" i="11"/>
  <c r="D119" i="11" s="1"/>
  <c r="E119" i="11" s="1"/>
  <c r="F119" i="11" s="1"/>
  <c r="G119" i="11" s="1"/>
  <c r="H119" i="11" s="1"/>
  <c r="D118" i="11"/>
  <c r="E118" i="11" s="1"/>
  <c r="F118" i="11" s="1"/>
  <c r="G118" i="11" s="1"/>
  <c r="H118" i="11" s="1"/>
  <c r="C118" i="11"/>
  <c r="D117" i="11"/>
  <c r="E117" i="11" s="1"/>
  <c r="F117" i="11" s="1"/>
  <c r="G117" i="11" s="1"/>
  <c r="H117" i="11" s="1"/>
  <c r="C117" i="11"/>
  <c r="B110" i="11"/>
  <c r="B109" i="11"/>
  <c r="B108" i="11"/>
  <c r="B105" i="11"/>
  <c r="B104" i="11"/>
  <c r="B103" i="11"/>
  <c r="B100" i="11"/>
  <c r="H91" i="11"/>
  <c r="G91" i="11"/>
  <c r="F91" i="11"/>
  <c r="F92" i="11" s="1"/>
  <c r="F24" i="11" s="1"/>
  <c r="F65" i="11" s="1"/>
  <c r="E91" i="11"/>
  <c r="D91" i="11"/>
  <c r="B91" i="11"/>
  <c r="H90" i="11"/>
  <c r="G90" i="11"/>
  <c r="F90" i="11"/>
  <c r="E90" i="11"/>
  <c r="D90" i="11"/>
  <c r="B90" i="11"/>
  <c r="H89" i="11"/>
  <c r="H92" i="11" s="1"/>
  <c r="H24" i="11" s="1"/>
  <c r="H65" i="11" s="1"/>
  <c r="G89" i="11"/>
  <c r="G92" i="11" s="1"/>
  <c r="G24" i="11" s="1"/>
  <c r="G65" i="11" s="1"/>
  <c r="F89" i="11"/>
  <c r="E89" i="11"/>
  <c r="E92" i="11" s="1"/>
  <c r="E24" i="11" s="1"/>
  <c r="E65" i="11" s="1"/>
  <c r="D89" i="11"/>
  <c r="D92" i="11" s="1"/>
  <c r="B89" i="11"/>
  <c r="H85" i="11"/>
  <c r="H71" i="11" s="1"/>
  <c r="H72" i="11" s="1"/>
  <c r="G85" i="11"/>
  <c r="G71" i="11" s="1"/>
  <c r="G72" i="11" s="1"/>
  <c r="F85" i="11"/>
  <c r="F71" i="11" s="1"/>
  <c r="F72" i="11" s="1"/>
  <c r="E85" i="11"/>
  <c r="D85" i="11"/>
  <c r="E80" i="11"/>
  <c r="F80" i="11" s="1"/>
  <c r="G80" i="11" s="1"/>
  <c r="H80" i="11" s="1"/>
  <c r="G76" i="11"/>
  <c r="F76" i="11"/>
  <c r="H75" i="11"/>
  <c r="G75" i="11"/>
  <c r="F75" i="11"/>
  <c r="E75" i="11"/>
  <c r="D75" i="11"/>
  <c r="D76" i="11" s="1"/>
  <c r="H74" i="11"/>
  <c r="H76" i="11" s="1"/>
  <c r="G74" i="11"/>
  <c r="F74" i="11"/>
  <c r="E74" i="11"/>
  <c r="E76" i="11" s="1"/>
  <c r="D74" i="11"/>
  <c r="E72" i="11"/>
  <c r="E71" i="11"/>
  <c r="D71" i="11"/>
  <c r="D72" i="11" s="1"/>
  <c r="B68" i="11"/>
  <c r="B67" i="11"/>
  <c r="B66" i="11"/>
  <c r="E62" i="11"/>
  <c r="F62" i="11" s="1"/>
  <c r="G62" i="11" s="1"/>
  <c r="H62" i="11" s="1"/>
  <c r="C57" i="11"/>
  <c r="C56" i="11"/>
  <c r="D54" i="11"/>
  <c r="E54" i="11" s="1"/>
  <c r="C52" i="11"/>
  <c r="C51" i="11"/>
  <c r="D50" i="11"/>
  <c r="D51" i="11" s="1"/>
  <c r="C48" i="11"/>
  <c r="C41" i="11"/>
  <c r="C42" i="11" s="1"/>
  <c r="D39" i="11"/>
  <c r="E39" i="11" s="1"/>
  <c r="C37" i="11"/>
  <c r="H22" i="11"/>
  <c r="H21" i="11"/>
  <c r="F21" i="11"/>
  <c r="E21" i="11"/>
  <c r="H20" i="11"/>
  <c r="H19" i="11"/>
  <c r="G19" i="11"/>
  <c r="F19" i="11"/>
  <c r="E19" i="11"/>
  <c r="D19" i="11"/>
  <c r="F15" i="11"/>
  <c r="F116" i="11" s="1"/>
  <c r="F46" i="11" s="1"/>
  <c r="H14" i="11"/>
  <c r="F14" i="11"/>
  <c r="H13" i="11"/>
  <c r="H15" i="11" s="1"/>
  <c r="H116" i="11" s="1"/>
  <c r="H46" i="11" s="1"/>
  <c r="F13" i="11"/>
  <c r="H12" i="11"/>
  <c r="G12" i="11"/>
  <c r="F12" i="11"/>
  <c r="E12" i="11"/>
  <c r="D12" i="11"/>
  <c r="H10" i="11"/>
  <c r="G10" i="11"/>
  <c r="H9" i="11"/>
  <c r="G9" i="11"/>
  <c r="H8" i="11"/>
  <c r="G8" i="11"/>
  <c r="G13" i="11" s="1"/>
  <c r="F8" i="11"/>
  <c r="F9" i="11" s="1"/>
  <c r="E8" i="11"/>
  <c r="E9" i="11" s="1"/>
  <c r="D8" i="11"/>
  <c r="D21" i="11" s="1"/>
  <c r="D24" i="12" l="1"/>
  <c r="D65" i="12" s="1"/>
  <c r="D40" i="12"/>
  <c r="G16" i="12"/>
  <c r="G115" i="12"/>
  <c r="H67" i="12"/>
  <c r="H16" i="12"/>
  <c r="H115" i="12"/>
  <c r="G39" i="12"/>
  <c r="E50" i="12"/>
  <c r="D14" i="12"/>
  <c r="E54" i="12"/>
  <c r="D20" i="12"/>
  <c r="D22" i="12" s="1"/>
  <c r="E20" i="12"/>
  <c r="E22" i="12" s="1"/>
  <c r="D125" i="12"/>
  <c r="D26" i="12" s="1"/>
  <c r="E14" i="12"/>
  <c r="F14" i="12"/>
  <c r="F15" i="12" s="1"/>
  <c r="F116" i="12" s="1"/>
  <c r="F46" i="12" s="1"/>
  <c r="F10" i="12"/>
  <c r="D13" i="12"/>
  <c r="D15" i="12" s="1"/>
  <c r="D116" i="12" s="1"/>
  <c r="D46" i="12" s="1"/>
  <c r="F20" i="12"/>
  <c r="F22" i="12" s="1"/>
  <c r="D9" i="12"/>
  <c r="D10" i="12" s="1"/>
  <c r="E13" i="12"/>
  <c r="E9" i="12"/>
  <c r="E10" i="12" s="1"/>
  <c r="F39" i="11"/>
  <c r="D24" i="11"/>
  <c r="D65" i="11" s="1"/>
  <c r="D40" i="11"/>
  <c r="D22" i="11"/>
  <c r="H16" i="11"/>
  <c r="F67" i="11"/>
  <c r="F54" i="11"/>
  <c r="C43" i="11"/>
  <c r="C59" i="11" s="1"/>
  <c r="E14" i="11"/>
  <c r="G21" i="11"/>
  <c r="G115" i="11"/>
  <c r="H115" i="11"/>
  <c r="D14" i="11"/>
  <c r="E10" i="11"/>
  <c r="F10" i="11"/>
  <c r="G14" i="11"/>
  <c r="G15" i="11" s="1"/>
  <c r="D125" i="11"/>
  <c r="D26" i="11" s="1"/>
  <c r="D13" i="11"/>
  <c r="D15" i="11" s="1"/>
  <c r="D116" i="11" s="1"/>
  <c r="D46" i="11" s="1"/>
  <c r="F20" i="11"/>
  <c r="F22" i="11" s="1"/>
  <c r="E50" i="11"/>
  <c r="D20" i="11"/>
  <c r="E20" i="11"/>
  <c r="E22" i="11" s="1"/>
  <c r="D9" i="11"/>
  <c r="D10" i="11" s="1"/>
  <c r="E13" i="11"/>
  <c r="E15" i="11" s="1"/>
  <c r="E116" i="11" s="1"/>
  <c r="E46" i="11" s="1"/>
  <c r="G20" i="11"/>
  <c r="G22" i="11" s="1"/>
  <c r="D115" i="12" l="1"/>
  <c r="D16" i="12"/>
  <c r="G67" i="12"/>
  <c r="E16" i="12"/>
  <c r="E115" i="12"/>
  <c r="D67" i="12"/>
  <c r="E125" i="12"/>
  <c r="E26" i="12" s="1"/>
  <c r="F50" i="12"/>
  <c r="E51" i="12"/>
  <c r="G36" i="12"/>
  <c r="G47" i="12"/>
  <c r="E40" i="12"/>
  <c r="D41" i="12"/>
  <c r="D42" i="12" s="1"/>
  <c r="H39" i="12"/>
  <c r="G23" i="12"/>
  <c r="G25" i="12" s="1"/>
  <c r="G17" i="12"/>
  <c r="E15" i="12"/>
  <c r="E116" i="12" s="1"/>
  <c r="E46" i="12" s="1"/>
  <c r="H36" i="12"/>
  <c r="H47" i="12"/>
  <c r="H23" i="12"/>
  <c r="H25" i="12" s="1"/>
  <c r="H17" i="12"/>
  <c r="F16" i="12"/>
  <c r="F115" i="12"/>
  <c r="F54" i="12"/>
  <c r="G116" i="11"/>
  <c r="G46" i="11" s="1"/>
  <c r="G16" i="11"/>
  <c r="D115" i="11"/>
  <c r="D16" i="11"/>
  <c r="H23" i="11"/>
  <c r="H25" i="11" s="1"/>
  <c r="H17" i="11"/>
  <c r="E16" i="11"/>
  <c r="E115" i="11"/>
  <c r="H47" i="11"/>
  <c r="H36" i="11"/>
  <c r="G36" i="11"/>
  <c r="G47" i="11"/>
  <c r="D67" i="11"/>
  <c r="F16" i="11"/>
  <c r="F115" i="11"/>
  <c r="E67" i="11"/>
  <c r="D41" i="11"/>
  <c r="D42" i="11" s="1"/>
  <c r="E40" i="11"/>
  <c r="E51" i="11"/>
  <c r="F50" i="11"/>
  <c r="E125" i="11"/>
  <c r="E26" i="11" s="1"/>
  <c r="G54" i="11"/>
  <c r="G39" i="11"/>
  <c r="G54" i="12" l="1"/>
  <c r="G48" i="12"/>
  <c r="D47" i="12"/>
  <c r="D36" i="12"/>
  <c r="D66" i="12" s="1"/>
  <c r="H68" i="12"/>
  <c r="H48" i="12"/>
  <c r="H66" i="12"/>
  <c r="H69" i="12" s="1"/>
  <c r="E41" i="12"/>
  <c r="E42" i="12" s="1"/>
  <c r="F40" i="12"/>
  <c r="E47" i="12"/>
  <c r="E48" i="12" s="1"/>
  <c r="E52" i="12" s="1"/>
  <c r="E36" i="12"/>
  <c r="E66" i="12" s="1"/>
  <c r="E67" i="12"/>
  <c r="F36" i="12"/>
  <c r="F47" i="12"/>
  <c r="F67" i="12"/>
  <c r="F23" i="12"/>
  <c r="F25" i="12" s="1"/>
  <c r="F27" i="12" s="1"/>
  <c r="F17" i="12"/>
  <c r="F51" i="12"/>
  <c r="F125" i="12"/>
  <c r="F26" i="12" s="1"/>
  <c r="G50" i="12"/>
  <c r="E23" i="12"/>
  <c r="E25" i="12" s="1"/>
  <c r="E27" i="12" s="1"/>
  <c r="E17" i="12"/>
  <c r="D23" i="12"/>
  <c r="D25" i="12" s="1"/>
  <c r="D27" i="12" s="1"/>
  <c r="D17" i="12"/>
  <c r="F47" i="11"/>
  <c r="F36" i="11"/>
  <c r="F23" i="11"/>
  <c r="F25" i="11" s="1"/>
  <c r="F17" i="11"/>
  <c r="G68" i="11"/>
  <c r="H39" i="11"/>
  <c r="H54" i="11"/>
  <c r="H66" i="11"/>
  <c r="H68" i="11"/>
  <c r="H48" i="11"/>
  <c r="E47" i="11"/>
  <c r="E36" i="11"/>
  <c r="E66" i="11" s="1"/>
  <c r="F125" i="11"/>
  <c r="F26" i="11" s="1"/>
  <c r="G50" i="11"/>
  <c r="F51" i="11"/>
  <c r="E23" i="11"/>
  <c r="E25" i="11" s="1"/>
  <c r="E27" i="11" s="1"/>
  <c r="E17" i="11"/>
  <c r="F40" i="11"/>
  <c r="E41" i="11"/>
  <c r="E42" i="11" s="1"/>
  <c r="D23" i="11"/>
  <c r="D25" i="11" s="1"/>
  <c r="D27" i="11" s="1"/>
  <c r="D17" i="11"/>
  <c r="D47" i="11"/>
  <c r="D36" i="11"/>
  <c r="D66" i="11" s="1"/>
  <c r="G23" i="11"/>
  <c r="G25" i="11" s="1"/>
  <c r="G17" i="11"/>
  <c r="G67" i="11"/>
  <c r="G48" i="11"/>
  <c r="H67" i="11"/>
  <c r="F28" i="12" l="1"/>
  <c r="F29" i="12" s="1"/>
  <c r="F64" i="12" s="1"/>
  <c r="D69" i="12"/>
  <c r="D28" i="12"/>
  <c r="D29" i="12"/>
  <c r="D68" i="12"/>
  <c r="D48" i="12"/>
  <c r="D52" i="12" s="1"/>
  <c r="G40" i="12"/>
  <c r="F41" i="12"/>
  <c r="F42" i="12" s="1"/>
  <c r="E28" i="12"/>
  <c r="E29" i="12"/>
  <c r="E64" i="12" s="1"/>
  <c r="F68" i="12"/>
  <c r="F48" i="12"/>
  <c r="F52" i="12" s="1"/>
  <c r="G68" i="12"/>
  <c r="E68" i="12"/>
  <c r="E69" i="12" s="1"/>
  <c r="G125" i="12"/>
  <c r="G26" i="12" s="1"/>
  <c r="G27" i="12" s="1"/>
  <c r="H50" i="12"/>
  <c r="G51" i="12"/>
  <c r="G52" i="12" s="1"/>
  <c r="F66" i="12"/>
  <c r="H54" i="12"/>
  <c r="G66" i="12"/>
  <c r="G69" i="12" s="1"/>
  <c r="D68" i="11"/>
  <c r="D48" i="11"/>
  <c r="D52" i="11" s="1"/>
  <c r="G40" i="11"/>
  <c r="F41" i="11"/>
  <c r="F42" i="11" s="1"/>
  <c r="D69" i="11"/>
  <c r="F66" i="11"/>
  <c r="G52" i="11"/>
  <c r="E68" i="11"/>
  <c r="E69" i="11" s="1"/>
  <c r="E48" i="11"/>
  <c r="E52" i="11" s="1"/>
  <c r="H69" i="11"/>
  <c r="F68" i="11"/>
  <c r="F48" i="11"/>
  <c r="F52" i="11" s="1"/>
  <c r="D28" i="11"/>
  <c r="D29" i="11" s="1"/>
  <c r="F27" i="11"/>
  <c r="E28" i="11"/>
  <c r="E29" i="11"/>
  <c r="E64" i="11" s="1"/>
  <c r="G125" i="11"/>
  <c r="G26" i="11" s="1"/>
  <c r="G27" i="11" s="1"/>
  <c r="H50" i="11"/>
  <c r="G51" i="11"/>
  <c r="G66" i="11"/>
  <c r="G69" i="11" s="1"/>
  <c r="F77" i="12" l="1"/>
  <c r="H40" i="12"/>
  <c r="H41" i="12" s="1"/>
  <c r="H42" i="12" s="1"/>
  <c r="G41" i="12"/>
  <c r="G42" i="12" s="1"/>
  <c r="D55" i="12"/>
  <c r="D64" i="12"/>
  <c r="D77" i="12" s="1"/>
  <c r="D35" i="12" s="1"/>
  <c r="F69" i="12"/>
  <c r="H125" i="12"/>
  <c r="H26" i="12" s="1"/>
  <c r="H27" i="12" s="1"/>
  <c r="H51" i="12"/>
  <c r="H52" i="12" s="1"/>
  <c r="E77" i="12"/>
  <c r="G28" i="12"/>
  <c r="G29" i="12" s="1"/>
  <c r="G64" i="12" s="1"/>
  <c r="G77" i="12" s="1"/>
  <c r="D55" i="11"/>
  <c r="D64" i="11"/>
  <c r="D77" i="11" s="1"/>
  <c r="D35" i="11" s="1"/>
  <c r="G28" i="11"/>
  <c r="G29" i="11" s="1"/>
  <c r="G64" i="11" s="1"/>
  <c r="G77" i="11" s="1"/>
  <c r="F69" i="11"/>
  <c r="H125" i="11"/>
  <c r="H26" i="11" s="1"/>
  <c r="H27" i="11" s="1"/>
  <c r="H51" i="11"/>
  <c r="H52" i="11" s="1"/>
  <c r="F28" i="11"/>
  <c r="F29" i="11" s="1"/>
  <c r="F64" i="11" s="1"/>
  <c r="F77" i="11" s="1"/>
  <c r="H40" i="11"/>
  <c r="H41" i="11" s="1"/>
  <c r="H42" i="11" s="1"/>
  <c r="G41" i="11"/>
  <c r="G42" i="11" s="1"/>
  <c r="E77" i="11"/>
  <c r="E55" i="12" l="1"/>
  <c r="D56" i="12"/>
  <c r="D57" i="12" s="1"/>
  <c r="E35" i="12"/>
  <c r="D37" i="12"/>
  <c r="D43" i="12" s="1"/>
  <c r="D59" i="12" s="1"/>
  <c r="H28" i="12"/>
  <c r="H29" i="12" s="1"/>
  <c r="H64" i="12" s="1"/>
  <c r="H77" i="12" s="1"/>
  <c r="H28" i="11"/>
  <c r="H29" i="11" s="1"/>
  <c r="H64" i="11" s="1"/>
  <c r="H77" i="11" s="1"/>
  <c r="E35" i="11"/>
  <c r="D37" i="11"/>
  <c r="D43" i="11" s="1"/>
  <c r="E55" i="11"/>
  <c r="D56" i="11"/>
  <c r="D57" i="11" s="1"/>
  <c r="F55" i="12" l="1"/>
  <c r="E56" i="12"/>
  <c r="E57" i="12" s="1"/>
  <c r="F35" i="12"/>
  <c r="E37" i="12"/>
  <c r="E43" i="12" s="1"/>
  <c r="E59" i="12" s="1"/>
  <c r="F55" i="11"/>
  <c r="E56" i="11"/>
  <c r="E57" i="11" s="1"/>
  <c r="D59" i="11"/>
  <c r="F35" i="11"/>
  <c r="E37" i="11"/>
  <c r="E43" i="11" s="1"/>
  <c r="E59" i="11" s="1"/>
  <c r="F37" i="12" l="1"/>
  <c r="F43" i="12" s="1"/>
  <c r="G35" i="12"/>
  <c r="G55" i="12"/>
  <c r="F56" i="12"/>
  <c r="F57" i="12" s="1"/>
  <c r="G35" i="11"/>
  <c r="F37" i="11"/>
  <c r="F43" i="11" s="1"/>
  <c r="G55" i="11"/>
  <c r="F56" i="11"/>
  <c r="F57" i="11" s="1"/>
  <c r="H55" i="12" l="1"/>
  <c r="H56" i="12" s="1"/>
  <c r="H57" i="12" s="1"/>
  <c r="G56" i="12"/>
  <c r="G57" i="12" s="1"/>
  <c r="H35" i="12"/>
  <c r="H37" i="12" s="1"/>
  <c r="H43" i="12" s="1"/>
  <c r="H59" i="12" s="1"/>
  <c r="G37" i="12"/>
  <c r="G43" i="12" s="1"/>
  <c r="G59" i="12" s="1"/>
  <c r="F59" i="12"/>
  <c r="H55" i="11"/>
  <c r="H56" i="11" s="1"/>
  <c r="H57" i="11" s="1"/>
  <c r="G56" i="11"/>
  <c r="G57" i="11" s="1"/>
  <c r="F59" i="11"/>
  <c r="G37" i="11"/>
  <c r="G43" i="11" s="1"/>
  <c r="H35" i="11"/>
  <c r="H37" i="11" s="1"/>
  <c r="H43" i="11" s="1"/>
  <c r="H59" i="11" s="1"/>
  <c r="G59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Career Principles</author>
  </authors>
  <commentList>
    <comment ref="J3" authorId="0" shapeId="0" xr:uid="{9CEC317F-D5A4-47C7-A443-A655EB5CAEFD}">
      <text>
        <r>
          <rPr>
            <b/>
            <sz val="9"/>
            <color rgb="FF000000"/>
            <rFont val="Tahoma"/>
            <family val="2"/>
          </rPr>
          <t>Career Principles: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Seems very low</t>
        </r>
      </text>
    </comment>
    <comment ref="J5" authorId="0" shapeId="0" xr:uid="{26DAE736-6E52-461D-B41C-6E8A1B7E89D4}">
      <text>
        <r>
          <rPr>
            <b/>
            <sz val="9"/>
            <color rgb="FF000000"/>
            <rFont val="Tahoma"/>
            <family val="2"/>
          </rPr>
          <t>Career Principles: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Seems very low</t>
        </r>
      </text>
    </comment>
    <comment ref="H6" authorId="0" shapeId="0" xr:uid="{9D06A9CA-44F1-4F4B-824E-5CEA89C75C93}">
      <text>
        <r>
          <rPr>
            <b/>
            <sz val="9"/>
            <color indexed="81"/>
            <rFont val="Tahoma"/>
            <family val="2"/>
          </rPr>
          <t>Career Principles:</t>
        </r>
        <r>
          <rPr>
            <sz val="9"/>
            <color indexed="81"/>
            <rFont val="Tahoma"/>
            <family val="2"/>
          </rPr>
          <t xml:space="preserve">
Can you make until 2027?</t>
        </r>
      </text>
    </comment>
    <comment ref="J6" authorId="0" shapeId="0" xr:uid="{BCCE7181-628F-4DD1-B83A-97CC73376750}">
      <text>
        <r>
          <rPr>
            <b/>
            <sz val="9"/>
            <color rgb="FF000000"/>
            <rFont val="Tahoma"/>
            <family val="2"/>
          </rPr>
          <t>Career Principles: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Seems very low</t>
        </r>
      </text>
    </comment>
    <comment ref="J7" authorId="0" shapeId="0" xr:uid="{9FDD0C08-48C1-4573-B99A-872FEEFBA427}">
      <text>
        <r>
          <rPr>
            <b/>
            <sz val="9"/>
            <color rgb="FF000000"/>
            <rFont val="Tahoma"/>
            <family val="2"/>
          </rPr>
          <t>Career Principles: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Seems very low</t>
        </r>
      </text>
    </comment>
    <comment ref="J8" authorId="0" shapeId="0" xr:uid="{9E86F423-0C7A-4C21-9CA3-0E7A72D3BE2F}">
      <text>
        <r>
          <rPr>
            <b/>
            <sz val="9"/>
            <color rgb="FF000000"/>
            <rFont val="Tahoma"/>
            <family val="2"/>
          </rPr>
          <t>Career Principles: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Seems very low</t>
        </r>
      </text>
    </comment>
    <comment ref="D9" authorId="0" shapeId="0" xr:uid="{79B04CC5-C24B-4392-BCF3-E964999A8FD0}">
      <text>
        <r>
          <rPr>
            <b/>
            <sz val="9"/>
            <color indexed="81"/>
            <rFont val="Tahoma"/>
            <family val="2"/>
          </rPr>
          <t>Career Principles:</t>
        </r>
        <r>
          <rPr>
            <sz val="9"/>
            <color indexed="81"/>
            <rFont val="Tahoma"/>
            <family val="2"/>
          </rPr>
          <t xml:space="preserve">
Are we sure of this?</t>
        </r>
      </text>
    </comment>
    <comment ref="H9" authorId="0" shapeId="0" xr:uid="{BC23FF19-EDCD-4F8C-8864-BB2DF9AAC0C3}">
      <text>
        <r>
          <rPr>
            <b/>
            <sz val="9"/>
            <color rgb="FF000000"/>
            <rFont val="Tahoma"/>
            <family val="2"/>
          </rPr>
          <t>Career Principles: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Seems very low</t>
        </r>
      </text>
    </comment>
    <comment ref="J9" authorId="0" shapeId="0" xr:uid="{414C3CDA-A2FE-4050-A3E3-BC8BB1E82CD9}">
      <text>
        <r>
          <rPr>
            <b/>
            <sz val="9"/>
            <color rgb="FF000000"/>
            <rFont val="Tahoma"/>
            <family val="2"/>
          </rPr>
          <t>Career Principles: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Seems very low</t>
        </r>
      </text>
    </comment>
    <comment ref="J10" authorId="0" shapeId="0" xr:uid="{590C2739-F4E0-4DB5-9E47-15298CA7C797}">
      <text>
        <r>
          <rPr>
            <b/>
            <sz val="9"/>
            <color rgb="FF000000"/>
            <rFont val="Tahoma"/>
            <family val="2"/>
          </rPr>
          <t>Career Principles: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Seems very low</t>
        </r>
      </text>
    </comment>
    <comment ref="E11" authorId="0" shapeId="0" xr:uid="{74595097-17FD-457F-914E-488125CC36B3}">
      <text>
        <r>
          <rPr>
            <b/>
            <sz val="9"/>
            <color indexed="81"/>
            <rFont val="Tahoma"/>
            <family val="2"/>
          </rPr>
          <t>Career Principles:</t>
        </r>
        <r>
          <rPr>
            <sz val="9"/>
            <color indexed="81"/>
            <rFont val="Tahoma"/>
            <family val="2"/>
          </rPr>
          <t xml:space="preserve">
Add a new row</t>
        </r>
      </text>
    </comment>
    <comment ref="J11" authorId="0" shapeId="0" xr:uid="{79F19383-1EB2-4645-967E-E19E6A12B62A}">
      <text>
        <r>
          <rPr>
            <b/>
            <sz val="9"/>
            <color rgb="FF000000"/>
            <rFont val="Tahoma"/>
            <family val="2"/>
          </rPr>
          <t>Career Principles: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Seems very low</t>
        </r>
      </text>
    </comment>
    <comment ref="B13" authorId="0" shapeId="0" xr:uid="{8485ECB0-18AC-45AA-A885-86EC2122A66D}">
      <text>
        <r>
          <rPr>
            <b/>
            <sz val="9"/>
            <color indexed="81"/>
            <rFont val="Tahoma"/>
            <family val="2"/>
          </rPr>
          <t>Career Principles:</t>
        </r>
        <r>
          <rPr>
            <sz val="9"/>
            <color indexed="81"/>
            <rFont val="Tahoma"/>
            <family val="2"/>
          </rPr>
          <t xml:space="preserve">
Are we missing a line item here?</t>
        </r>
      </text>
    </comment>
    <comment ref="E17" authorId="0" shapeId="0" xr:uid="{6F37644F-E075-44FD-AF9C-119FE8DCF0F4}">
      <text>
        <r>
          <rPr>
            <b/>
            <sz val="9"/>
            <color indexed="81"/>
            <rFont val="Tahoma"/>
            <family val="2"/>
          </rPr>
          <t>Career Principles:</t>
        </r>
        <r>
          <rPr>
            <sz val="9"/>
            <color indexed="81"/>
            <rFont val="Tahoma"/>
            <family val="2"/>
          </rPr>
          <t xml:space="preserve">
Why are they all 59%</t>
        </r>
      </text>
    </comment>
    <comment ref="H19" authorId="0" shapeId="0" xr:uid="{C944FD87-2D41-4B67-97E2-0B4801B29D8F}">
      <text>
        <r>
          <rPr>
            <b/>
            <sz val="9"/>
            <color indexed="81"/>
            <rFont val="Tahoma"/>
            <family val="2"/>
          </rPr>
          <t>Career Principles:</t>
        </r>
        <r>
          <rPr>
            <sz val="9"/>
            <color indexed="81"/>
            <rFont val="Tahoma"/>
            <family val="2"/>
          </rPr>
          <t xml:space="preserve">
Should be more</t>
        </r>
      </text>
    </comment>
    <comment ref="B20" authorId="0" shapeId="0" xr:uid="{00DEC09B-3E48-4869-B18F-D340999C0DD2}">
      <text>
        <r>
          <rPr>
            <b/>
            <sz val="9"/>
            <color indexed="81"/>
            <rFont val="Tahoma"/>
            <family val="2"/>
          </rPr>
          <t>Career Principles:</t>
        </r>
        <r>
          <rPr>
            <sz val="9"/>
            <color indexed="81"/>
            <rFont val="Tahoma"/>
            <family val="2"/>
          </rPr>
          <t xml:space="preserve">
Split into types of marketing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Career Principles</author>
  </authors>
  <commentList>
    <comment ref="J3" authorId="0" shapeId="0" xr:uid="{BB36D19A-CBA7-9C46-994F-51D3D445AD15}">
      <text>
        <r>
          <rPr>
            <b/>
            <sz val="9"/>
            <color rgb="FF000000"/>
            <rFont val="Tahoma"/>
            <family val="2"/>
          </rPr>
          <t>Career Principles: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Seems very low</t>
        </r>
      </text>
    </comment>
    <comment ref="J5" authorId="0" shapeId="0" xr:uid="{FCEA3D7C-6D9B-D846-95BD-695AAD5C9950}">
      <text>
        <r>
          <rPr>
            <b/>
            <sz val="9"/>
            <color rgb="FF000000"/>
            <rFont val="Tahoma"/>
            <family val="2"/>
          </rPr>
          <t>Career Principles: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Seems very low</t>
        </r>
      </text>
    </comment>
    <comment ref="H6" authorId="0" shapeId="0" xr:uid="{F4CAF146-B252-1C4E-875D-AB29B94F1C75}">
      <text>
        <r>
          <rPr>
            <b/>
            <sz val="9"/>
            <color indexed="81"/>
            <rFont val="Tahoma"/>
            <family val="2"/>
          </rPr>
          <t>Career Principles:</t>
        </r>
        <r>
          <rPr>
            <sz val="9"/>
            <color indexed="81"/>
            <rFont val="Tahoma"/>
            <family val="2"/>
          </rPr>
          <t xml:space="preserve">
Can you make until 2027?</t>
        </r>
      </text>
    </comment>
    <comment ref="J6" authorId="0" shapeId="0" xr:uid="{0E799C1D-69CF-0B4E-B7F9-8B5FB0569DAF}">
      <text>
        <r>
          <rPr>
            <b/>
            <sz val="9"/>
            <color rgb="FF000000"/>
            <rFont val="Tahoma"/>
            <family val="2"/>
          </rPr>
          <t>Career Principles: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Seems very low</t>
        </r>
      </text>
    </comment>
    <comment ref="J7" authorId="0" shapeId="0" xr:uid="{D11B992D-DFFD-4040-A60F-BB3A1678A9A5}">
      <text>
        <r>
          <rPr>
            <b/>
            <sz val="9"/>
            <color rgb="FF000000"/>
            <rFont val="Tahoma"/>
            <family val="2"/>
          </rPr>
          <t>Career Principles: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Seems very low</t>
        </r>
      </text>
    </comment>
    <comment ref="J8" authorId="0" shapeId="0" xr:uid="{644DD70D-52A8-3148-AB8D-86DF7B0661F8}">
      <text>
        <r>
          <rPr>
            <b/>
            <sz val="9"/>
            <color rgb="FF000000"/>
            <rFont val="Tahoma"/>
            <family val="2"/>
          </rPr>
          <t>Career Principles: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Seems very low</t>
        </r>
      </text>
    </comment>
    <comment ref="D9" authorId="0" shapeId="0" xr:uid="{66EA1245-A1AD-8443-ADF7-43F05B09237A}">
      <text>
        <r>
          <rPr>
            <b/>
            <sz val="9"/>
            <color indexed="81"/>
            <rFont val="Tahoma"/>
            <family val="2"/>
          </rPr>
          <t>Career Principles:</t>
        </r>
        <r>
          <rPr>
            <sz val="9"/>
            <color indexed="81"/>
            <rFont val="Tahoma"/>
            <family val="2"/>
          </rPr>
          <t xml:space="preserve">
Are we sure of this?</t>
        </r>
      </text>
    </comment>
    <comment ref="H9" authorId="0" shapeId="0" xr:uid="{3D8041FA-0DDB-1E46-93C5-475A6EF08C54}">
      <text>
        <r>
          <rPr>
            <b/>
            <sz val="9"/>
            <color rgb="FF000000"/>
            <rFont val="Tahoma"/>
            <family val="2"/>
          </rPr>
          <t>Career Principles: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Seems very low</t>
        </r>
      </text>
    </comment>
    <comment ref="J9" authorId="0" shapeId="0" xr:uid="{234B89E9-7580-2B44-92DE-FCCC118C0B07}">
      <text>
        <r>
          <rPr>
            <b/>
            <sz val="9"/>
            <color rgb="FF000000"/>
            <rFont val="Tahoma"/>
            <family val="2"/>
          </rPr>
          <t>Career Principles: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Seems very low</t>
        </r>
      </text>
    </comment>
    <comment ref="J10" authorId="0" shapeId="0" xr:uid="{25F27094-58F2-9D4A-A80C-4FCC26EB4A21}">
      <text>
        <r>
          <rPr>
            <b/>
            <sz val="9"/>
            <color rgb="FF000000"/>
            <rFont val="Tahoma"/>
            <family val="2"/>
          </rPr>
          <t>Career Principles: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Seems very low</t>
        </r>
      </text>
    </comment>
    <comment ref="E11" authorId="0" shapeId="0" xr:uid="{408E61A3-C0E5-554D-A508-56B4D09AC862}">
      <text>
        <r>
          <rPr>
            <b/>
            <sz val="9"/>
            <color indexed="81"/>
            <rFont val="Tahoma"/>
            <family val="2"/>
          </rPr>
          <t>Career Principles:</t>
        </r>
        <r>
          <rPr>
            <sz val="9"/>
            <color indexed="81"/>
            <rFont val="Tahoma"/>
            <family val="2"/>
          </rPr>
          <t xml:space="preserve">
Add a new row</t>
        </r>
      </text>
    </comment>
    <comment ref="J11" authorId="0" shapeId="0" xr:uid="{6305B83B-72BB-FC4F-BFAA-BFF91F6BE290}">
      <text>
        <r>
          <rPr>
            <b/>
            <sz val="9"/>
            <color rgb="FF000000"/>
            <rFont val="Tahoma"/>
            <family val="2"/>
          </rPr>
          <t>Career Principles: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Seems very low</t>
        </r>
      </text>
    </comment>
    <comment ref="B13" authorId="0" shapeId="0" xr:uid="{8B40275A-8A78-EC4E-81F0-24B8C07C5A21}">
      <text>
        <r>
          <rPr>
            <b/>
            <sz val="9"/>
            <color indexed="81"/>
            <rFont val="Tahoma"/>
            <family val="2"/>
          </rPr>
          <t>Career Principles:</t>
        </r>
        <r>
          <rPr>
            <sz val="9"/>
            <color indexed="81"/>
            <rFont val="Tahoma"/>
            <family val="2"/>
          </rPr>
          <t xml:space="preserve">
Are we missing a line item here?</t>
        </r>
      </text>
    </comment>
    <comment ref="E17" authorId="0" shapeId="0" xr:uid="{54A4894D-D15C-F94D-B9DC-398F6D6A65D2}">
      <text>
        <r>
          <rPr>
            <b/>
            <sz val="9"/>
            <color indexed="81"/>
            <rFont val="Tahoma"/>
            <family val="2"/>
          </rPr>
          <t>Career Principles:</t>
        </r>
        <r>
          <rPr>
            <sz val="9"/>
            <color indexed="81"/>
            <rFont val="Tahoma"/>
            <family val="2"/>
          </rPr>
          <t xml:space="preserve">
Why are they all 59%</t>
        </r>
      </text>
    </comment>
    <comment ref="H19" authorId="0" shapeId="0" xr:uid="{8D7CCD58-E50C-0A4C-A2A8-613E6A720107}">
      <text>
        <r>
          <rPr>
            <b/>
            <sz val="9"/>
            <color indexed="81"/>
            <rFont val="Tahoma"/>
            <family val="2"/>
          </rPr>
          <t>Career Principles:</t>
        </r>
        <r>
          <rPr>
            <sz val="9"/>
            <color indexed="81"/>
            <rFont val="Tahoma"/>
            <family val="2"/>
          </rPr>
          <t xml:space="preserve">
Should be more</t>
        </r>
      </text>
    </comment>
    <comment ref="B20" authorId="0" shapeId="0" xr:uid="{222316CF-A1A3-9C4C-8E19-998B3D00F2EC}">
      <text>
        <r>
          <rPr>
            <b/>
            <sz val="9"/>
            <color indexed="81"/>
            <rFont val="Tahoma"/>
            <family val="2"/>
          </rPr>
          <t>Career Principles:</t>
        </r>
        <r>
          <rPr>
            <sz val="9"/>
            <color indexed="81"/>
            <rFont val="Tahoma"/>
            <family val="2"/>
          </rPr>
          <t xml:space="preserve">
Split into types of marketing</t>
        </r>
      </text>
    </comment>
  </commentList>
</comments>
</file>

<file path=xl/sharedStrings.xml><?xml version="1.0" encoding="utf-8"?>
<sst xmlns="http://schemas.openxmlformats.org/spreadsheetml/2006/main" count="209" uniqueCount="98">
  <si>
    <t>Income Statement</t>
  </si>
  <si>
    <t>$ in actual figures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</si>
  <si>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</si>
  <si>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</si>
  <si>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</si>
  <si>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</si>
  <si>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</si>
  <si>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</si>
  <si>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</si>
  <si>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</si>
  <si>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</si>
  <si>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</si>
  <si>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</si>
  <si>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</si>
  <si>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</si>
  <si>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</si>
  <si>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</si>
  <si>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</si>
  <si>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</si>
  <si>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</si>
  <si>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</si>
  <si>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</si>
  <si>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</si>
  <si>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</si>
  <si>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</si>
  <si>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Cups Sold</t>
  </si>
  <si>
    <t>Average Price per Cup</t>
  </si>
  <si>
    <t>Corporate Tax Rate</t>
  </si>
  <si>
    <t>Income Statement Assumptions:</t>
  </si>
  <si>
    <t>Balance Sheet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</si>
  <si>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</si>
  <si>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</si>
  <si>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</si>
  <si>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</si>
  <si>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</si>
  <si>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</si>
  <si>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</si>
  <si>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</si>
  <si>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</si>
  <si>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</si>
  <si>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</si>
  <si>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</si>
  <si>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</si>
  <si>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</si>
  <si>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</si>
  <si>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</si>
  <si>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</si>
  <si>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</si>
  <si>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</si>
  <si>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</si>
  <si>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</si>
  <si>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</si>
  <si>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</si>
  <si>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</si>
  <si>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</si>
  <si>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Accounts Receivable % of Net Rev</t>
  </si>
  <si>
    <t>Accounts Payable % of COGS</t>
  </si>
  <si>
    <t>Deferred Revenue % of Net Rev</t>
  </si>
  <si>
    <t>Net Borrowing</t>
  </si>
  <si>
    <t>Debt Repayment</t>
  </si>
  <si>
    <t>Interest Rate</t>
  </si>
  <si>
    <t>Interest Payment</t>
  </si>
  <si>
    <t>Asset Life (Years)</t>
  </si>
  <si>
    <t>CapEx</t>
  </si>
  <si>
    <t>Lemon Crusher</t>
  </si>
  <si>
    <t>Ice Machine</t>
  </si>
  <si>
    <t>Refrigerator</t>
  </si>
  <si>
    <t>Total CapEx</t>
  </si>
  <si>
    <t>Depreciation</t>
  </si>
  <si>
    <t>Existing Equipment</t>
  </si>
  <si>
    <t>Total D&amp;A</t>
  </si>
  <si>
    <t>Statement of Cashflows</t>
  </si>
  <si>
    <t>Operating Activities</t>
  </si>
  <si>
    <t>Operating Cash Flow</t>
  </si>
  <si>
    <t>Investing Activities</t>
  </si>
  <si>
    <t>Investing Cash Flow</t>
  </si>
  <si>
    <t>Financing Activities</t>
  </si>
  <si>
    <t>Net Borrowings</t>
  </si>
  <si>
    <t>Financing Cash Flow</t>
  </si>
  <si>
    <t>Net Cash Flow</t>
  </si>
  <si>
    <t>Balance Sheet Assumptions:</t>
  </si>
  <si>
    <t>Assumptions</t>
  </si>
  <si>
    <t>Inputs</t>
  </si>
  <si>
    <t>Location:</t>
  </si>
  <si>
    <t>Initial Investment:</t>
  </si>
  <si>
    <t>Expected Return:</t>
  </si>
  <si>
    <t>Paris, FR</t>
  </si>
  <si>
    <t>Financials</t>
  </si>
  <si>
    <t>Assumption 1</t>
  </si>
  <si>
    <t>Project Assumptions</t>
  </si>
  <si>
    <t>Assumption 2</t>
  </si>
  <si>
    <t>Assumption 3</t>
  </si>
  <si>
    <t>New Project Idea -Financial Analysis</t>
  </si>
  <si>
    <t>Figures in USD</t>
  </si>
  <si>
    <t>End Date:</t>
  </si>
  <si>
    <t>Start Date:</t>
  </si>
  <si>
    <t>Employees:</t>
  </si>
  <si>
    <t>Financial Statement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</si>
</sst>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yyyy\E"/>
    <numFmt numFmtId="166" formatCode="_(* #,##0_);_(* \(#,##0\);_(* &quot;-&quot;??_);_(@_)"/>
    <numFmt numFmtId="167" formatCode="0.0%"/>
    <numFmt numFmtId="168" formatCode="_(&quot;$&quot;* #,##0_);_(&quot;$&quot;* \(#,##0\);_(&quot;$&quot;* &quot;-&quot;??_);_(@_)"/>
    <numFmt numFmtId="169" formatCode="yyyy\A"/>
    <numFmt numFmtId="170" formatCode="mmm\-yyyy"/>
    <numFmt numFmtId="171" formatCode="_-[$$-409]* #,##0_ ;_-[$$-409]* \-#,##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741EE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450666829432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293D68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16">
    <xf numFmtId="0" fontId="0" fillId="0" borderId="0" xfId="0"/>
    <xf numFmtId="166" fontId="0" fillId="0" borderId="2" xfId="1" applyNumberFormat="1" applyFont="1" applyBorder="1"/>
    <xf numFmtId="166" fontId="0" fillId="0" borderId="2" xfId="0" applyNumberFormat="1" applyBorder="1"/>
    <xf numFmtId="0" fontId="3" fillId="0" borderId="0" xfId="0" applyFont="1" applyAlignment="1">
      <alignment horizontal="left"/>
    </xf>
    <xf numFmtId="9" fontId="3" fillId="0" borderId="0" xfId="0" applyNumberFormat="1" applyFont="1"/>
    <xf numFmtId="166" fontId="0" fillId="0" borderId="2" xfId="1" applyNumberFormat="1" applyFont="1" applyFill="1" applyBorder="1"/>
    <xf numFmtId="166" fontId="0" fillId="0" borderId="0" xfId="0" applyNumberFormat="1"/>
    <xf numFmtId="166" fontId="2" fillId="0" borderId="3" xfId="0" applyNumberFormat="1" applyFont="1" applyBorder="1"/>
    <xf numFmtId="166" fontId="2" fillId="0" borderId="4" xfId="0" applyNumberFormat="1" applyFont="1" applyBorder="1"/>
    <xf numFmtId="0" fontId="2" fillId="0" borderId="3" xfId="0" applyFont="1" applyBorder="1"/>
    <xf numFmtId="166" fontId="2" fillId="0" borderId="4" xfId="1" applyNumberFormat="1" applyFont="1" applyBorder="1"/>
    <xf numFmtId="166" fontId="5" fillId="0" borderId="0" xfId="1" applyNumberFormat="1" applyFont="1" applyBorder="1"/>
    <xf numFmtId="168" fontId="2" fillId="0" borderId="3" xfId="0" applyNumberFormat="1" applyFont="1" applyBorder="1"/>
    <xf numFmtId="168" fontId="5" fillId="0" borderId="0" xfId="2" applyNumberFormat="1" applyFont="1" applyBorder="1"/>
    <xf numFmtId="0" fontId="5" fillId="0" borderId="0" xfId="0" applyFont="1"/>
    <xf numFmtId="168" fontId="0" fillId="0" borderId="0" xfId="0" applyNumberFormat="1"/>
    <xf numFmtId="166" fontId="0" fillId="0" borderId="0" xfId="1" applyNumberFormat="1" applyFont="1" applyBorder="1"/>
    <xf numFmtId="166" fontId="0" fillId="0" borderId="0" xfId="1" applyNumberFormat="1" applyFont="1" applyFill="1" applyBorder="1"/>
    <xf numFmtId="166" fontId="2" fillId="0" borderId="0" xfId="0" applyNumberFormat="1" applyFont="1"/>
    <xf numFmtId="166" fontId="4" fillId="0" borderId="0" xfId="0" applyNumberFormat="1" applyFont="1"/>
    <xf numFmtId="0" fontId="0" fillId="0" borderId="5" xfId="0" applyBorder="1"/>
    <xf numFmtId="165" fontId="8" fillId="2" borderId="1" xfId="0" applyNumberFormat="1" applyFont="1" applyFill="1" applyBorder="1"/>
    <xf numFmtId="169" fontId="8" fillId="2" borderId="1" xfId="0" applyNumberFormat="1" applyFont="1" applyFill="1" applyBorder="1"/>
    <xf numFmtId="0" fontId="2" fillId="0" borderId="0" xfId="0" applyFont="1"/>
    <xf numFmtId="0" fontId="0" fillId="0" borderId="8" xfId="0" applyBorder="1"/>
    <xf numFmtId="0" fontId="8" fillId="2" borderId="9" xfId="0" applyFont="1" applyFill="1" applyBorder="1"/>
    <xf numFmtId="165" fontId="8" fillId="2" borderId="13" xfId="0" applyNumberFormat="1" applyFont="1" applyFill="1" applyBorder="1"/>
    <xf numFmtId="0" fontId="0" fillId="0" borderId="14" xfId="0" applyBorder="1"/>
    <xf numFmtId="0" fontId="0" fillId="0" borderId="15" xfId="0" applyBorder="1"/>
    <xf numFmtId="0" fontId="2" fillId="0" borderId="14" xfId="0" applyFont="1" applyBorder="1"/>
    <xf numFmtId="0" fontId="2" fillId="0" borderId="17" xfId="0" applyFont="1" applyBorder="1"/>
    <xf numFmtId="0" fontId="2" fillId="0" borderId="6" xfId="0" applyFont="1" applyBorder="1"/>
    <xf numFmtId="0" fontId="0" fillId="0" borderId="14" xfId="0" applyBorder="1" applyAlignment="1">
      <alignment horizontal="left" indent="1"/>
    </xf>
    <xf numFmtId="0" fontId="2" fillId="3" borderId="14" xfId="0" applyFont="1" applyFill="1" applyBorder="1"/>
    <xf numFmtId="0" fontId="0" fillId="3" borderId="0" xfId="0" applyFill="1"/>
    <xf numFmtId="0" fontId="0" fillId="3" borderId="8" xfId="0" applyFill="1" applyBorder="1"/>
    <xf numFmtId="0" fontId="0" fillId="3" borderId="14" xfId="0" applyFill="1" applyBorder="1" applyAlignment="1">
      <alignment horizontal="left" indent="1"/>
    </xf>
    <xf numFmtId="166" fontId="0" fillId="3" borderId="0" xfId="1" applyNumberFormat="1" applyFont="1" applyFill="1" applyBorder="1"/>
    <xf numFmtId="166" fontId="0" fillId="3" borderId="8" xfId="1" applyNumberFormat="1" applyFont="1" applyFill="1" applyBorder="1"/>
    <xf numFmtId="0" fontId="0" fillId="3" borderId="14" xfId="0" applyFill="1" applyBorder="1"/>
    <xf numFmtId="167" fontId="0" fillId="3" borderId="0" xfId="0" applyNumberFormat="1" applyFill="1"/>
    <xf numFmtId="167" fontId="0" fillId="3" borderId="8" xfId="0" applyNumberFormat="1" applyFill="1" applyBorder="1"/>
    <xf numFmtId="0" fontId="0" fillId="3" borderId="20" xfId="0" applyFill="1" applyBorder="1"/>
    <xf numFmtId="0" fontId="8" fillId="2" borderId="7" xfId="0" applyFont="1" applyFill="1" applyBorder="1"/>
    <xf numFmtId="0" fontId="10" fillId="2" borderId="7" xfId="0" applyFont="1" applyFill="1" applyBorder="1"/>
    <xf numFmtId="0" fontId="8" fillId="2" borderId="10" xfId="0" applyFont="1" applyFill="1" applyBorder="1"/>
    <xf numFmtId="0" fontId="8" fillId="2" borderId="11" xfId="0" applyFont="1" applyFill="1" applyBorder="1"/>
    <xf numFmtId="0" fontId="9" fillId="2" borderId="12" xfId="0" applyFont="1" applyFill="1" applyBorder="1"/>
    <xf numFmtId="166" fontId="0" fillId="0" borderId="8" xfId="1" applyNumberFormat="1" applyFont="1" applyBorder="1"/>
    <xf numFmtId="0" fontId="0" fillId="0" borderId="15" xfId="0" applyBorder="1" applyAlignment="1">
      <alignment horizontal="left" indent="1"/>
    </xf>
    <xf numFmtId="166" fontId="0" fillId="0" borderId="16" xfId="1" applyNumberFormat="1" applyFont="1" applyBorder="1"/>
    <xf numFmtId="166" fontId="2" fillId="0" borderId="8" xfId="0" applyNumberFormat="1" applyFont="1" applyBorder="1"/>
    <xf numFmtId="166" fontId="0" fillId="0" borderId="16" xfId="0" applyNumberFormat="1" applyBorder="1"/>
    <xf numFmtId="0" fontId="3" fillId="0" borderId="14" xfId="0" applyFont="1" applyBorder="1" applyAlignment="1">
      <alignment horizontal="left"/>
    </xf>
    <xf numFmtId="9" fontId="3" fillId="0" borderId="8" xfId="0" applyNumberFormat="1" applyFont="1" applyBorder="1"/>
    <xf numFmtId="166" fontId="4" fillId="0" borderId="8" xfId="0" applyNumberFormat="1" applyFont="1" applyBorder="1"/>
    <xf numFmtId="0" fontId="0" fillId="0" borderId="15" xfId="0" applyBorder="1" applyAlignment="1">
      <alignment horizontal="left"/>
    </xf>
    <xf numFmtId="0" fontId="2" fillId="0" borderId="14" xfId="0" applyFont="1" applyBorder="1" applyAlignment="1">
      <alignment horizontal="left"/>
    </xf>
    <xf numFmtId="166" fontId="0" fillId="0" borderId="16" xfId="1" applyNumberFormat="1" applyFont="1" applyFill="1" applyBorder="1"/>
    <xf numFmtId="0" fontId="0" fillId="0" borderId="14" xfId="0" applyBorder="1" applyAlignment="1">
      <alignment horizontal="left"/>
    </xf>
    <xf numFmtId="166" fontId="0" fillId="0" borderId="8" xfId="0" applyNumberFormat="1" applyBorder="1"/>
    <xf numFmtId="0" fontId="2" fillId="0" borderId="22" xfId="0" applyFont="1" applyBorder="1" applyAlignment="1">
      <alignment horizontal="left"/>
    </xf>
    <xf numFmtId="166" fontId="2" fillId="0" borderId="23" xfId="0" applyNumberFormat="1" applyFont="1" applyBorder="1"/>
    <xf numFmtId="0" fontId="2" fillId="0" borderId="24" xfId="0" applyFont="1" applyBorder="1"/>
    <xf numFmtId="166" fontId="2" fillId="0" borderId="25" xfId="0" applyNumberFormat="1" applyFont="1" applyBorder="1"/>
    <xf numFmtId="166" fontId="0" fillId="0" borderId="8" xfId="1" applyNumberFormat="1" applyFont="1" applyFill="1" applyBorder="1"/>
    <xf numFmtId="0" fontId="2" fillId="0" borderId="22" xfId="0" applyFont="1" applyBorder="1"/>
    <xf numFmtId="166" fontId="2" fillId="0" borderId="25" xfId="1" applyNumberFormat="1" applyFont="1" applyBorder="1"/>
    <xf numFmtId="0" fontId="0" fillId="0" borderId="19" xfId="0" applyBorder="1"/>
    <xf numFmtId="166" fontId="0" fillId="0" borderId="20" xfId="0" applyNumberFormat="1" applyBorder="1"/>
    <xf numFmtId="166" fontId="0" fillId="0" borderId="21" xfId="0" applyNumberFormat="1" applyBorder="1"/>
    <xf numFmtId="0" fontId="2" fillId="0" borderId="24" xfId="0" applyFont="1" applyBorder="1" applyAlignment="1">
      <alignment horizontal="left"/>
    </xf>
    <xf numFmtId="166" fontId="2" fillId="0" borderId="6" xfId="0" applyNumberFormat="1" applyFont="1" applyBorder="1"/>
    <xf numFmtId="166" fontId="2" fillId="0" borderId="18" xfId="0" applyNumberFormat="1" applyFont="1" applyBorder="1"/>
    <xf numFmtId="168" fontId="2" fillId="0" borderId="23" xfId="0" applyNumberFormat="1" applyFont="1" applyBorder="1"/>
    <xf numFmtId="168" fontId="5" fillId="0" borderId="8" xfId="2" applyNumberFormat="1" applyFont="1" applyBorder="1"/>
    <xf numFmtId="168" fontId="0" fillId="0" borderId="8" xfId="0" applyNumberFormat="1" applyBorder="1"/>
    <xf numFmtId="168" fontId="2" fillId="0" borderId="6" xfId="0" applyNumberFormat="1" applyFont="1" applyBorder="1"/>
    <xf numFmtId="168" fontId="2" fillId="0" borderId="18" xfId="0" applyNumberFormat="1" applyFont="1" applyBorder="1"/>
    <xf numFmtId="0" fontId="5" fillId="3" borderId="0" xfId="0" applyFont="1" applyFill="1" applyAlignment="1">
      <alignment horizontal="center"/>
    </xf>
    <xf numFmtId="166" fontId="5" fillId="3" borderId="0" xfId="1" applyNumberFormat="1" applyFont="1" applyFill="1" applyBorder="1"/>
    <xf numFmtId="6" fontId="5" fillId="3" borderId="0" xfId="0" applyNumberFormat="1" applyFont="1" applyFill="1"/>
    <xf numFmtId="9" fontId="5" fillId="3" borderId="0" xfId="0" applyNumberFormat="1" applyFont="1" applyFill="1"/>
    <xf numFmtId="0" fontId="5" fillId="3" borderId="0" xfId="0" applyFont="1" applyFill="1"/>
    <xf numFmtId="167" fontId="0" fillId="3" borderId="0" xfId="3" applyNumberFormat="1" applyFont="1" applyFill="1" applyBorder="1"/>
    <xf numFmtId="0" fontId="6" fillId="3" borderId="0" xfId="0" applyFont="1" applyFill="1"/>
    <xf numFmtId="0" fontId="2" fillId="3" borderId="9" xfId="0" applyFont="1" applyFill="1" applyBorder="1"/>
    <xf numFmtId="0" fontId="0" fillId="3" borderId="10" xfId="0" applyFill="1" applyBorder="1"/>
    <xf numFmtId="0" fontId="0" fillId="3" borderId="11" xfId="0" applyFill="1" applyBorder="1"/>
    <xf numFmtId="166" fontId="5" fillId="3" borderId="8" xfId="1" applyNumberFormat="1" applyFont="1" applyFill="1" applyBorder="1"/>
    <xf numFmtId="6" fontId="5" fillId="3" borderId="8" xfId="0" applyNumberFormat="1" applyFont="1" applyFill="1" applyBorder="1"/>
    <xf numFmtId="9" fontId="5" fillId="3" borderId="8" xfId="0" applyNumberFormat="1" applyFont="1" applyFill="1" applyBorder="1"/>
    <xf numFmtId="0" fontId="5" fillId="3" borderId="8" xfId="0" applyFont="1" applyFill="1" applyBorder="1"/>
    <xf numFmtId="0" fontId="0" fillId="3" borderId="14" xfId="0" applyFill="1" applyBorder="1" applyAlignment="1">
      <alignment horizontal="left"/>
    </xf>
    <xf numFmtId="0" fontId="6" fillId="3" borderId="8" xfId="0" applyFont="1" applyFill="1" applyBorder="1"/>
    <xf numFmtId="0" fontId="0" fillId="3" borderId="19" xfId="0" applyFill="1" applyBorder="1" applyAlignment="1">
      <alignment horizontal="left"/>
    </xf>
    <xf numFmtId="166" fontId="0" fillId="3" borderId="20" xfId="0" applyNumberFormat="1" applyFill="1" applyBorder="1"/>
    <xf numFmtId="166" fontId="0" fillId="3" borderId="21" xfId="0" applyNumberFormat="1" applyFill="1" applyBorder="1"/>
    <xf numFmtId="9" fontId="5" fillId="0" borderId="0" xfId="0" applyNumberFormat="1" applyFont="1"/>
    <xf numFmtId="9" fontId="5" fillId="0" borderId="8" xfId="0" applyNumberFormat="1" applyFont="1" applyBorder="1"/>
    <xf numFmtId="165" fontId="8" fillId="0" borderId="0" xfId="0" applyNumberFormat="1" applyFont="1"/>
    <xf numFmtId="165" fontId="8" fillId="0" borderId="8" xfId="0" applyNumberFormat="1" applyFont="1" applyBorder="1"/>
    <xf numFmtId="168" fontId="2" fillId="0" borderId="0" xfId="0" applyNumberFormat="1" applyFont="1"/>
    <xf numFmtId="0" fontId="8" fillId="2" borderId="0" xfId="0" applyFont="1" applyFill="1"/>
    <xf numFmtId="17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11" fillId="0" borderId="2" xfId="0" applyFont="1" applyBorder="1"/>
    <xf numFmtId="0" fontId="2" fillId="0" borderId="2" xfId="0" applyFont="1" applyBorder="1"/>
    <xf numFmtId="0" fontId="3" fillId="0" borderId="0" xfId="0" applyFont="1"/>
    <xf numFmtId="170" fontId="6" fillId="4" borderId="27" xfId="0" applyNumberFormat="1" applyFont="1" applyFill="1" applyBorder="1" applyAlignment="1">
      <alignment horizontal="center"/>
    </xf>
    <xf numFmtId="170" fontId="6" fillId="5" borderId="26" xfId="0" applyNumberFormat="1" applyFont="1" applyFill="1" applyBorder="1" applyAlignment="1">
      <alignment horizontal="center"/>
    </xf>
    <xf numFmtId="0" fontId="6" fillId="5" borderId="26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/>
    </xf>
    <xf numFmtId="171" fontId="6" fillId="5" borderId="26" xfId="0" applyNumberFormat="1" applyFont="1" applyFill="1" applyBorder="1" applyAlignment="1">
      <alignment horizontal="center"/>
    </xf>
    <xf numFmtId="9" fontId="6" fillId="5" borderId="28" xfId="3" applyFont="1" applyFill="1" applyBorder="1" applyAlignment="1">
      <alignment horizontal="center" vertical="center"/>
    </xf>
  </cellXfs>
  <cellStyles count="10">
    <cellStyle name="Comma" xfId="1" builtinId="3"/>
    <cellStyle name="Comma 2" xfId="5" xr:uid="{7B0AE031-81FF-4EB6-ACB6-BAA63F5A13D7}"/>
    <cellStyle name="Currency" xfId="2" builtinId="4"/>
    <cellStyle name="Hyperlink 2" xfId="8" xr:uid="{17AAC3DA-BF75-4FCC-BC60-9B696C2BB932}"/>
    <cellStyle name="Hyperlink 2 2" xfId="9" xr:uid="{F123E57B-8576-4EAB-9943-5D0580F48D20}"/>
    <cellStyle name="Normal" xfId="0" builtinId="0"/>
    <cellStyle name="Normal 2" xfId="4" xr:uid="{A905D38E-BD92-4B2E-A933-70523012F99F}"/>
    <cellStyle name="Normal 2 2" xfId="7" xr:uid="{117E85E2-8123-48E5-AF71-B13247C7A807}"/>
    <cellStyle name="Percent" xfId="3" builtinId="5"/>
    <cellStyle name="Percent 2" xfId="6" xr:uid="{621C55DE-5F83-45B6-B209-74D976695CE7}"/>
  </cellStyles>
  <dxfs count="0"/>
  <tableStyles count="0" defaultTableStyle="TableStyleMedium2" defaultPivotStyle="PivotStyleLight16"/>
  <colors>
    <mruColors>
      <color rgb="FF0000FF"/>
      <color rgb="FFFFFF99"/>
      <color rgb="FF2A3E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547459</xdr:colOff>
      <xdr:row>1</xdr:row>
      <xdr:rowOff>152852</xdr:rowOff>
    </xdr:from>
    <xdr:to>
      <xdr:col>12</xdr:col>
      <xdr:colOff>228271</xdr:colOff>
      <xdr:row>25</xdr:row>
      <xdr:rowOff>133495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9173" y="343352"/>
          <a:ext cx="2148241" cy="4598000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ysClr val="windowText" lastClr="000000"/>
          </a:solidFill>
          <a:miter lim="800000"/>
        </a:ln>
        <a:effectLst>
          <a:reflection blurRad="12700" stA="33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 contourW="6350">
          <a:bevelT h="38100"/>
          <a:contourClr>
            <a:srgbClr val="C0C0C0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31750</xdr:colOff>
          <xdr:row>1</xdr:row>
          <xdr:rowOff>12700</xdr:rowOff>
        </xdr:from>
        <xdr:to>
          <xdr:col>8</xdr:col>
          <xdr:colOff>19050</xdr:colOff>
          <xdr:row>3</xdr:row>
          <xdr:rowOff>38100</xdr:rowOff>
        </xdr:to>
        <xdr:sp macro="" textlink="">
          <xdr:nvSpPr>
            <xdr:cNvPr id="15380" name="Button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2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1100" b="0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Remove Comments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9</xdr:col>
      <xdr:colOff>538390</xdr:colOff>
      <xdr:row>14</xdr:row>
      <xdr:rowOff>117928</xdr:rowOff>
    </xdr:from>
    <xdr:to>
      <xdr:col>16</xdr:col>
      <xdr:colOff>94089</xdr:colOff>
      <xdr:row>21</xdr:row>
      <xdr:rowOff>162449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003F45-40D2-88F9-B98A-76CDA4A9C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2747" y="2834821"/>
          <a:ext cx="3873699" cy="1378021"/>
        </a:xfrm>
        <a:prstGeom prst="roundRect">
          <a:avLst>
            <a:gd name="adj" fmla="val 16667"/>
          </a:avLst>
        </a:prstGeom>
        <a:ln w="76200">
          <a:solidFill>
            <a:sysClr val="windowText" lastClr="000000"/>
          </a:solidFill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7786D-ABBE-40DB-BD3C-3DF30232856E}">
  <sheetPr codeName="Sheet1">
    <tabColor rgb="FF92D050"/>
  </sheetPr>
  <dimension ref="B2:G17"/>
  <sheetViews>
    <sheetView showGridLines="0" zoomScale="140" zoomScaleNormal="140" workbookViewId="0">
      <selection activeCell="B3" sqref="B3"/>
    </sheetView>
  </sheetViews>
  <sheetFormatPr defaultColWidth="8.81640625" defaultRowHeight="14.75" x14ac:dyDescent="0.75"/>
  <cols>
    <col min="1" max="1" width="6" customWidth="1"/>
    <col min="2" max="2" width="11" customWidth="1"/>
    <col min="3" max="3" width="9.453125" bestFit="1" customWidth="1"/>
    <col min="4" max="4" width="9.453125" customWidth="1"/>
    <col min="5" max="5" width="16.453125" bestFit="1" customWidth="1"/>
    <col min="6" max="6" width="9.453125" bestFit="1" customWidth="1"/>
  </cols>
  <sheetData>
    <row r="2" spans="2:7" s="23" customFormat="1" ht="18.5" x14ac:dyDescent="0.9">
      <c r="B2" s="107" t="s">
        <v>92</v>
      </c>
      <c r="C2" s="108"/>
      <c r="D2" s="108"/>
      <c r="E2" s="108"/>
      <c r="F2" s="108"/>
      <c r="G2" s="108"/>
    </row>
    <row r="3" spans="2:7" s="23" customFormat="1" x14ac:dyDescent="0.75">
      <c r="B3" s="109" t="s">
        <v>93</v>
      </c>
    </row>
    <row r="5" spans="2:7" x14ac:dyDescent="0.75">
      <c r="B5" s="103" t="s">
        <v>82</v>
      </c>
      <c r="C5" s="103"/>
      <c r="D5" s="103"/>
      <c r="E5" s="103"/>
      <c r="F5" s="103"/>
      <c r="G5" s="103"/>
    </row>
    <row r="7" spans="2:7" x14ac:dyDescent="0.75">
      <c r="B7" s="105" t="s">
        <v>95</v>
      </c>
      <c r="C7" s="110">
        <v>45017</v>
      </c>
      <c r="D7" s="104"/>
      <c r="E7" s="106" t="s">
        <v>84</v>
      </c>
      <c r="F7" s="114">
        <v>500000</v>
      </c>
    </row>
    <row r="8" spans="2:7" x14ac:dyDescent="0.75">
      <c r="B8" t="s">
        <v>94</v>
      </c>
      <c r="C8" s="111">
        <v>46357</v>
      </c>
      <c r="E8" s="106" t="s">
        <v>85</v>
      </c>
      <c r="F8" s="115">
        <v>0.3</v>
      </c>
    </row>
    <row r="9" spans="2:7" x14ac:dyDescent="0.75">
      <c r="B9" s="105" t="s">
        <v>83</v>
      </c>
      <c r="C9" s="112" t="s">
        <v>86</v>
      </c>
      <c r="E9" s="106" t="s">
        <v>96</v>
      </c>
      <c r="F9" s="113">
        <v>8</v>
      </c>
    </row>
    <row r="11" spans="2:7" x14ac:dyDescent="0.75">
      <c r="B11" s="103" t="s">
        <v>89</v>
      </c>
      <c r="C11" s="103"/>
      <c r="D11" s="103"/>
      <c r="E11" s="103"/>
      <c r="F11" s="103"/>
      <c r="G11" s="103"/>
    </row>
    <row r="13" spans="2:7" x14ac:dyDescent="0.75">
      <c r="B13" t="s">
        <v>88</v>
      </c>
    </row>
    <row r="14" spans="2:7" x14ac:dyDescent="0.75">
      <c r="B14" t="s">
        <v>90</v>
      </c>
    </row>
    <row r="15" spans="2:7" x14ac:dyDescent="0.75">
      <c r="B15" t="s">
        <v>91</v>
      </c>
    </row>
    <row r="17" spans="2:7" x14ac:dyDescent="0.75">
      <c r="B17" s="103" t="s">
        <v>87</v>
      </c>
      <c r="C17" s="103"/>
      <c r="D17" s="103"/>
      <c r="E17" s="103"/>
      <c r="F17" s="103"/>
      <c r="G17" s="10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909D-6779-4127-B4B8-A1740EFCE185}">
  <sheetPr codeName="Sheet4">
    <tabColor rgb="FF0070C0"/>
  </sheetPr>
  <dimension ref="A2:J125"/>
  <sheetViews>
    <sheetView showGridLines="0" zoomScale="140" zoomScaleNormal="140" workbookViewId="0">
      <selection activeCell="B3" sqref="B3"/>
    </sheetView>
  </sheetViews>
  <sheetFormatPr defaultColWidth="8.81640625" defaultRowHeight="14.75" x14ac:dyDescent="0.75"/>
  <cols>
    <col min="2" max="2" width="30.36328125" bestFit="1" customWidth="1"/>
    <col min="3" max="3" width="15.81640625" bestFit="1" customWidth="1"/>
    <col min="4" max="4" width="7.6328125" bestFit="1" customWidth="1"/>
    <col min="5" max="8" width="8.1796875" bestFit="1" customWidth="1"/>
  </cols>
  <sheetData>
    <row r="2" spans="1:10" ht="18.5" x14ac:dyDescent="0.9">
      <c r="B2" s="107" t="s">
        <v>97</v>
      </c>
      <c r="C2" s="20"/>
      <c r="D2" s="20"/>
      <c r="E2" s="20"/>
      <c r="F2" s="20"/>
      <c r="G2" s="20"/>
      <c r="H2" s="20"/>
    </row>
    <row r="3" spans="1:10" x14ac:dyDescent="0.75">
      <c r="B3" s="109" t="s">
        <v>93</v>
      </c>
      <c r="J3" s="16"/>
    </row>
    <row r="4" spans="1:10" x14ac:dyDescent="0.75">
      <c r="B4" s="109"/>
    </row>
    <row r="5" spans="1:10" x14ac:dyDescent="0.75">
      <c r="A5" s="24"/>
      <c r="B5" s="25" t="s">
        <v>0</v>
      </c>
      <c r="C5" s="45"/>
      <c r="D5" s="45"/>
      <c r="E5" s="45"/>
      <c r="F5" s="45"/>
      <c r="G5" s="45"/>
      <c r="H5" s="46"/>
      <c r="J5" s="16"/>
    </row>
    <row r="6" spans="1:10" ht="15.5" thickBot="1" x14ac:dyDescent="0.9">
      <c r="A6" s="24"/>
      <c r="B6" s="47" t="s">
        <v>1</v>
      </c>
      <c r="C6" s="21"/>
      <c r="D6" s="21">
        <v>44562</v>
      </c>
      <c r="E6" s="21">
        <v>44927</v>
      </c>
      <c r="F6" s="21">
        <v>45292</v>
      </c>
      <c r="G6" s="21">
        <v>45658</v>
      </c>
      <c r="H6" s="26">
        <v>46023</v>
      </c>
      <c r="J6" s="16"/>
    </row>
    <row r="7" spans="1:10" x14ac:dyDescent="0.75">
      <c r="A7" s="24"/>
      <c r="B7" s="27" t="s">
        <v>2</v>
      </c>
      <c r="H7" s="24"/>
      <c r="J7" s="16"/>
    </row>
    <row r="8" spans="1:10" x14ac:dyDescent="0.75">
      <c r="A8" s="24"/>
      <c r="B8" s="32" t="s">
        <v>3</v>
      </c>
      <c r="D8" s="16">
        <f>D98*D99</f>
        <v>25000</v>
      </c>
      <c r="E8" s="16">
        <f>E98*E99</f>
        <v>27500</v>
      </c>
      <c r="F8" s="16">
        <f>F98*F99</f>
        <v>32500</v>
      </c>
      <c r="G8" s="16">
        <f>G98*G99</f>
        <v>40000</v>
      </c>
      <c r="H8" s="48">
        <f>H98*H99</f>
        <v>50000</v>
      </c>
      <c r="J8" s="16"/>
    </row>
    <row r="9" spans="1:10" x14ac:dyDescent="0.75">
      <c r="A9" s="24"/>
      <c r="B9" s="49" t="s">
        <v>4</v>
      </c>
      <c r="C9" s="1"/>
      <c r="D9" s="1">
        <f>D8*-D100</f>
        <v>-1250</v>
      </c>
      <c r="E9" s="1">
        <f>E8*-E100</f>
        <v>-1375</v>
      </c>
      <c r="F9" s="1">
        <f>F8*-F100</f>
        <v>-1625</v>
      </c>
      <c r="G9" s="1">
        <f>G8*-G100</f>
        <v>-2000</v>
      </c>
      <c r="H9" s="50">
        <f>H8*-H100</f>
        <v>-2500</v>
      </c>
      <c r="J9" s="16"/>
    </row>
    <row r="10" spans="1:10" x14ac:dyDescent="0.75">
      <c r="A10" s="24"/>
      <c r="B10" s="29" t="s">
        <v>5</v>
      </c>
      <c r="C10" s="18"/>
      <c r="D10" s="18">
        <f>SUM(D8:D9)</f>
        <v>23750</v>
      </c>
      <c r="E10" s="18">
        <f t="shared" ref="E10:H10" si="0">SUM(E8:E9)</f>
        <v>26125</v>
      </c>
      <c r="F10" s="18">
        <f t="shared" si="0"/>
        <v>30875</v>
      </c>
      <c r="G10" s="18">
        <f t="shared" si="0"/>
        <v>38000</v>
      </c>
      <c r="H10" s="51">
        <f t="shared" si="0"/>
        <v>47500</v>
      </c>
      <c r="J10" s="16"/>
    </row>
    <row r="11" spans="1:10" x14ac:dyDescent="0.75">
      <c r="A11" s="24"/>
      <c r="B11" s="27" t="s">
        <v>6</v>
      </c>
      <c r="H11" s="24"/>
      <c r="J11" s="16"/>
    </row>
    <row r="12" spans="1:10" x14ac:dyDescent="0.75">
      <c r="A12" s="24"/>
      <c r="B12" s="32" t="s">
        <v>7</v>
      </c>
      <c r="C12" s="16"/>
      <c r="D12" s="16">
        <f t="shared" ref="D12:H14" si="1">-D$8*D103</f>
        <v>-7500</v>
      </c>
      <c r="E12" s="16">
        <f t="shared" si="1"/>
        <v>-8250</v>
      </c>
      <c r="F12" s="16">
        <f t="shared" si="1"/>
        <v>-9750</v>
      </c>
      <c r="G12" s="16">
        <f t="shared" si="1"/>
        <v>-12000</v>
      </c>
      <c r="H12" s="48">
        <f t="shared" si="1"/>
        <v>-15000</v>
      </c>
    </row>
    <row r="13" spans="1:10" x14ac:dyDescent="0.75">
      <c r="A13" s="24"/>
      <c r="B13" s="32" t="s">
        <v>8</v>
      </c>
      <c r="C13" s="16"/>
      <c r="D13" s="16">
        <f t="shared" si="1"/>
        <v>-1750.0000000000002</v>
      </c>
      <c r="E13" s="16">
        <f t="shared" si="1"/>
        <v>-1925.0000000000002</v>
      </c>
      <c r="F13" s="16">
        <f t="shared" si="1"/>
        <v>-2275</v>
      </c>
      <c r="G13" s="16">
        <f t="shared" si="1"/>
        <v>-2800.0000000000005</v>
      </c>
      <c r="H13" s="48">
        <f t="shared" si="1"/>
        <v>-3500.0000000000005</v>
      </c>
    </row>
    <row r="14" spans="1:10" x14ac:dyDescent="0.75">
      <c r="A14" s="24"/>
      <c r="B14" s="32" t="s">
        <v>9</v>
      </c>
      <c r="C14" s="16"/>
      <c r="D14" s="16">
        <f t="shared" si="1"/>
        <v>-500</v>
      </c>
      <c r="E14" s="16">
        <f t="shared" si="1"/>
        <v>-550</v>
      </c>
      <c r="F14" s="16">
        <f t="shared" si="1"/>
        <v>-650</v>
      </c>
      <c r="G14" s="16">
        <f t="shared" si="1"/>
        <v>-800</v>
      </c>
      <c r="H14" s="48">
        <f t="shared" si="1"/>
        <v>-1000</v>
      </c>
    </row>
    <row r="15" spans="1:10" x14ac:dyDescent="0.75">
      <c r="A15" s="24"/>
      <c r="B15" s="28" t="s">
        <v>10</v>
      </c>
      <c r="C15" s="2"/>
      <c r="D15" s="2">
        <f>SUM(D12:D14)</f>
        <v>-9750</v>
      </c>
      <c r="E15" s="2">
        <f t="shared" ref="E15:H15" si="2">SUM(E12:E14)</f>
        <v>-10725</v>
      </c>
      <c r="F15" s="2">
        <f t="shared" si="2"/>
        <v>-12675</v>
      </c>
      <c r="G15" s="2">
        <f t="shared" si="2"/>
        <v>-15600</v>
      </c>
      <c r="H15" s="52">
        <f t="shared" si="2"/>
        <v>-19500</v>
      </c>
    </row>
    <row r="16" spans="1:10" x14ac:dyDescent="0.75">
      <c r="A16" s="24"/>
      <c r="B16" s="29" t="s">
        <v>11</v>
      </c>
      <c r="C16" s="18"/>
      <c r="D16" s="18">
        <f>D10+D15</f>
        <v>14000</v>
      </c>
      <c r="E16" s="18">
        <f>E10+E15</f>
        <v>15400</v>
      </c>
      <c r="F16" s="18">
        <f>F10+F15</f>
        <v>18200</v>
      </c>
      <c r="G16" s="18">
        <f>G10+G15</f>
        <v>22400</v>
      </c>
      <c r="H16" s="51">
        <f>H10+H15</f>
        <v>28000</v>
      </c>
    </row>
    <row r="17" spans="1:8" x14ac:dyDescent="0.75">
      <c r="A17" s="24"/>
      <c r="B17" s="53" t="s">
        <v>12</v>
      </c>
      <c r="C17" s="4"/>
      <c r="D17" s="4">
        <f>D16/D10</f>
        <v>0.58947368421052626</v>
      </c>
      <c r="E17" s="4">
        <f>E16/E10</f>
        <v>0.58947368421052626</v>
      </c>
      <c r="F17" s="4">
        <f>F16/F10</f>
        <v>0.58947368421052626</v>
      </c>
      <c r="G17" s="4">
        <f>G16/G10</f>
        <v>0.58947368421052626</v>
      </c>
      <c r="H17" s="54">
        <f>H16/H10</f>
        <v>0.58947368421052626</v>
      </c>
    </row>
    <row r="18" spans="1:8" x14ac:dyDescent="0.75">
      <c r="A18" s="24"/>
      <c r="B18" s="27" t="s">
        <v>13</v>
      </c>
      <c r="H18" s="24"/>
    </row>
    <row r="19" spans="1:8" x14ac:dyDescent="0.75">
      <c r="A19" s="24"/>
      <c r="B19" s="32" t="s">
        <v>14</v>
      </c>
      <c r="C19" s="19"/>
      <c r="D19" s="19">
        <f t="shared" ref="D19:H21" si="3">-D$8*D108</f>
        <v>-3750</v>
      </c>
      <c r="E19" s="19">
        <f t="shared" si="3"/>
        <v>-4125</v>
      </c>
      <c r="F19" s="19">
        <f t="shared" si="3"/>
        <v>-4875</v>
      </c>
      <c r="G19" s="19">
        <f t="shared" si="3"/>
        <v>-6000</v>
      </c>
      <c r="H19" s="55">
        <f t="shared" si="3"/>
        <v>-7500</v>
      </c>
    </row>
    <row r="20" spans="1:8" x14ac:dyDescent="0.75">
      <c r="A20" s="24"/>
      <c r="B20" s="32" t="s">
        <v>15</v>
      </c>
      <c r="C20" s="19"/>
      <c r="D20" s="19">
        <f t="shared" si="3"/>
        <v>-1250</v>
      </c>
      <c r="E20" s="19">
        <f t="shared" si="3"/>
        <v>-1375</v>
      </c>
      <c r="F20" s="19">
        <f t="shared" si="3"/>
        <v>-1625</v>
      </c>
      <c r="G20" s="19">
        <f t="shared" si="3"/>
        <v>-2000</v>
      </c>
      <c r="H20" s="55">
        <f t="shared" si="3"/>
        <v>-2500</v>
      </c>
    </row>
    <row r="21" spans="1:8" x14ac:dyDescent="0.75">
      <c r="A21" s="24"/>
      <c r="B21" s="32" t="s">
        <v>16</v>
      </c>
      <c r="C21" s="19"/>
      <c r="D21" s="19">
        <f t="shared" si="3"/>
        <v>-1250</v>
      </c>
      <c r="E21" s="19">
        <f t="shared" si="3"/>
        <v>-1375</v>
      </c>
      <c r="F21" s="19">
        <f t="shared" si="3"/>
        <v>-1625</v>
      </c>
      <c r="G21" s="19">
        <f t="shared" si="3"/>
        <v>-2000</v>
      </c>
      <c r="H21" s="55">
        <f t="shared" si="3"/>
        <v>-2500</v>
      </c>
    </row>
    <row r="22" spans="1:8" x14ac:dyDescent="0.75">
      <c r="A22" s="24"/>
      <c r="B22" s="56" t="s">
        <v>17</v>
      </c>
      <c r="C22" s="2"/>
      <c r="D22" s="2">
        <f>SUM(D19:D21)</f>
        <v>-6250</v>
      </c>
      <c r="E22" s="2">
        <f t="shared" ref="E22:H22" si="4">SUM(E19:E21)</f>
        <v>-6875</v>
      </c>
      <c r="F22" s="2">
        <f t="shared" si="4"/>
        <v>-8125</v>
      </c>
      <c r="G22" s="2">
        <f t="shared" si="4"/>
        <v>-10000</v>
      </c>
      <c r="H22" s="52">
        <f t="shared" si="4"/>
        <v>-12500</v>
      </c>
    </row>
    <row r="23" spans="1:8" x14ac:dyDescent="0.75">
      <c r="A23" s="24"/>
      <c r="B23" s="57" t="s">
        <v>18</v>
      </c>
      <c r="C23" s="18"/>
      <c r="D23" s="18">
        <f>D16+D22</f>
        <v>7750</v>
      </c>
      <c r="E23" s="18">
        <f>E16+E22</f>
        <v>8525</v>
      </c>
      <c r="F23" s="18">
        <f>F16+F22</f>
        <v>10075</v>
      </c>
      <c r="G23" s="18">
        <f>G16+G22</f>
        <v>12400</v>
      </c>
      <c r="H23" s="51">
        <f>H16+H22</f>
        <v>15500</v>
      </c>
    </row>
    <row r="24" spans="1:8" x14ac:dyDescent="0.75">
      <c r="A24" s="24"/>
      <c r="B24" s="56" t="s">
        <v>19</v>
      </c>
      <c r="C24" s="2"/>
      <c r="D24" s="2">
        <f>-D92</f>
        <v>-3928.5714285714284</v>
      </c>
      <c r="E24" s="2">
        <f t="shared" ref="E24:H24" si="5">-E92</f>
        <v>-3928.5714285714284</v>
      </c>
      <c r="F24" s="2">
        <f t="shared" si="5"/>
        <v>-3928.5714285714284</v>
      </c>
      <c r="G24" s="2">
        <f t="shared" si="5"/>
        <v>-3928.5714285714284</v>
      </c>
      <c r="H24" s="52">
        <f t="shared" si="5"/>
        <v>-1928.5714285714284</v>
      </c>
    </row>
    <row r="25" spans="1:8" x14ac:dyDescent="0.75">
      <c r="A25" s="24"/>
      <c r="B25" s="57" t="s">
        <v>20</v>
      </c>
      <c r="C25" s="18"/>
      <c r="D25" s="18">
        <f>SUM(D23:D24)</f>
        <v>3821.4285714285716</v>
      </c>
      <c r="E25" s="18">
        <f t="shared" ref="E25:H25" si="6">SUM(E23:E24)</f>
        <v>4596.4285714285716</v>
      </c>
      <c r="F25" s="18">
        <f t="shared" si="6"/>
        <v>6146.4285714285716</v>
      </c>
      <c r="G25" s="18">
        <f t="shared" si="6"/>
        <v>8471.4285714285725</v>
      </c>
      <c r="H25" s="51">
        <f t="shared" si="6"/>
        <v>13571.428571428572</v>
      </c>
    </row>
    <row r="26" spans="1:8" x14ac:dyDescent="0.75">
      <c r="A26" s="24"/>
      <c r="B26" s="56" t="s">
        <v>21</v>
      </c>
      <c r="C26" s="5"/>
      <c r="D26" s="5">
        <f>-D125</f>
        <v>-665.00000000000011</v>
      </c>
      <c r="E26" s="5">
        <f>-E125</f>
        <v>-630.00000000000011</v>
      </c>
      <c r="F26" s="5">
        <f>-F125</f>
        <v>-927.50000000000011</v>
      </c>
      <c r="G26" s="5">
        <f>-G125</f>
        <v>-875.00000000000011</v>
      </c>
      <c r="H26" s="58">
        <f>-H125</f>
        <v>-822.50000000000011</v>
      </c>
    </row>
    <row r="27" spans="1:8" x14ac:dyDescent="0.75">
      <c r="A27" s="24"/>
      <c r="B27" s="57" t="s">
        <v>22</v>
      </c>
      <c r="C27" s="18"/>
      <c r="D27" s="18">
        <f>SUM(D25:D26)</f>
        <v>3156.4285714285716</v>
      </c>
      <c r="E27" s="18">
        <f t="shared" ref="E27:H27" si="7">SUM(E25:E26)</f>
        <v>3966.4285714285716</v>
      </c>
      <c r="F27" s="18">
        <f t="shared" si="7"/>
        <v>5218.9285714285716</v>
      </c>
      <c r="G27" s="18">
        <f t="shared" si="7"/>
        <v>7596.4285714285725</v>
      </c>
      <c r="H27" s="51">
        <f t="shared" si="7"/>
        <v>12748.928571428572</v>
      </c>
    </row>
    <row r="28" spans="1:8" x14ac:dyDescent="0.75">
      <c r="A28" s="24"/>
      <c r="B28" s="59" t="s">
        <v>23</v>
      </c>
      <c r="C28" s="6"/>
      <c r="D28" s="6">
        <f>-D27*D112</f>
        <v>-662.85</v>
      </c>
      <c r="E28" s="6">
        <f>-E27*E112</f>
        <v>-832.95</v>
      </c>
      <c r="F28" s="6">
        <f>-F27*F112</f>
        <v>-1095.9749999999999</v>
      </c>
      <c r="G28" s="6">
        <f>-G27*G112</f>
        <v>-1595.2500000000002</v>
      </c>
      <c r="H28" s="60">
        <f>-H27*H112</f>
        <v>-2677.2750000000001</v>
      </c>
    </row>
    <row r="29" spans="1:8" ht="15.5" thickBot="1" x14ac:dyDescent="0.9">
      <c r="A29" s="24"/>
      <c r="B29" s="61" t="s">
        <v>24</v>
      </c>
      <c r="C29" s="7"/>
      <c r="D29" s="7">
        <f>D27+D28</f>
        <v>2493.5785714285716</v>
      </c>
      <c r="E29" s="7">
        <f t="shared" ref="E29:H29" si="8">E27+E28</f>
        <v>3133.4785714285717</v>
      </c>
      <c r="F29" s="7">
        <f t="shared" si="8"/>
        <v>4122.9535714285721</v>
      </c>
      <c r="G29" s="7">
        <f t="shared" si="8"/>
        <v>6001.1785714285725</v>
      </c>
      <c r="H29" s="62">
        <f t="shared" si="8"/>
        <v>10071.653571428573</v>
      </c>
    </row>
    <row r="30" spans="1:8" x14ac:dyDescent="0.75">
      <c r="A30" s="24"/>
      <c r="B30" s="59"/>
      <c r="D30" s="6"/>
      <c r="E30" s="6"/>
      <c r="F30" s="6"/>
      <c r="G30" s="6"/>
      <c r="H30" s="60"/>
    </row>
    <row r="31" spans="1:8" x14ac:dyDescent="0.75">
      <c r="B31" s="3"/>
      <c r="C31" s="4"/>
      <c r="D31" s="4"/>
      <c r="E31" s="4"/>
      <c r="F31" s="4"/>
      <c r="G31" s="4"/>
    </row>
    <row r="32" spans="1:8" x14ac:dyDescent="0.75">
      <c r="B32" s="25" t="s">
        <v>29</v>
      </c>
      <c r="C32" s="45"/>
      <c r="D32" s="45"/>
      <c r="E32" s="45"/>
      <c r="F32" s="45"/>
      <c r="G32" s="45"/>
      <c r="H32" s="46"/>
    </row>
    <row r="33" spans="2:8" ht="15.5" thickBot="1" x14ac:dyDescent="0.9">
      <c r="B33" s="47" t="s">
        <v>1</v>
      </c>
      <c r="C33" s="22">
        <v>44561</v>
      </c>
      <c r="D33" s="21">
        <v>44926</v>
      </c>
      <c r="E33" s="21">
        <v>45291</v>
      </c>
      <c r="F33" s="21">
        <v>45657</v>
      </c>
      <c r="G33" s="21">
        <v>46022</v>
      </c>
      <c r="H33" s="26">
        <v>46387</v>
      </c>
    </row>
    <row r="34" spans="2:8" x14ac:dyDescent="0.75">
      <c r="B34" s="27" t="s">
        <v>30</v>
      </c>
      <c r="H34" s="24"/>
    </row>
    <row r="35" spans="2:8" x14ac:dyDescent="0.75">
      <c r="B35" s="32" t="s">
        <v>31</v>
      </c>
      <c r="C35" s="11">
        <v>5000</v>
      </c>
      <c r="D35" s="6">
        <f>C35+D77</f>
        <v>1413.3223163841812</v>
      </c>
      <c r="E35" s="6">
        <f>D35+E77</f>
        <v>7989.4895480225996</v>
      </c>
      <c r="F35" s="6">
        <f>E35+F77</f>
        <v>20319.249011299435</v>
      </c>
      <c r="G35" s="6">
        <f>F35+G77</f>
        <v>26541.350706214689</v>
      </c>
      <c r="H35" s="60">
        <f>G35+H77</f>
        <v>37848.04463276836</v>
      </c>
    </row>
    <row r="36" spans="2:8" x14ac:dyDescent="0.75">
      <c r="B36" s="32" t="s">
        <v>32</v>
      </c>
      <c r="C36" s="11">
        <v>150</v>
      </c>
      <c r="D36" s="6">
        <f>D$115*D117</f>
        <v>237.5</v>
      </c>
      <c r="E36" s="6">
        <f>E$115*E117</f>
        <v>261.25</v>
      </c>
      <c r="F36" s="6">
        <f>F$115*F117</f>
        <v>308.75</v>
      </c>
      <c r="G36" s="6">
        <f>G$115*G117</f>
        <v>380</v>
      </c>
      <c r="H36" s="60">
        <f>H$115*H117</f>
        <v>475</v>
      </c>
    </row>
    <row r="37" spans="2:8" x14ac:dyDescent="0.75">
      <c r="B37" s="63" t="s">
        <v>33</v>
      </c>
      <c r="C37" s="8">
        <f>SUM(C35:C36)</f>
        <v>5150</v>
      </c>
      <c r="D37" s="8">
        <f t="shared" ref="D37:H37" si="9">SUM(D35:D36)</f>
        <v>1650.8223163841812</v>
      </c>
      <c r="E37" s="8">
        <f t="shared" si="9"/>
        <v>8250.7395480226005</v>
      </c>
      <c r="F37" s="8">
        <f t="shared" si="9"/>
        <v>20627.999011299435</v>
      </c>
      <c r="G37" s="8">
        <f t="shared" si="9"/>
        <v>26921.350706214689</v>
      </c>
      <c r="H37" s="64">
        <f t="shared" si="9"/>
        <v>38323.04463276836</v>
      </c>
    </row>
    <row r="38" spans="2:8" x14ac:dyDescent="0.75">
      <c r="B38" s="27" t="s">
        <v>34</v>
      </c>
      <c r="H38" s="24"/>
    </row>
    <row r="39" spans="2:8" x14ac:dyDescent="0.75">
      <c r="B39" s="32" t="s">
        <v>35</v>
      </c>
      <c r="C39" s="11">
        <v>10000</v>
      </c>
      <c r="D39" s="6">
        <f>C39+D85</f>
        <v>19500</v>
      </c>
      <c r="E39" s="6">
        <f>D39+E85</f>
        <v>19500</v>
      </c>
      <c r="F39" s="6">
        <f>E39+F85</f>
        <v>19500</v>
      </c>
      <c r="G39" s="6">
        <f>F39+G85</f>
        <v>22500</v>
      </c>
      <c r="H39" s="60">
        <f>G39+H85</f>
        <v>22500</v>
      </c>
    </row>
    <row r="40" spans="2:8" x14ac:dyDescent="0.75">
      <c r="B40" s="32" t="s">
        <v>36</v>
      </c>
      <c r="C40" s="11">
        <v>-2000</v>
      </c>
      <c r="D40" s="17">
        <f>C40-D92</f>
        <v>-5928.5714285714284</v>
      </c>
      <c r="E40" s="17">
        <f>D40-E92</f>
        <v>-9857.1428571428569</v>
      </c>
      <c r="F40" s="17">
        <f>E40-F92</f>
        <v>-13785.714285714286</v>
      </c>
      <c r="G40" s="17">
        <f>F40-G92</f>
        <v>-17714.285714285714</v>
      </c>
      <c r="H40" s="65">
        <f>G40-H92</f>
        <v>-19642.857142857141</v>
      </c>
    </row>
    <row r="41" spans="2:8" x14ac:dyDescent="0.75">
      <c r="B41" s="27" t="s">
        <v>37</v>
      </c>
      <c r="C41" s="6">
        <f>SUM(C39:C40)</f>
        <v>8000</v>
      </c>
      <c r="D41" s="6">
        <f t="shared" ref="D41:H41" si="10">SUM(D39:D40)</f>
        <v>13571.428571428572</v>
      </c>
      <c r="E41" s="6">
        <f t="shared" si="10"/>
        <v>9642.8571428571431</v>
      </c>
      <c r="F41" s="6">
        <f t="shared" si="10"/>
        <v>5714.2857142857138</v>
      </c>
      <c r="G41" s="6">
        <f t="shared" si="10"/>
        <v>4785.7142857142862</v>
      </c>
      <c r="H41" s="60">
        <f t="shared" si="10"/>
        <v>2857.1428571428587</v>
      </c>
    </row>
    <row r="42" spans="2:8" x14ac:dyDescent="0.75">
      <c r="B42" s="29" t="s">
        <v>38</v>
      </c>
      <c r="C42" s="18">
        <f>C41</f>
        <v>8000</v>
      </c>
      <c r="D42" s="18">
        <f t="shared" ref="D42:H42" si="11">D41</f>
        <v>13571.428571428572</v>
      </c>
      <c r="E42" s="18">
        <f t="shared" si="11"/>
        <v>9642.8571428571431</v>
      </c>
      <c r="F42" s="18">
        <f t="shared" si="11"/>
        <v>5714.2857142857138</v>
      </c>
      <c r="G42" s="18">
        <f t="shared" si="11"/>
        <v>4785.7142857142862</v>
      </c>
      <c r="H42" s="51">
        <f t="shared" si="11"/>
        <v>2857.1428571428587</v>
      </c>
    </row>
    <row r="43" spans="2:8" ht="15.5" thickBot="1" x14ac:dyDescent="0.9">
      <c r="B43" s="66" t="s">
        <v>39</v>
      </c>
      <c r="C43" s="7">
        <f>SUM(C37,C42)</f>
        <v>13150</v>
      </c>
      <c r="D43" s="7">
        <f t="shared" ref="D43:H43" si="12">SUM(D37,D42)</f>
        <v>15222.250887812754</v>
      </c>
      <c r="E43" s="7">
        <f t="shared" si="12"/>
        <v>17893.596690879742</v>
      </c>
      <c r="F43" s="7">
        <f t="shared" si="12"/>
        <v>26342.284725585148</v>
      </c>
      <c r="G43" s="7">
        <f t="shared" si="12"/>
        <v>31707.064991928975</v>
      </c>
      <c r="H43" s="62">
        <f t="shared" si="12"/>
        <v>41180.187489911215</v>
      </c>
    </row>
    <row r="44" spans="2:8" x14ac:dyDescent="0.75">
      <c r="B44" s="27"/>
      <c r="C44" s="14"/>
      <c r="H44" s="24"/>
    </row>
    <row r="45" spans="2:8" x14ac:dyDescent="0.75">
      <c r="B45" s="27" t="s">
        <v>40</v>
      </c>
      <c r="C45" s="14"/>
      <c r="H45" s="24"/>
    </row>
    <row r="46" spans="2:8" x14ac:dyDescent="0.75">
      <c r="B46" s="32" t="s">
        <v>41</v>
      </c>
      <c r="C46" s="14">
        <v>200</v>
      </c>
      <c r="D46" s="6">
        <f>D$116*D118</f>
        <v>220.33898305084745</v>
      </c>
      <c r="E46" s="6">
        <f>E$116*E118</f>
        <v>242.37288135593221</v>
      </c>
      <c r="F46" s="6">
        <f>F$116*F118</f>
        <v>286.4406779661017</v>
      </c>
      <c r="G46" s="6">
        <f>G$116*G118</f>
        <v>352.54237288135596</v>
      </c>
      <c r="H46" s="60">
        <f>H$116*H118</f>
        <v>440.67796610169489</v>
      </c>
    </row>
    <row r="47" spans="2:8" x14ac:dyDescent="0.75">
      <c r="B47" s="32" t="s">
        <v>42</v>
      </c>
      <c r="C47" s="14">
        <v>100</v>
      </c>
      <c r="D47" s="6">
        <f>D$115*D119</f>
        <v>158.33333333333334</v>
      </c>
      <c r="E47" s="6">
        <f>E$115*E119</f>
        <v>174.16666666666669</v>
      </c>
      <c r="F47" s="6">
        <f>F$115*F119</f>
        <v>205.83333333333334</v>
      </c>
      <c r="G47" s="6">
        <f>G$115*G119</f>
        <v>253.33333333333334</v>
      </c>
      <c r="H47" s="60">
        <f>H$115*H119</f>
        <v>316.66666666666669</v>
      </c>
    </row>
    <row r="48" spans="2:8" x14ac:dyDescent="0.75">
      <c r="B48" s="63" t="s">
        <v>43</v>
      </c>
      <c r="C48" s="10">
        <f>SUM(C46:C47)</f>
        <v>300</v>
      </c>
      <c r="D48" s="10">
        <f t="shared" ref="D48:H48" si="13">SUM(D46:D47)</f>
        <v>378.67231638418082</v>
      </c>
      <c r="E48" s="10">
        <f t="shared" si="13"/>
        <v>416.53954802259886</v>
      </c>
      <c r="F48" s="10">
        <f t="shared" si="13"/>
        <v>492.27401129943507</v>
      </c>
      <c r="G48" s="10">
        <f t="shared" si="13"/>
        <v>605.87570621468933</v>
      </c>
      <c r="H48" s="67">
        <f t="shared" si="13"/>
        <v>757.34463276836163</v>
      </c>
    </row>
    <row r="49" spans="2:8" x14ac:dyDescent="0.75">
      <c r="B49" s="59" t="s">
        <v>44</v>
      </c>
      <c r="C49" s="14"/>
      <c r="H49" s="24"/>
    </row>
    <row r="50" spans="2:8" x14ac:dyDescent="0.75">
      <c r="B50" s="32" t="s">
        <v>45</v>
      </c>
      <c r="C50" s="11">
        <v>10000</v>
      </c>
      <c r="D50" s="6">
        <f>C50+D122-D123</f>
        <v>9500</v>
      </c>
      <c r="E50" s="6">
        <f>D50+E122-E123</f>
        <v>9000</v>
      </c>
      <c r="F50" s="6">
        <f>E50+F122-F123</f>
        <v>13250</v>
      </c>
      <c r="G50" s="6">
        <f>F50+G122-G123</f>
        <v>12500</v>
      </c>
      <c r="H50" s="60">
        <f>G50+H122-H123</f>
        <v>11750</v>
      </c>
    </row>
    <row r="51" spans="2:8" x14ac:dyDescent="0.75">
      <c r="B51" s="57" t="s">
        <v>46</v>
      </c>
      <c r="C51" s="18">
        <f>C50</f>
        <v>10000</v>
      </c>
      <c r="D51" s="18">
        <f t="shared" ref="D51:H51" si="14">D50</f>
        <v>9500</v>
      </c>
      <c r="E51" s="18">
        <f t="shared" si="14"/>
        <v>9000</v>
      </c>
      <c r="F51" s="18">
        <f t="shared" si="14"/>
        <v>13250</v>
      </c>
      <c r="G51" s="18">
        <f t="shared" si="14"/>
        <v>12500</v>
      </c>
      <c r="H51" s="51">
        <f t="shared" si="14"/>
        <v>11750</v>
      </c>
    </row>
    <row r="52" spans="2:8" ht="15.5" thickBot="1" x14ac:dyDescent="0.9">
      <c r="B52" s="66" t="s">
        <v>47</v>
      </c>
      <c r="C52" s="7">
        <f>SUM(C48,C51)</f>
        <v>10300</v>
      </c>
      <c r="D52" s="7">
        <f t="shared" ref="D52:H52" si="15">SUM(D48,D51)</f>
        <v>9878.6723163841816</v>
      </c>
      <c r="E52" s="7">
        <f t="shared" si="15"/>
        <v>9416.5395480225998</v>
      </c>
      <c r="F52" s="7">
        <f t="shared" si="15"/>
        <v>13742.274011299434</v>
      </c>
      <c r="G52" s="7">
        <f t="shared" si="15"/>
        <v>13105.875706214689</v>
      </c>
      <c r="H52" s="62">
        <f t="shared" si="15"/>
        <v>12507.344632768361</v>
      </c>
    </row>
    <row r="53" spans="2:8" x14ac:dyDescent="0.75">
      <c r="B53" s="27" t="s">
        <v>48</v>
      </c>
      <c r="C53" s="14"/>
      <c r="H53" s="24"/>
    </row>
    <row r="54" spans="2:8" x14ac:dyDescent="0.75">
      <c r="B54" s="32" t="s">
        <v>49</v>
      </c>
      <c r="C54" s="11">
        <v>300</v>
      </c>
      <c r="D54" s="6">
        <f>C54</f>
        <v>300</v>
      </c>
      <c r="E54" s="6">
        <f t="shared" ref="E54:H54" si="16">D54</f>
        <v>300</v>
      </c>
      <c r="F54" s="6">
        <f t="shared" si="16"/>
        <v>300</v>
      </c>
      <c r="G54" s="6">
        <f t="shared" si="16"/>
        <v>300</v>
      </c>
      <c r="H54" s="60">
        <f t="shared" si="16"/>
        <v>300</v>
      </c>
    </row>
    <row r="55" spans="2:8" x14ac:dyDescent="0.75">
      <c r="B55" s="32" t="s">
        <v>50</v>
      </c>
      <c r="C55" s="11">
        <v>2550</v>
      </c>
      <c r="D55" s="6">
        <f>C55+D29</f>
        <v>5043.5785714285721</v>
      </c>
      <c r="E55" s="6">
        <f>D55+E29</f>
        <v>8177.0571428571438</v>
      </c>
      <c r="F55" s="6">
        <f>E55+F29</f>
        <v>12300.010714285716</v>
      </c>
      <c r="G55" s="6">
        <f>F55+G29</f>
        <v>18301.189285714288</v>
      </c>
      <c r="H55" s="60">
        <f>G55+H29</f>
        <v>28372.842857142859</v>
      </c>
    </row>
    <row r="56" spans="2:8" x14ac:dyDescent="0.75">
      <c r="B56" s="29" t="s">
        <v>51</v>
      </c>
      <c r="C56" s="18">
        <f>SUM(C54:C55)</f>
        <v>2850</v>
      </c>
      <c r="D56" s="18">
        <f t="shared" ref="D56:H56" si="17">SUM(D54:D55)</f>
        <v>5343.5785714285721</v>
      </c>
      <c r="E56" s="18">
        <f t="shared" si="17"/>
        <v>8477.0571428571438</v>
      </c>
      <c r="F56" s="18">
        <f t="shared" si="17"/>
        <v>12600.010714285716</v>
      </c>
      <c r="G56" s="18">
        <f t="shared" si="17"/>
        <v>18601.189285714288</v>
      </c>
      <c r="H56" s="51">
        <f t="shared" si="17"/>
        <v>28672.842857142859</v>
      </c>
    </row>
    <row r="57" spans="2:8" ht="15.5" thickBot="1" x14ac:dyDescent="0.9">
      <c r="B57" s="66" t="s">
        <v>52</v>
      </c>
      <c r="C57" s="7">
        <f>C52+C56</f>
        <v>13150</v>
      </c>
      <c r="D57" s="7">
        <f t="shared" ref="D57:H57" si="18">D52+D56</f>
        <v>15222.250887812754</v>
      </c>
      <c r="E57" s="7">
        <f t="shared" si="18"/>
        <v>17893.596690879742</v>
      </c>
      <c r="F57" s="7">
        <f t="shared" si="18"/>
        <v>26342.284725585152</v>
      </c>
      <c r="G57" s="7">
        <f t="shared" si="18"/>
        <v>31707.064991928979</v>
      </c>
      <c r="H57" s="62">
        <f t="shared" si="18"/>
        <v>41180.187489911223</v>
      </c>
    </row>
    <row r="58" spans="2:8" x14ac:dyDescent="0.75">
      <c r="B58" s="27"/>
      <c r="H58" s="24"/>
    </row>
    <row r="59" spans="2:8" x14ac:dyDescent="0.75">
      <c r="B59" s="68" t="s">
        <v>53</v>
      </c>
      <c r="C59" s="69">
        <f>C43-C57</f>
        <v>0</v>
      </c>
      <c r="D59" s="69">
        <f t="shared" ref="D59:G59" si="19">D43-D57</f>
        <v>0</v>
      </c>
      <c r="E59" s="69">
        <f t="shared" si="19"/>
        <v>0</v>
      </c>
      <c r="F59" s="69">
        <f t="shared" si="19"/>
        <v>0</v>
      </c>
      <c r="G59" s="69">
        <f t="shared" si="19"/>
        <v>0</v>
      </c>
      <c r="H59" s="70">
        <f>H43-H57</f>
        <v>0</v>
      </c>
    </row>
    <row r="60" spans="2:8" x14ac:dyDescent="0.75">
      <c r="C60" s="6"/>
      <c r="D60" s="6"/>
      <c r="E60" s="6"/>
      <c r="F60" s="6"/>
      <c r="G60" s="6"/>
      <c r="H60" s="6"/>
    </row>
    <row r="61" spans="2:8" x14ac:dyDescent="0.75">
      <c r="B61" s="25" t="s">
        <v>71</v>
      </c>
      <c r="C61" s="45"/>
      <c r="D61" s="45"/>
      <c r="E61" s="45"/>
      <c r="F61" s="45"/>
      <c r="G61" s="45"/>
      <c r="H61" s="46"/>
    </row>
    <row r="62" spans="2:8" ht="15.5" thickBot="1" x14ac:dyDescent="0.9">
      <c r="B62" s="47" t="s">
        <v>1</v>
      </c>
      <c r="C62" s="21"/>
      <c r="D62" s="21">
        <v>44562</v>
      </c>
      <c r="E62" s="21">
        <f>EDATE(D62,12)</f>
        <v>44927</v>
      </c>
      <c r="F62" s="21">
        <f t="shared" ref="F62:H62" si="20">EDATE(E62,12)</f>
        <v>45292</v>
      </c>
      <c r="G62" s="21">
        <f t="shared" si="20"/>
        <v>45658</v>
      </c>
      <c r="H62" s="26">
        <f t="shared" si="20"/>
        <v>46023</v>
      </c>
    </row>
    <row r="63" spans="2:8" x14ac:dyDescent="0.75">
      <c r="B63" s="27" t="s">
        <v>72</v>
      </c>
      <c r="C63" s="100"/>
      <c r="D63" s="100"/>
      <c r="E63" s="100"/>
      <c r="F63" s="100"/>
      <c r="G63" s="100"/>
      <c r="H63" s="101"/>
    </row>
    <row r="64" spans="2:8" x14ac:dyDescent="0.75">
      <c r="B64" s="32" t="s">
        <v>24</v>
      </c>
      <c r="C64" s="16"/>
      <c r="D64" s="16">
        <f>D29</f>
        <v>2493.5785714285716</v>
      </c>
      <c r="E64" s="16">
        <f>E29</f>
        <v>3133.4785714285717</v>
      </c>
      <c r="F64" s="16">
        <f>F29</f>
        <v>4122.9535714285721</v>
      </c>
      <c r="G64" s="16">
        <f>G29</f>
        <v>6001.1785714285725</v>
      </c>
      <c r="H64" s="48">
        <f>H29</f>
        <v>10071.653571428573</v>
      </c>
    </row>
    <row r="65" spans="2:8" x14ac:dyDescent="0.75">
      <c r="B65" s="32" t="s">
        <v>68</v>
      </c>
      <c r="C65" s="16"/>
      <c r="D65" s="16">
        <f>-D24</f>
        <v>3928.5714285714284</v>
      </c>
      <c r="E65" s="16">
        <f>-E24</f>
        <v>3928.5714285714284</v>
      </c>
      <c r="F65" s="16">
        <f>-F24</f>
        <v>3928.5714285714284</v>
      </c>
      <c r="G65" s="16">
        <f>-G24</f>
        <v>3928.5714285714284</v>
      </c>
      <c r="H65" s="48">
        <f>-H24</f>
        <v>1928.5714285714284</v>
      </c>
    </row>
    <row r="66" spans="2:8" x14ac:dyDescent="0.75">
      <c r="B66" s="32" t="str">
        <f>"Change in "&amp;B36</f>
        <v>Change in Accounts Receivable</v>
      </c>
      <c r="C66" s="16"/>
      <c r="D66" s="16">
        <f>-(D36-C36)</f>
        <v>-87.5</v>
      </c>
      <c r="E66" s="16">
        <f>-(E36-D36)</f>
        <v>-23.75</v>
      </c>
      <c r="F66" s="16">
        <f>-(F36-E36)</f>
        <v>-47.5</v>
      </c>
      <c r="G66" s="16">
        <f>-(G36-F36)</f>
        <v>-71.25</v>
      </c>
      <c r="H66" s="48">
        <f>-(H36-G36)</f>
        <v>-95</v>
      </c>
    </row>
    <row r="67" spans="2:8" x14ac:dyDescent="0.75">
      <c r="B67" s="32" t="str">
        <f>"Change in "&amp;B46</f>
        <v>Change in Accounts Payable</v>
      </c>
      <c r="C67" s="16"/>
      <c r="D67" s="16">
        <f t="shared" ref="D67:H68" si="21">D46-C46</f>
        <v>20.338983050847446</v>
      </c>
      <c r="E67" s="16">
        <f t="shared" si="21"/>
        <v>22.033898305084762</v>
      </c>
      <c r="F67" s="16">
        <f t="shared" si="21"/>
        <v>44.067796610169495</v>
      </c>
      <c r="G67" s="16">
        <f t="shared" si="21"/>
        <v>66.101694915254257</v>
      </c>
      <c r="H67" s="48">
        <f t="shared" si="21"/>
        <v>88.135593220338933</v>
      </c>
    </row>
    <row r="68" spans="2:8" x14ac:dyDescent="0.75">
      <c r="B68" s="32" t="str">
        <f>"Change in "&amp;B47</f>
        <v>Change in Deferred Revenue</v>
      </c>
      <c r="C68" s="16"/>
      <c r="D68" s="16">
        <f t="shared" si="21"/>
        <v>58.333333333333343</v>
      </c>
      <c r="E68" s="16">
        <f t="shared" si="21"/>
        <v>15.833333333333343</v>
      </c>
      <c r="F68" s="16">
        <f t="shared" si="21"/>
        <v>31.666666666666657</v>
      </c>
      <c r="G68" s="16">
        <f t="shared" si="21"/>
        <v>47.5</v>
      </c>
      <c r="H68" s="48">
        <f t="shared" si="21"/>
        <v>63.333333333333343</v>
      </c>
    </row>
    <row r="69" spans="2:8" x14ac:dyDescent="0.75">
      <c r="B69" s="63" t="s">
        <v>73</v>
      </c>
      <c r="C69" s="8"/>
      <c r="D69" s="8">
        <f>SUM(D65:D68)</f>
        <v>3919.7437449556096</v>
      </c>
      <c r="E69" s="8">
        <f t="shared" ref="E69:H69" si="22">SUM(E65:E68)</f>
        <v>3942.6886602098466</v>
      </c>
      <c r="F69" s="8">
        <f t="shared" si="22"/>
        <v>3956.8058918482643</v>
      </c>
      <c r="G69" s="8">
        <f t="shared" si="22"/>
        <v>3970.9231234866829</v>
      </c>
      <c r="H69" s="64">
        <f t="shared" si="22"/>
        <v>1985.0403551251006</v>
      </c>
    </row>
    <row r="70" spans="2:8" x14ac:dyDescent="0.75">
      <c r="B70" s="27" t="s">
        <v>74</v>
      </c>
      <c r="H70" s="24"/>
    </row>
    <row r="71" spans="2:8" x14ac:dyDescent="0.75">
      <c r="B71" s="32" t="s">
        <v>63</v>
      </c>
      <c r="C71" s="16"/>
      <c r="D71" s="16">
        <f>-D85</f>
        <v>-9500</v>
      </c>
      <c r="E71" s="16">
        <f t="shared" ref="E71:H71" si="23">-E85</f>
        <v>0</v>
      </c>
      <c r="F71" s="16">
        <f t="shared" si="23"/>
        <v>0</v>
      </c>
      <c r="G71" s="16">
        <f t="shared" si="23"/>
        <v>-3000</v>
      </c>
      <c r="H71" s="48">
        <f t="shared" si="23"/>
        <v>0</v>
      </c>
    </row>
    <row r="72" spans="2:8" x14ac:dyDescent="0.75">
      <c r="B72" s="71" t="s">
        <v>75</v>
      </c>
      <c r="C72" s="8"/>
      <c r="D72" s="8">
        <f>D71</f>
        <v>-9500</v>
      </c>
      <c r="E72" s="8">
        <f t="shared" ref="E72:H72" si="24">E71</f>
        <v>0</v>
      </c>
      <c r="F72" s="8">
        <f t="shared" si="24"/>
        <v>0</v>
      </c>
      <c r="G72" s="8">
        <f t="shared" si="24"/>
        <v>-3000</v>
      </c>
      <c r="H72" s="64">
        <f t="shared" si="24"/>
        <v>0</v>
      </c>
    </row>
    <row r="73" spans="2:8" x14ac:dyDescent="0.75">
      <c r="B73" s="27" t="s">
        <v>76</v>
      </c>
      <c r="H73" s="24"/>
    </row>
    <row r="74" spans="2:8" x14ac:dyDescent="0.75">
      <c r="B74" s="32" t="s">
        <v>59</v>
      </c>
      <c r="C74" s="16"/>
      <c r="D74" s="16">
        <f>-D123</f>
        <v>-500</v>
      </c>
      <c r="E74" s="16">
        <f>-E123</f>
        <v>-500</v>
      </c>
      <c r="F74" s="16">
        <f>-F123</f>
        <v>-750</v>
      </c>
      <c r="G74" s="16">
        <f>-G123</f>
        <v>-750</v>
      </c>
      <c r="H74" s="48">
        <f>-H123</f>
        <v>-750</v>
      </c>
    </row>
    <row r="75" spans="2:8" x14ac:dyDescent="0.75">
      <c r="B75" s="32" t="s">
        <v>77</v>
      </c>
      <c r="C75" s="16"/>
      <c r="D75" s="16">
        <f>D122</f>
        <v>0</v>
      </c>
      <c r="E75" s="16">
        <f>E122</f>
        <v>0</v>
      </c>
      <c r="F75" s="16">
        <f>F122</f>
        <v>5000</v>
      </c>
      <c r="G75" s="16">
        <f>G122</f>
        <v>0</v>
      </c>
      <c r="H75" s="48">
        <f>H122</f>
        <v>0</v>
      </c>
    </row>
    <row r="76" spans="2:8" x14ac:dyDescent="0.75">
      <c r="B76" s="71" t="s">
        <v>78</v>
      </c>
      <c r="C76" s="8"/>
      <c r="D76" s="8">
        <f>SUM(D74:D75)</f>
        <v>-500</v>
      </c>
      <c r="E76" s="8">
        <f t="shared" ref="E76:H76" si="25">SUM(E74:E75)</f>
        <v>-500</v>
      </c>
      <c r="F76" s="8">
        <f t="shared" si="25"/>
        <v>4250</v>
      </c>
      <c r="G76" s="8">
        <f t="shared" si="25"/>
        <v>-750</v>
      </c>
      <c r="H76" s="64">
        <f t="shared" si="25"/>
        <v>-750</v>
      </c>
    </row>
    <row r="77" spans="2:8" x14ac:dyDescent="0.75">
      <c r="B77" s="30" t="s">
        <v>79</v>
      </c>
      <c r="C77" s="72"/>
      <c r="D77" s="72">
        <f>SUM(D64,D69,D72,D76)</f>
        <v>-3586.6776836158188</v>
      </c>
      <c r="E77" s="72">
        <f>SUM(E64,E69,E72,E76)</f>
        <v>6576.1672316384183</v>
      </c>
      <c r="F77" s="72">
        <f>SUM(F64,F69,F72,F76)</f>
        <v>12329.759463276836</v>
      </c>
      <c r="G77" s="72">
        <f>SUM(G64,G69,G72,G76)</f>
        <v>6222.1016949152545</v>
      </c>
      <c r="H77" s="73">
        <f>SUM(H64,H69,H72,H76)</f>
        <v>11306.693926553673</v>
      </c>
    </row>
    <row r="78" spans="2:8" x14ac:dyDescent="0.75">
      <c r="C78" s="6"/>
      <c r="D78" s="6"/>
      <c r="E78" s="6"/>
      <c r="F78" s="6"/>
      <c r="G78" s="6"/>
      <c r="H78" s="6"/>
    </row>
    <row r="79" spans="2:8" x14ac:dyDescent="0.75">
      <c r="B79" s="25" t="s">
        <v>35</v>
      </c>
      <c r="C79" s="45"/>
      <c r="D79" s="45"/>
      <c r="E79" s="45"/>
      <c r="F79" s="45"/>
      <c r="G79" s="45"/>
      <c r="H79" s="46"/>
    </row>
    <row r="80" spans="2:8" ht="15.5" thickBot="1" x14ac:dyDescent="0.9">
      <c r="B80" s="47" t="s">
        <v>1</v>
      </c>
      <c r="C80" s="21" t="s">
        <v>62</v>
      </c>
      <c r="D80" s="21">
        <v>44926</v>
      </c>
      <c r="E80" s="21">
        <f>EDATE(D80,12)</f>
        <v>45291</v>
      </c>
      <c r="F80" s="21">
        <f t="shared" ref="F80:H80" si="26">EDATE(E80,12)</f>
        <v>45657</v>
      </c>
      <c r="G80" s="21">
        <f t="shared" si="26"/>
        <v>46022</v>
      </c>
      <c r="H80" s="26">
        <f t="shared" si="26"/>
        <v>46387</v>
      </c>
    </row>
    <row r="81" spans="2:8" x14ac:dyDescent="0.75">
      <c r="B81" s="27" t="s">
        <v>63</v>
      </c>
      <c r="H81" s="24"/>
    </row>
    <row r="82" spans="2:8" x14ac:dyDescent="0.75">
      <c r="B82" s="32" t="s">
        <v>64</v>
      </c>
      <c r="C82" s="79">
        <v>3</v>
      </c>
      <c r="D82" s="13">
        <v>3000</v>
      </c>
      <c r="E82" s="13"/>
      <c r="F82" s="14"/>
      <c r="G82" s="13">
        <v>3000</v>
      </c>
      <c r="H82" s="24"/>
    </row>
    <row r="83" spans="2:8" x14ac:dyDescent="0.75">
      <c r="B83" s="32" t="s">
        <v>65</v>
      </c>
      <c r="C83" s="79">
        <v>7</v>
      </c>
      <c r="D83" s="13">
        <v>3000</v>
      </c>
      <c r="E83" s="13"/>
      <c r="F83" s="13"/>
      <c r="G83" s="14"/>
      <c r="H83" s="24"/>
    </row>
    <row r="84" spans="2:8" x14ac:dyDescent="0.75">
      <c r="B84" s="32" t="s">
        <v>66</v>
      </c>
      <c r="C84" s="79">
        <v>7</v>
      </c>
      <c r="D84" s="13">
        <v>3500</v>
      </c>
      <c r="E84" s="13"/>
      <c r="F84" s="13"/>
      <c r="G84" s="14"/>
      <c r="H84" s="24"/>
    </row>
    <row r="85" spans="2:8" ht="15.5" thickBot="1" x14ac:dyDescent="0.9">
      <c r="B85" s="66" t="s">
        <v>67</v>
      </c>
      <c r="C85" s="9"/>
      <c r="D85" s="12">
        <f>SUM(D82:D84)</f>
        <v>9500</v>
      </c>
      <c r="E85" s="12">
        <f>SUM(E82:E84)</f>
        <v>0</v>
      </c>
      <c r="F85" s="12">
        <f>SUM(F82:F84)</f>
        <v>0</v>
      </c>
      <c r="G85" s="12">
        <f>SUM(G82:G84)</f>
        <v>3000</v>
      </c>
      <c r="H85" s="74">
        <f>SUM(H82:H84)</f>
        <v>0</v>
      </c>
    </row>
    <row r="86" spans="2:8" x14ac:dyDescent="0.75">
      <c r="B86" s="27"/>
      <c r="H86" s="24"/>
    </row>
    <row r="87" spans="2:8" x14ac:dyDescent="0.75">
      <c r="B87" s="59" t="s">
        <v>68</v>
      </c>
      <c r="H87" s="24"/>
    </row>
    <row r="88" spans="2:8" x14ac:dyDescent="0.75">
      <c r="B88" s="32" t="s">
        <v>69</v>
      </c>
      <c r="D88" s="13">
        <v>2000</v>
      </c>
      <c r="E88" s="13">
        <v>2000</v>
      </c>
      <c r="F88" s="13">
        <v>2000</v>
      </c>
      <c r="G88" s="13">
        <v>2000</v>
      </c>
      <c r="H88" s="75"/>
    </row>
    <row r="89" spans="2:8" x14ac:dyDescent="0.75">
      <c r="B89" s="32" t="str">
        <f>B82</f>
        <v>Lemon Crusher</v>
      </c>
      <c r="D89" s="15">
        <f t="shared" ref="D89:F91" si="27">$D82/$C82</f>
        <v>1000</v>
      </c>
      <c r="E89" s="15">
        <f t="shared" si="27"/>
        <v>1000</v>
      </c>
      <c r="F89" s="15">
        <f t="shared" si="27"/>
        <v>1000</v>
      </c>
      <c r="G89" s="15">
        <f>$G82/$C82</f>
        <v>1000</v>
      </c>
      <c r="H89" s="76">
        <f>$G82/$C82</f>
        <v>1000</v>
      </c>
    </row>
    <row r="90" spans="2:8" x14ac:dyDescent="0.75">
      <c r="B90" s="32" t="str">
        <f>B83</f>
        <v>Ice Machine</v>
      </c>
      <c r="D90" s="15">
        <f t="shared" si="27"/>
        <v>428.57142857142856</v>
      </c>
      <c r="E90" s="15">
        <f t="shared" si="27"/>
        <v>428.57142857142856</v>
      </c>
      <c r="F90" s="15">
        <f t="shared" si="27"/>
        <v>428.57142857142856</v>
      </c>
      <c r="G90" s="15">
        <f>$D83/$C83</f>
        <v>428.57142857142856</v>
      </c>
      <c r="H90" s="76">
        <f>$D83/$C83</f>
        <v>428.57142857142856</v>
      </c>
    </row>
    <row r="91" spans="2:8" x14ac:dyDescent="0.75">
      <c r="B91" s="32" t="str">
        <f t="shared" ref="B91" si="28">B84</f>
        <v>Refrigerator</v>
      </c>
      <c r="D91" s="15">
        <f t="shared" si="27"/>
        <v>500</v>
      </c>
      <c r="E91" s="15">
        <f t="shared" si="27"/>
        <v>500</v>
      </c>
      <c r="F91" s="15">
        <f t="shared" si="27"/>
        <v>500</v>
      </c>
      <c r="G91" s="15">
        <f>$D84/$C84</f>
        <v>500</v>
      </c>
      <c r="H91" s="76">
        <f>$D84/$C84</f>
        <v>500</v>
      </c>
    </row>
    <row r="92" spans="2:8" x14ac:dyDescent="0.75">
      <c r="B92" s="30" t="s">
        <v>70</v>
      </c>
      <c r="C92" s="31"/>
      <c r="D92" s="77">
        <f>SUM(D88:D91)</f>
        <v>3928.5714285714284</v>
      </c>
      <c r="E92" s="77">
        <f t="shared" ref="E92:H92" si="29">SUM(E88:E91)</f>
        <v>3928.5714285714284</v>
      </c>
      <c r="F92" s="77">
        <f t="shared" si="29"/>
        <v>3928.5714285714284</v>
      </c>
      <c r="G92" s="77">
        <f t="shared" si="29"/>
        <v>3928.5714285714284</v>
      </c>
      <c r="H92" s="78">
        <f t="shared" si="29"/>
        <v>1928.5714285714284</v>
      </c>
    </row>
    <row r="93" spans="2:8" x14ac:dyDescent="0.75">
      <c r="B93" s="23"/>
      <c r="C93" s="23"/>
      <c r="D93" s="102"/>
      <c r="E93" s="102"/>
      <c r="F93" s="102"/>
      <c r="G93" s="102"/>
      <c r="H93" s="102"/>
    </row>
    <row r="94" spans="2:8" x14ac:dyDescent="0.75">
      <c r="B94" s="23"/>
      <c r="C94" s="23"/>
      <c r="D94" s="102"/>
      <c r="E94" s="102"/>
      <c r="F94" s="102"/>
      <c r="G94" s="102"/>
      <c r="H94" s="102"/>
    </row>
    <row r="95" spans="2:8" x14ac:dyDescent="0.75">
      <c r="B95" s="43" t="s">
        <v>81</v>
      </c>
      <c r="C95" s="44"/>
      <c r="D95" s="44"/>
      <c r="E95" s="44"/>
      <c r="F95" s="44"/>
      <c r="G95" s="44"/>
      <c r="H95" s="44"/>
    </row>
    <row r="96" spans="2:8" x14ac:dyDescent="0.75">
      <c r="B96" s="86" t="s">
        <v>28</v>
      </c>
      <c r="C96" s="87"/>
      <c r="D96" s="87"/>
      <c r="E96" s="87"/>
      <c r="F96" s="87"/>
      <c r="G96" s="87"/>
      <c r="H96" s="88"/>
    </row>
    <row r="97" spans="2:8" x14ac:dyDescent="0.75">
      <c r="B97" s="39" t="s">
        <v>2</v>
      </c>
      <c r="C97" s="34"/>
      <c r="D97" s="34"/>
      <c r="E97" s="34"/>
      <c r="F97" s="34"/>
      <c r="G97" s="34"/>
      <c r="H97" s="35"/>
    </row>
    <row r="98" spans="2:8" x14ac:dyDescent="0.75">
      <c r="B98" s="36" t="s">
        <v>25</v>
      </c>
      <c r="C98" s="34"/>
      <c r="D98" s="80">
        <v>5000</v>
      </c>
      <c r="E98" s="80">
        <v>5500</v>
      </c>
      <c r="F98" s="80">
        <v>6500</v>
      </c>
      <c r="G98" s="80">
        <v>8000</v>
      </c>
      <c r="H98" s="89">
        <v>10000</v>
      </c>
    </row>
    <row r="99" spans="2:8" x14ac:dyDescent="0.75">
      <c r="B99" s="36" t="s">
        <v>26</v>
      </c>
      <c r="C99" s="34"/>
      <c r="D99" s="81">
        <v>5</v>
      </c>
      <c r="E99" s="81">
        <v>5</v>
      </c>
      <c r="F99" s="81">
        <v>5</v>
      </c>
      <c r="G99" s="81">
        <v>5</v>
      </c>
      <c r="H99" s="90">
        <v>5</v>
      </c>
    </row>
    <row r="100" spans="2:8" x14ac:dyDescent="0.75">
      <c r="B100" s="36" t="str">
        <f>B9&amp; " as % of Rev"</f>
        <v>Discounts as % of Rev</v>
      </c>
      <c r="C100" s="34"/>
      <c r="D100" s="82">
        <v>0.05</v>
      </c>
      <c r="E100" s="82">
        <v>0.05</v>
      </c>
      <c r="F100" s="82">
        <v>0.05</v>
      </c>
      <c r="G100" s="82">
        <v>0.05</v>
      </c>
      <c r="H100" s="91">
        <v>0.05</v>
      </c>
    </row>
    <row r="101" spans="2:8" x14ac:dyDescent="0.75">
      <c r="B101" s="39"/>
      <c r="C101" s="34"/>
      <c r="D101" s="83"/>
      <c r="E101" s="83"/>
      <c r="F101" s="83"/>
      <c r="G101" s="83"/>
      <c r="H101" s="92"/>
    </row>
    <row r="102" spans="2:8" x14ac:dyDescent="0.75">
      <c r="B102" s="39" t="s">
        <v>6</v>
      </c>
      <c r="C102" s="34"/>
      <c r="D102" s="83"/>
      <c r="E102" s="83"/>
      <c r="F102" s="83"/>
      <c r="G102" s="83"/>
      <c r="H102" s="92"/>
    </row>
    <row r="103" spans="2:8" x14ac:dyDescent="0.75">
      <c r="B103" s="36" t="str">
        <f>B12&amp; " as % of Rev"</f>
        <v>Raw Materials as % of Rev</v>
      </c>
      <c r="C103" s="34"/>
      <c r="D103" s="82">
        <v>0.3</v>
      </c>
      <c r="E103" s="82">
        <v>0.3</v>
      </c>
      <c r="F103" s="82">
        <v>0.3</v>
      </c>
      <c r="G103" s="82">
        <v>0.3</v>
      </c>
      <c r="H103" s="91">
        <v>0.3</v>
      </c>
    </row>
    <row r="104" spans="2:8" x14ac:dyDescent="0.75">
      <c r="B104" s="36" t="str">
        <f>B13&amp; " as % of Rev"</f>
        <v>Fulfillment as % of Rev</v>
      </c>
      <c r="C104" s="34"/>
      <c r="D104" s="82">
        <v>7.0000000000000007E-2</v>
      </c>
      <c r="E104" s="82">
        <v>7.0000000000000007E-2</v>
      </c>
      <c r="F104" s="82">
        <v>7.0000000000000007E-2</v>
      </c>
      <c r="G104" s="82">
        <v>7.0000000000000007E-2</v>
      </c>
      <c r="H104" s="91">
        <v>7.0000000000000007E-2</v>
      </c>
    </row>
    <row r="105" spans="2:8" x14ac:dyDescent="0.75">
      <c r="B105" s="36" t="str">
        <f>B14&amp; " as % of Rev"</f>
        <v>Transaction Fees as % of Rev</v>
      </c>
      <c r="C105" s="34"/>
      <c r="D105" s="82">
        <v>0.02</v>
      </c>
      <c r="E105" s="82">
        <v>0.02</v>
      </c>
      <c r="F105" s="82">
        <v>0.02</v>
      </c>
      <c r="G105" s="82">
        <v>0.02</v>
      </c>
      <c r="H105" s="91">
        <v>0.02</v>
      </c>
    </row>
    <row r="106" spans="2:8" x14ac:dyDescent="0.75">
      <c r="B106" s="39"/>
      <c r="C106" s="34"/>
      <c r="D106" s="83"/>
      <c r="E106" s="83"/>
      <c r="F106" s="83"/>
      <c r="G106" s="83"/>
      <c r="H106" s="92"/>
    </row>
    <row r="107" spans="2:8" x14ac:dyDescent="0.75">
      <c r="B107" s="39" t="s">
        <v>13</v>
      </c>
      <c r="C107" s="34"/>
      <c r="D107" s="83"/>
      <c r="E107" s="83"/>
      <c r="F107" s="83"/>
      <c r="G107" s="83"/>
      <c r="H107" s="92"/>
    </row>
    <row r="108" spans="2:8" x14ac:dyDescent="0.75">
      <c r="B108" s="36" t="str">
        <f>B19&amp; " as % of Rev"</f>
        <v>Labor as % of Rev</v>
      </c>
      <c r="C108" s="34"/>
      <c r="D108" s="82">
        <v>0.15</v>
      </c>
      <c r="E108" s="82">
        <v>0.15</v>
      </c>
      <c r="F108" s="82">
        <v>0.15</v>
      </c>
      <c r="G108" s="82">
        <v>0.15</v>
      </c>
      <c r="H108" s="91">
        <v>0.15</v>
      </c>
    </row>
    <row r="109" spans="2:8" x14ac:dyDescent="0.75">
      <c r="B109" s="36" t="str">
        <f>B20&amp; " as % of Rev"</f>
        <v>Marketing as % of Rev</v>
      </c>
      <c r="C109" s="34"/>
      <c r="D109" s="82">
        <v>0.05</v>
      </c>
      <c r="E109" s="82">
        <v>0.05</v>
      </c>
      <c r="F109" s="82">
        <v>0.05</v>
      </c>
      <c r="G109" s="82">
        <v>0.05</v>
      </c>
      <c r="H109" s="91">
        <v>0.05</v>
      </c>
    </row>
    <row r="110" spans="2:8" x14ac:dyDescent="0.75">
      <c r="B110" s="36" t="str">
        <f>B21&amp; " as % of Rev"</f>
        <v>SGA &amp; Other as % of Rev</v>
      </c>
      <c r="C110" s="34"/>
      <c r="D110" s="82">
        <v>0.05</v>
      </c>
      <c r="E110" s="82">
        <v>0.05</v>
      </c>
      <c r="F110" s="82">
        <v>0.05</v>
      </c>
      <c r="G110" s="82">
        <v>0.05</v>
      </c>
      <c r="H110" s="91">
        <v>0.05</v>
      </c>
    </row>
    <row r="111" spans="2:8" x14ac:dyDescent="0.75">
      <c r="B111" s="39"/>
      <c r="C111" s="34"/>
      <c r="D111" s="82"/>
      <c r="E111" s="82"/>
      <c r="F111" s="82"/>
      <c r="G111" s="82"/>
      <c r="H111" s="91"/>
    </row>
    <row r="112" spans="2:8" x14ac:dyDescent="0.75">
      <c r="B112" s="39" t="s">
        <v>27</v>
      </c>
      <c r="C112" s="34"/>
      <c r="D112" s="82">
        <v>0.21</v>
      </c>
      <c r="E112" s="82">
        <v>0.21</v>
      </c>
      <c r="F112" s="82">
        <v>0.21</v>
      </c>
      <c r="G112" s="82">
        <v>0.21</v>
      </c>
      <c r="H112" s="91">
        <v>0.21</v>
      </c>
    </row>
    <row r="113" spans="2:8" x14ac:dyDescent="0.75">
      <c r="B113" s="27"/>
      <c r="D113" s="98"/>
      <c r="E113" s="98"/>
      <c r="F113" s="98"/>
      <c r="G113" s="98"/>
      <c r="H113" s="99"/>
    </row>
    <row r="114" spans="2:8" x14ac:dyDescent="0.75">
      <c r="B114" s="33" t="s">
        <v>80</v>
      </c>
      <c r="C114" s="34"/>
      <c r="D114" s="34"/>
      <c r="E114" s="34"/>
      <c r="F114" s="34"/>
      <c r="G114" s="34"/>
      <c r="H114" s="35"/>
    </row>
    <row r="115" spans="2:8" x14ac:dyDescent="0.75">
      <c r="B115" s="39" t="s">
        <v>5</v>
      </c>
      <c r="C115" s="80">
        <v>15000</v>
      </c>
      <c r="D115" s="37">
        <f>D10</f>
        <v>23750</v>
      </c>
      <c r="E115" s="37">
        <f>E10</f>
        <v>26125</v>
      </c>
      <c r="F115" s="37">
        <f>F10</f>
        <v>30875</v>
      </c>
      <c r="G115" s="37">
        <f>G10</f>
        <v>38000</v>
      </c>
      <c r="H115" s="38">
        <f>H10</f>
        <v>47500</v>
      </c>
    </row>
    <row r="116" spans="2:8" x14ac:dyDescent="0.75">
      <c r="B116" s="39" t="s">
        <v>54</v>
      </c>
      <c r="C116" s="80">
        <v>8850</v>
      </c>
      <c r="D116" s="37">
        <f>-D15</f>
        <v>9750</v>
      </c>
      <c r="E116" s="37">
        <f>-E15</f>
        <v>10725</v>
      </c>
      <c r="F116" s="37">
        <f>-F15</f>
        <v>12675</v>
      </c>
      <c r="G116" s="37">
        <f>-G15</f>
        <v>15600</v>
      </c>
      <c r="H116" s="38">
        <f>-H15</f>
        <v>19500</v>
      </c>
    </row>
    <row r="117" spans="2:8" x14ac:dyDescent="0.75">
      <c r="B117" s="36" t="s">
        <v>55</v>
      </c>
      <c r="C117" s="84">
        <f>C36/C$115</f>
        <v>0.01</v>
      </c>
      <c r="D117" s="40">
        <f>C117</f>
        <v>0.01</v>
      </c>
      <c r="E117" s="40">
        <f t="shared" ref="E117:H119" si="30">D117</f>
        <v>0.01</v>
      </c>
      <c r="F117" s="40">
        <f t="shared" si="30"/>
        <v>0.01</v>
      </c>
      <c r="G117" s="40">
        <f t="shared" si="30"/>
        <v>0.01</v>
      </c>
      <c r="H117" s="41">
        <f t="shared" si="30"/>
        <v>0.01</v>
      </c>
    </row>
    <row r="118" spans="2:8" x14ac:dyDescent="0.75">
      <c r="B118" s="36" t="s">
        <v>56</v>
      </c>
      <c r="C118" s="84">
        <f>C46/C$116</f>
        <v>2.2598870056497175E-2</v>
      </c>
      <c r="D118" s="40">
        <f>C118</f>
        <v>2.2598870056497175E-2</v>
      </c>
      <c r="E118" s="40">
        <f t="shared" si="30"/>
        <v>2.2598870056497175E-2</v>
      </c>
      <c r="F118" s="40">
        <f t="shared" si="30"/>
        <v>2.2598870056497175E-2</v>
      </c>
      <c r="G118" s="40">
        <f t="shared" si="30"/>
        <v>2.2598870056497175E-2</v>
      </c>
      <c r="H118" s="41">
        <f t="shared" si="30"/>
        <v>2.2598870056497175E-2</v>
      </c>
    </row>
    <row r="119" spans="2:8" x14ac:dyDescent="0.75">
      <c r="B119" s="36" t="s">
        <v>57</v>
      </c>
      <c r="C119" s="84">
        <f>C47/C$115</f>
        <v>6.6666666666666671E-3</v>
      </c>
      <c r="D119" s="40">
        <f>C119</f>
        <v>6.6666666666666671E-3</v>
      </c>
      <c r="E119" s="40">
        <f t="shared" si="30"/>
        <v>6.6666666666666671E-3</v>
      </c>
      <c r="F119" s="40">
        <f t="shared" si="30"/>
        <v>6.6666666666666671E-3</v>
      </c>
      <c r="G119" s="40">
        <f t="shared" si="30"/>
        <v>6.6666666666666671E-3</v>
      </c>
      <c r="H119" s="41">
        <f t="shared" si="30"/>
        <v>6.6666666666666671E-3</v>
      </c>
    </row>
    <row r="120" spans="2:8" x14ac:dyDescent="0.75">
      <c r="B120" s="39"/>
      <c r="C120" s="34"/>
      <c r="D120" s="34"/>
      <c r="E120" s="34"/>
      <c r="F120" s="34"/>
      <c r="G120" s="34"/>
      <c r="H120" s="35"/>
    </row>
    <row r="121" spans="2:8" x14ac:dyDescent="0.75">
      <c r="B121" s="39" t="s">
        <v>45</v>
      </c>
      <c r="C121" s="34"/>
      <c r="D121" s="34"/>
      <c r="E121" s="34"/>
      <c r="F121" s="34"/>
      <c r="G121" s="34"/>
      <c r="H121" s="35"/>
    </row>
    <row r="122" spans="2:8" x14ac:dyDescent="0.75">
      <c r="B122" s="93" t="s">
        <v>58</v>
      </c>
      <c r="C122" s="34"/>
      <c r="D122" s="85"/>
      <c r="E122" s="85"/>
      <c r="F122" s="80">
        <v>5000</v>
      </c>
      <c r="G122" s="85"/>
      <c r="H122" s="94"/>
    </row>
    <row r="123" spans="2:8" x14ac:dyDescent="0.75">
      <c r="B123" s="93" t="s">
        <v>59</v>
      </c>
      <c r="C123" s="34"/>
      <c r="D123" s="80">
        <v>500</v>
      </c>
      <c r="E123" s="80">
        <v>500</v>
      </c>
      <c r="F123" s="80">
        <v>750</v>
      </c>
      <c r="G123" s="80">
        <v>750</v>
      </c>
      <c r="H123" s="89">
        <v>750</v>
      </c>
    </row>
    <row r="124" spans="2:8" x14ac:dyDescent="0.75">
      <c r="B124" s="93" t="s">
        <v>60</v>
      </c>
      <c r="C124" s="34"/>
      <c r="D124" s="82">
        <v>7.0000000000000007E-2</v>
      </c>
      <c r="E124" s="82">
        <v>7.0000000000000007E-2</v>
      </c>
      <c r="F124" s="82">
        <v>7.0000000000000007E-2</v>
      </c>
      <c r="G124" s="82">
        <v>7.0000000000000007E-2</v>
      </c>
      <c r="H124" s="91">
        <v>7.0000000000000007E-2</v>
      </c>
    </row>
    <row r="125" spans="2:8" x14ac:dyDescent="0.75">
      <c r="B125" s="95" t="s">
        <v>61</v>
      </c>
      <c r="C125" s="42"/>
      <c r="D125" s="96">
        <f>D50*D124</f>
        <v>665.00000000000011</v>
      </c>
      <c r="E125" s="96">
        <f>E50*E124</f>
        <v>630.00000000000011</v>
      </c>
      <c r="F125" s="96">
        <f>F50*F124</f>
        <v>927.50000000000011</v>
      </c>
      <c r="G125" s="96">
        <f>G50*G124</f>
        <v>875.00000000000011</v>
      </c>
      <c r="H125" s="97">
        <f>H50*H124</f>
        <v>822.50000000000011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0723-8A4E-5F4F-B0A2-311B7A153B2F}">
  <sheetPr codeName="Sheet3">
    <tabColor rgb="FF7030A0"/>
  </sheetPr>
  <dimension ref="A2:J125"/>
  <sheetViews>
    <sheetView showGridLines="0" tabSelected="1" zoomScale="140" zoomScaleNormal="140" workbookViewId="0">
      <selection activeCell="B3" sqref="B3"/>
    </sheetView>
  </sheetViews>
  <sheetFormatPr defaultColWidth="8.81640625" defaultRowHeight="14.75" x14ac:dyDescent="0.75"/>
  <cols>
    <col min="2" max="2" width="30.36328125" bestFit="1" customWidth="1"/>
    <col min="3" max="3" width="15.81640625" bestFit="1" customWidth="1"/>
    <col min="4" max="4" width="7.6328125" bestFit="1" customWidth="1"/>
    <col min="5" max="8" width="8.1796875" bestFit="1" customWidth="1"/>
  </cols>
  <sheetData>
    <row r="2" spans="1:10" ht="18.5" x14ac:dyDescent="0.9">
      <c r="B2" s="107" t="s">
        <v>97</v>
      </c>
      <c r="C2" s="20"/>
      <c r="D2" s="20"/>
      <c r="E2" s="20"/>
      <c r="F2" s="20"/>
      <c r="G2" s="20"/>
      <c r="H2" s="20"/>
    </row>
    <row r="3" spans="1:10" x14ac:dyDescent="0.75">
      <c r="B3" s="109" t="s">
        <v>93</v>
      </c>
      <c r="J3" s="16"/>
    </row>
    <row r="4" spans="1:10" x14ac:dyDescent="0.75">
      <c r="B4" s="109"/>
    </row>
    <row r="5" spans="1:10" x14ac:dyDescent="0.75">
      <c r="A5" s="24"/>
      <c r="B5" s="25" t="s">
        <v>0</v>
      </c>
      <c r="C5" s="45"/>
      <c r="D5" s="45"/>
      <c r="E5" s="45"/>
      <c r="F5" s="45"/>
      <c r="G5" s="45"/>
      <c r="H5" s="46"/>
      <c r="J5" s="16"/>
    </row>
    <row r="6" spans="1:10" ht="15.5" thickBot="1" x14ac:dyDescent="0.9">
      <c r="A6" s="24"/>
      <c r="B6" s="47" t="s">
        <v>1</v>
      </c>
      <c r="C6" s="21"/>
      <c r="D6" s="21">
        <v>44562</v>
      </c>
      <c r="E6" s="21">
        <v>44927</v>
      </c>
      <c r="F6" s="21">
        <v>45292</v>
      </c>
      <c r="G6" s="21">
        <v>45658</v>
      </c>
      <c r="H6" s="26">
        <v>46023</v>
      </c>
      <c r="J6" s="16"/>
    </row>
    <row r="7" spans="1:10" x14ac:dyDescent="0.75">
      <c r="A7" s="24"/>
      <c r="B7" s="27" t="s">
        <v>2</v>
      </c>
      <c r="H7" s="24"/>
      <c r="J7" s="16"/>
    </row>
    <row r="8" spans="1:10" x14ac:dyDescent="0.75">
      <c r="A8" s="24"/>
      <c r="B8" s="32" t="s">
        <v>3</v>
      </c>
      <c r="D8" s="16">
        <f>D98*D99</f>
        <v>25000</v>
      </c>
      <c r="E8" s="16">
        <f>E98*E99</f>
        <v>27500</v>
      </c>
      <c r="F8" s="16">
        <f>F98*F99</f>
        <v>32500</v>
      </c>
      <c r="G8" s="16">
        <f>G98*G99</f>
        <v>40000</v>
      </c>
      <c r="H8" s="48">
        <f>H98*H99</f>
        <v>50000</v>
      </c>
      <c r="J8" s="16"/>
    </row>
    <row r="9" spans="1:10" x14ac:dyDescent="0.75">
      <c r="A9" s="24"/>
      <c r="B9" s="49" t="s">
        <v>4</v>
      </c>
      <c r="C9" s="1"/>
      <c r="D9" s="1">
        <f>D8*-D100</f>
        <v>-1250</v>
      </c>
      <c r="E9" s="1">
        <f>E8*-E100</f>
        <v>-1375</v>
      </c>
      <c r="F9" s="1">
        <f>F8*-F100</f>
        <v>-1625</v>
      </c>
      <c r="G9" s="1">
        <f>G8*-G100</f>
        <v>-2000</v>
      </c>
      <c r="H9" s="50">
        <f>H8*-H100</f>
        <v>-2500</v>
      </c>
      <c r="J9" s="16"/>
    </row>
    <row r="10" spans="1:10" x14ac:dyDescent="0.75">
      <c r="A10" s="24"/>
      <c r="B10" s="29" t="s">
        <v>5</v>
      </c>
      <c r="C10" s="18"/>
      <c r="D10" s="18">
        <f>SUM(D8:D9)</f>
        <v>23750</v>
      </c>
      <c r="E10" s="18">
        <f t="shared" ref="E10:H10" si="0">SUM(E8:E9)</f>
        <v>26125</v>
      </c>
      <c r="F10" s="18">
        <f t="shared" si="0"/>
        <v>30875</v>
      </c>
      <c r="G10" s="18">
        <f t="shared" si="0"/>
        <v>38000</v>
      </c>
      <c r="H10" s="51">
        <f t="shared" si="0"/>
        <v>47500</v>
      </c>
      <c r="J10" s="16"/>
    </row>
    <row r="11" spans="1:10" x14ac:dyDescent="0.75">
      <c r="A11" s="24"/>
      <c r="B11" s="27" t="s">
        <v>6</v>
      </c>
      <c r="H11" s="24"/>
      <c r="J11" s="16"/>
    </row>
    <row r="12" spans="1:10" x14ac:dyDescent="0.75">
      <c r="A12" s="24"/>
      <c r="B12" s="32" t="s">
        <v>7</v>
      </c>
      <c r="C12" s="16"/>
      <c r="D12" s="16">
        <f t="shared" ref="D12:H14" si="1">-D$8*D103</f>
        <v>-7500</v>
      </c>
      <c r="E12" s="16">
        <f t="shared" si="1"/>
        <v>-8250</v>
      </c>
      <c r="F12" s="16">
        <f t="shared" si="1"/>
        <v>-9750</v>
      </c>
      <c r="G12" s="16">
        <f t="shared" si="1"/>
        <v>-12000</v>
      </c>
      <c r="H12" s="48">
        <f t="shared" si="1"/>
        <v>-15000</v>
      </c>
    </row>
    <row r="13" spans="1:10" x14ac:dyDescent="0.75">
      <c r="A13" s="24"/>
      <c r="B13" s="32" t="s">
        <v>8</v>
      </c>
      <c r="C13" s="16"/>
      <c r="D13" s="16">
        <f t="shared" si="1"/>
        <v>-1750.0000000000002</v>
      </c>
      <c r="E13" s="16">
        <f t="shared" si="1"/>
        <v>-1925.0000000000002</v>
      </c>
      <c r="F13" s="16">
        <f t="shared" si="1"/>
        <v>-2275</v>
      </c>
      <c r="G13" s="16">
        <f t="shared" si="1"/>
        <v>-2800.0000000000005</v>
      </c>
      <c r="H13" s="48">
        <f t="shared" si="1"/>
        <v>-3500.0000000000005</v>
      </c>
    </row>
    <row r="14" spans="1:10" x14ac:dyDescent="0.75">
      <c r="A14" s="24"/>
      <c r="B14" s="32" t="s">
        <v>9</v>
      </c>
      <c r="C14" s="16"/>
      <c r="D14" s="16">
        <f t="shared" si="1"/>
        <v>-500</v>
      </c>
      <c r="E14" s="16">
        <f t="shared" si="1"/>
        <v>-550</v>
      </c>
      <c r="F14" s="16">
        <f t="shared" si="1"/>
        <v>-650</v>
      </c>
      <c r="G14" s="16">
        <f t="shared" si="1"/>
        <v>-800</v>
      </c>
      <c r="H14" s="48">
        <f t="shared" si="1"/>
        <v>-1000</v>
      </c>
    </row>
    <row r="15" spans="1:10" x14ac:dyDescent="0.75">
      <c r="A15" s="24"/>
      <c r="B15" s="28" t="s">
        <v>10</v>
      </c>
      <c r="C15" s="2"/>
      <c r="D15" s="2">
        <f>SUM(D12:D14)</f>
        <v>-9750</v>
      </c>
      <c r="E15" s="2">
        <f t="shared" ref="E15:H15" si="2">SUM(E12:E14)</f>
        <v>-10725</v>
      </c>
      <c r="F15" s="2">
        <f t="shared" si="2"/>
        <v>-12675</v>
      </c>
      <c r="G15" s="2">
        <f t="shared" si="2"/>
        <v>-15600</v>
      </c>
      <c r="H15" s="52">
        <f t="shared" si="2"/>
        <v>-19500</v>
      </c>
    </row>
    <row r="16" spans="1:10" x14ac:dyDescent="0.75">
      <c r="A16" s="24"/>
      <c r="B16" s="29" t="s">
        <v>11</v>
      </c>
      <c r="C16" s="18"/>
      <c r="D16" s="18">
        <f>D10+D15</f>
        <v>14000</v>
      </c>
      <c r="E16" s="18">
        <f>E10+E15</f>
        <v>15400</v>
      </c>
      <c r="F16" s="18">
        <f>F10+F15</f>
        <v>18200</v>
      </c>
      <c r="G16" s="18">
        <f>G10+G15</f>
        <v>22400</v>
      </c>
      <c r="H16" s="51">
        <f>H10+H15</f>
        <v>28000</v>
      </c>
    </row>
    <row r="17" spans="1:8" x14ac:dyDescent="0.75">
      <c r="A17" s="24"/>
      <c r="B17" s="53" t="s">
        <v>12</v>
      </c>
      <c r="C17" s="4"/>
      <c r="D17" s="4">
        <f>D16/D10</f>
        <v>0.58947368421052626</v>
      </c>
      <c r="E17" s="4">
        <f>E16/E10</f>
        <v>0.58947368421052626</v>
      </c>
      <c r="F17" s="4">
        <f>F16/F10</f>
        <v>0.58947368421052626</v>
      </c>
      <c r="G17" s="4">
        <f>G16/G10</f>
        <v>0.58947368421052626</v>
      </c>
      <c r="H17" s="54">
        <f>H16/H10</f>
        <v>0.58947368421052626</v>
      </c>
    </row>
    <row r="18" spans="1:8" x14ac:dyDescent="0.75">
      <c r="A18" s="24"/>
      <c r="B18" s="27" t="s">
        <v>13</v>
      </c>
      <c r="H18" s="24"/>
    </row>
    <row r="19" spans="1:8" x14ac:dyDescent="0.75">
      <c r="A19" s="24"/>
      <c r="B19" s="32" t="s">
        <v>14</v>
      </c>
      <c r="C19" s="19"/>
      <c r="D19" s="19">
        <f t="shared" ref="D19:H21" si="3">-D$8*D108</f>
        <v>-3750</v>
      </c>
      <c r="E19" s="19">
        <f t="shared" si="3"/>
        <v>-4125</v>
      </c>
      <c r="F19" s="19">
        <f t="shared" si="3"/>
        <v>-4875</v>
      </c>
      <c r="G19" s="19">
        <f t="shared" si="3"/>
        <v>-6000</v>
      </c>
      <c r="H19" s="55">
        <f t="shared" si="3"/>
        <v>-7500</v>
      </c>
    </row>
    <row r="20" spans="1:8" x14ac:dyDescent="0.75">
      <c r="A20" s="24"/>
      <c r="B20" s="32" t="s">
        <v>15</v>
      </c>
      <c r="C20" s="19"/>
      <c r="D20" s="19">
        <f t="shared" si="3"/>
        <v>-1250</v>
      </c>
      <c r="E20" s="19">
        <f t="shared" si="3"/>
        <v>-1375</v>
      </c>
      <c r="F20" s="19">
        <f t="shared" si="3"/>
        <v>-1625</v>
      </c>
      <c r="G20" s="19">
        <f t="shared" si="3"/>
        <v>-2000</v>
      </c>
      <c r="H20" s="55">
        <f t="shared" si="3"/>
        <v>-2500</v>
      </c>
    </row>
    <row r="21" spans="1:8" x14ac:dyDescent="0.75">
      <c r="A21" s="24"/>
      <c r="B21" s="32" t="s">
        <v>16</v>
      </c>
      <c r="C21" s="19"/>
      <c r="D21" s="19">
        <f t="shared" si="3"/>
        <v>-1250</v>
      </c>
      <c r="E21" s="19">
        <f t="shared" si="3"/>
        <v>-1375</v>
      </c>
      <c r="F21" s="19">
        <f t="shared" si="3"/>
        <v>-1625</v>
      </c>
      <c r="G21" s="19">
        <f t="shared" si="3"/>
        <v>-2000</v>
      </c>
      <c r="H21" s="55">
        <f t="shared" si="3"/>
        <v>-2500</v>
      </c>
    </row>
    <row r="22" spans="1:8" x14ac:dyDescent="0.75">
      <c r="A22" s="24"/>
      <c r="B22" s="56" t="s">
        <v>17</v>
      </c>
      <c r="C22" s="2"/>
      <c r="D22" s="2">
        <f>SUM(D19:D21)</f>
        <v>-6250</v>
      </c>
      <c r="E22" s="2">
        <f t="shared" ref="E22:H22" si="4">SUM(E19:E21)</f>
        <v>-6875</v>
      </c>
      <c r="F22" s="2">
        <f t="shared" si="4"/>
        <v>-8125</v>
      </c>
      <c r="G22" s="2">
        <f t="shared" si="4"/>
        <v>-10000</v>
      </c>
      <c r="H22" s="52">
        <f t="shared" si="4"/>
        <v>-12500</v>
      </c>
    </row>
    <row r="23" spans="1:8" x14ac:dyDescent="0.75">
      <c r="A23" s="24"/>
      <c r="B23" s="57" t="s">
        <v>18</v>
      </c>
      <c r="C23" s="18"/>
      <c r="D23" s="18">
        <f>D16+D22</f>
        <v>7750</v>
      </c>
      <c r="E23" s="18">
        <f>E16+E22</f>
        <v>8525</v>
      </c>
      <c r="F23" s="18">
        <f>F16+F22</f>
        <v>10075</v>
      </c>
      <c r="G23" s="18">
        <f>G16+G22</f>
        <v>12400</v>
      </c>
      <c r="H23" s="51">
        <f>H16+H22</f>
        <v>15500</v>
      </c>
    </row>
    <row r="24" spans="1:8" x14ac:dyDescent="0.75">
      <c r="A24" s="24"/>
      <c r="B24" s="56" t="s">
        <v>19</v>
      </c>
      <c r="C24" s="2"/>
      <c r="D24" s="2">
        <f>-D92</f>
        <v>-3928.5714285714284</v>
      </c>
      <c r="E24" s="2">
        <f t="shared" ref="E24:H24" si="5">-E92</f>
        <v>-3928.5714285714284</v>
      </c>
      <c r="F24" s="2">
        <f t="shared" si="5"/>
        <v>-3928.5714285714284</v>
      </c>
      <c r="G24" s="2">
        <f t="shared" si="5"/>
        <v>-3928.5714285714284</v>
      </c>
      <c r="H24" s="52">
        <f t="shared" si="5"/>
        <v>-1928.5714285714284</v>
      </c>
    </row>
    <row r="25" spans="1:8" x14ac:dyDescent="0.75">
      <c r="A25" s="24"/>
      <c r="B25" s="57" t="s">
        <v>20</v>
      </c>
      <c r="C25" s="18"/>
      <c r="D25" s="18">
        <f>SUM(D23:D24)</f>
        <v>3821.4285714285716</v>
      </c>
      <c r="E25" s="18">
        <f t="shared" ref="E25:H25" si="6">SUM(E23:E24)</f>
        <v>4596.4285714285716</v>
      </c>
      <c r="F25" s="18">
        <f t="shared" si="6"/>
        <v>6146.4285714285716</v>
      </c>
      <c r="G25" s="18">
        <f t="shared" si="6"/>
        <v>8471.4285714285725</v>
      </c>
      <c r="H25" s="51">
        <f t="shared" si="6"/>
        <v>13571.428571428572</v>
      </c>
    </row>
    <row r="26" spans="1:8" x14ac:dyDescent="0.75">
      <c r="A26" s="24"/>
      <c r="B26" s="56" t="s">
        <v>21</v>
      </c>
      <c r="C26" s="5"/>
      <c r="D26" s="5">
        <f>-D125</f>
        <v>-665.00000000000011</v>
      </c>
      <c r="E26" s="5">
        <f>-E125</f>
        <v>-630.00000000000011</v>
      </c>
      <c r="F26" s="5">
        <f>-F125</f>
        <v>-927.50000000000011</v>
      </c>
      <c r="G26" s="5">
        <f>-G125</f>
        <v>-875.00000000000011</v>
      </c>
      <c r="H26" s="58">
        <f>-H125</f>
        <v>-822.50000000000011</v>
      </c>
    </row>
    <row r="27" spans="1:8" x14ac:dyDescent="0.75">
      <c r="A27" s="24"/>
      <c r="B27" s="57" t="s">
        <v>22</v>
      </c>
      <c r="C27" s="18"/>
      <c r="D27" s="18">
        <f>SUM(D25:D26)</f>
        <v>3156.4285714285716</v>
      </c>
      <c r="E27" s="18">
        <f t="shared" ref="E27:H27" si="7">SUM(E25:E26)</f>
        <v>3966.4285714285716</v>
      </c>
      <c r="F27" s="18">
        <f t="shared" si="7"/>
        <v>5218.9285714285716</v>
      </c>
      <c r="G27" s="18">
        <f t="shared" si="7"/>
        <v>7596.4285714285725</v>
      </c>
      <c r="H27" s="51">
        <f t="shared" si="7"/>
        <v>12748.928571428572</v>
      </c>
    </row>
    <row r="28" spans="1:8" x14ac:dyDescent="0.75">
      <c r="A28" s="24"/>
      <c r="B28" s="59" t="s">
        <v>23</v>
      </c>
      <c r="C28" s="6"/>
      <c r="D28" s="6">
        <f>-D27*D112</f>
        <v>-662.85</v>
      </c>
      <c r="E28" s="6">
        <f>-E27*E112</f>
        <v>-832.95</v>
      </c>
      <c r="F28" s="6">
        <f>-F27*F112</f>
        <v>-1095.9749999999999</v>
      </c>
      <c r="G28" s="6">
        <f>-G27*G112</f>
        <v>-1595.2500000000002</v>
      </c>
      <c r="H28" s="60">
        <f>-H27*H112</f>
        <v>-2677.2750000000001</v>
      </c>
    </row>
    <row r="29" spans="1:8" ht="15.5" thickBot="1" x14ac:dyDescent="0.9">
      <c r="A29" s="24"/>
      <c r="B29" s="61" t="s">
        <v>24</v>
      </c>
      <c r="C29" s="7"/>
      <c r="D29" s="7">
        <f>D27+D28</f>
        <v>2493.5785714285716</v>
      </c>
      <c r="E29" s="7">
        <f t="shared" ref="E29:H29" si="8">E27+E28</f>
        <v>3133.4785714285717</v>
      </c>
      <c r="F29" s="7">
        <f t="shared" si="8"/>
        <v>4122.9535714285721</v>
      </c>
      <c r="G29" s="7">
        <f t="shared" si="8"/>
        <v>6001.1785714285725</v>
      </c>
      <c r="H29" s="62">
        <f t="shared" si="8"/>
        <v>10071.653571428573</v>
      </c>
    </row>
    <row r="30" spans="1:8" x14ac:dyDescent="0.75">
      <c r="A30" s="24"/>
      <c r="B30" s="59"/>
      <c r="D30" s="6"/>
      <c r="E30" s="6"/>
      <c r="F30" s="6"/>
      <c r="G30" s="6"/>
      <c r="H30" s="60"/>
    </row>
    <row r="31" spans="1:8" x14ac:dyDescent="0.75">
      <c r="B31" s="3"/>
      <c r="C31" s="4"/>
      <c r="D31" s="4"/>
      <c r="E31" s="4"/>
      <c r="F31" s="4"/>
      <c r="G31" s="4"/>
    </row>
    <row r="32" spans="1:8" x14ac:dyDescent="0.75">
      <c r="B32" s="25" t="s">
        <v>29</v>
      </c>
      <c r="C32" s="45"/>
      <c r="D32" s="45"/>
      <c r="E32" s="45"/>
      <c r="F32" s="45"/>
      <c r="G32" s="45"/>
      <c r="H32" s="46"/>
    </row>
    <row r="33" spans="2:8" ht="15.5" thickBot="1" x14ac:dyDescent="0.9">
      <c r="B33" s="47" t="s">
        <v>1</v>
      </c>
      <c r="C33" s="22">
        <v>44561</v>
      </c>
      <c r="D33" s="21">
        <v>44926</v>
      </c>
      <c r="E33" s="21">
        <v>45291</v>
      </c>
      <c r="F33" s="21">
        <v>45657</v>
      </c>
      <c r="G33" s="21">
        <v>46022</v>
      </c>
      <c r="H33" s="26">
        <v>46387</v>
      </c>
    </row>
    <row r="34" spans="2:8" x14ac:dyDescent="0.75">
      <c r="B34" s="27" t="s">
        <v>30</v>
      </c>
      <c r="H34" s="24"/>
    </row>
    <row r="35" spans="2:8" x14ac:dyDescent="0.75">
      <c r="B35" s="32" t="s">
        <v>31</v>
      </c>
      <c r="C35" s="11">
        <v>5000</v>
      </c>
      <c r="D35" s="6">
        <f>C35+D77</f>
        <v>1413.3223163841812</v>
      </c>
      <c r="E35" s="6">
        <f>D35+E77</f>
        <v>7989.4895480225996</v>
      </c>
      <c r="F35" s="6">
        <f>E35+F77</f>
        <v>20319.249011299435</v>
      </c>
      <c r="G35" s="6">
        <f>F35+G77</f>
        <v>26541.350706214689</v>
      </c>
      <c r="H35" s="60">
        <f>G35+H77</f>
        <v>37848.04463276836</v>
      </c>
    </row>
    <row r="36" spans="2:8" x14ac:dyDescent="0.75">
      <c r="B36" s="32" t="s">
        <v>32</v>
      </c>
      <c r="C36" s="11">
        <v>150</v>
      </c>
      <c r="D36" s="6">
        <f>D$115*D117</f>
        <v>237.5</v>
      </c>
      <c r="E36" s="6">
        <f>E$115*E117</f>
        <v>261.25</v>
      </c>
      <c r="F36" s="6">
        <f>F$115*F117</f>
        <v>308.75</v>
      </c>
      <c r="G36" s="6">
        <f>G$115*G117</f>
        <v>380</v>
      </c>
      <c r="H36" s="60">
        <f>H$115*H117</f>
        <v>475</v>
      </c>
    </row>
    <row r="37" spans="2:8" x14ac:dyDescent="0.75">
      <c r="B37" s="63" t="s">
        <v>33</v>
      </c>
      <c r="C37" s="8">
        <f>SUM(C35:C36)</f>
        <v>5150</v>
      </c>
      <c r="D37" s="8">
        <f t="shared" ref="D37:H37" si="9">SUM(D35:D36)</f>
        <v>1650.8223163841812</v>
      </c>
      <c r="E37" s="8">
        <f t="shared" si="9"/>
        <v>8250.7395480226005</v>
      </c>
      <c r="F37" s="8">
        <f t="shared" si="9"/>
        <v>20627.999011299435</v>
      </c>
      <c r="G37" s="8">
        <f t="shared" si="9"/>
        <v>26921.350706214689</v>
      </c>
      <c r="H37" s="64">
        <f t="shared" si="9"/>
        <v>38323.04463276836</v>
      </c>
    </row>
    <row r="38" spans="2:8" x14ac:dyDescent="0.75">
      <c r="B38" s="27" t="s">
        <v>34</v>
      </c>
      <c r="H38" s="24"/>
    </row>
    <row r="39" spans="2:8" x14ac:dyDescent="0.75">
      <c r="B39" s="32" t="s">
        <v>35</v>
      </c>
      <c r="C39" s="11">
        <v>10000</v>
      </c>
      <c r="D39" s="6">
        <f>C39+D85</f>
        <v>19500</v>
      </c>
      <c r="E39" s="6">
        <f>D39+E85</f>
        <v>19500</v>
      </c>
      <c r="F39" s="6">
        <f>E39+F85</f>
        <v>19500</v>
      </c>
      <c r="G39" s="6">
        <f>F39+G85</f>
        <v>22500</v>
      </c>
      <c r="H39" s="60">
        <f>G39+H85</f>
        <v>22500</v>
      </c>
    </row>
    <row r="40" spans="2:8" x14ac:dyDescent="0.75">
      <c r="B40" s="32" t="s">
        <v>36</v>
      </c>
      <c r="C40" s="11">
        <v>-2000</v>
      </c>
      <c r="D40" s="17">
        <f>C40-D92</f>
        <v>-5928.5714285714284</v>
      </c>
      <c r="E40" s="17">
        <f>D40-E92</f>
        <v>-9857.1428571428569</v>
      </c>
      <c r="F40" s="17">
        <f>E40-F92</f>
        <v>-13785.714285714286</v>
      </c>
      <c r="G40" s="17">
        <f>F40-G92</f>
        <v>-17714.285714285714</v>
      </c>
      <c r="H40" s="65">
        <f>G40-H92</f>
        <v>-19642.857142857141</v>
      </c>
    </row>
    <row r="41" spans="2:8" x14ac:dyDescent="0.75">
      <c r="B41" s="27" t="s">
        <v>37</v>
      </c>
      <c r="C41" s="6">
        <f>SUM(C39:C40)</f>
        <v>8000</v>
      </c>
      <c r="D41" s="6">
        <f t="shared" ref="D41:H41" si="10">SUM(D39:D40)</f>
        <v>13571.428571428572</v>
      </c>
      <c r="E41" s="6">
        <f t="shared" si="10"/>
        <v>9642.8571428571431</v>
      </c>
      <c r="F41" s="6">
        <f t="shared" si="10"/>
        <v>5714.2857142857138</v>
      </c>
      <c r="G41" s="6">
        <f t="shared" si="10"/>
        <v>4785.7142857142862</v>
      </c>
      <c r="H41" s="60">
        <f t="shared" si="10"/>
        <v>2857.1428571428587</v>
      </c>
    </row>
    <row r="42" spans="2:8" x14ac:dyDescent="0.75">
      <c r="B42" s="29" t="s">
        <v>38</v>
      </c>
      <c r="C42" s="18">
        <f>C41</f>
        <v>8000</v>
      </c>
      <c r="D42" s="18">
        <f t="shared" ref="D42:H42" si="11">D41</f>
        <v>13571.428571428572</v>
      </c>
      <c r="E42" s="18">
        <f t="shared" si="11"/>
        <v>9642.8571428571431</v>
      </c>
      <c r="F42" s="18">
        <f t="shared" si="11"/>
        <v>5714.2857142857138</v>
      </c>
      <c r="G42" s="18">
        <f t="shared" si="11"/>
        <v>4785.7142857142862</v>
      </c>
      <c r="H42" s="51">
        <f t="shared" si="11"/>
        <v>2857.1428571428587</v>
      </c>
    </row>
    <row r="43" spans="2:8" ht="15.5" thickBot="1" x14ac:dyDescent="0.9">
      <c r="B43" s="66" t="s">
        <v>39</v>
      </c>
      <c r="C43" s="7">
        <f>SUM(C37,C42)</f>
        <v>13150</v>
      </c>
      <c r="D43" s="7">
        <f t="shared" ref="D43:H43" si="12">SUM(D37,D42)</f>
        <v>15222.250887812754</v>
      </c>
      <c r="E43" s="7">
        <f t="shared" si="12"/>
        <v>17893.596690879742</v>
      </c>
      <c r="F43" s="7">
        <f t="shared" si="12"/>
        <v>26342.284725585148</v>
      </c>
      <c r="G43" s="7">
        <f t="shared" si="12"/>
        <v>31707.064991928975</v>
      </c>
      <c r="H43" s="62">
        <f t="shared" si="12"/>
        <v>41180.187489911215</v>
      </c>
    </row>
    <row r="44" spans="2:8" x14ac:dyDescent="0.75">
      <c r="B44" s="27"/>
      <c r="C44" s="14"/>
      <c r="H44" s="24"/>
    </row>
    <row r="45" spans="2:8" x14ac:dyDescent="0.75">
      <c r="B45" s="27" t="s">
        <v>40</v>
      </c>
      <c r="C45" s="14"/>
      <c r="H45" s="24"/>
    </row>
    <row r="46" spans="2:8" x14ac:dyDescent="0.75">
      <c r="B46" s="32" t="s">
        <v>41</v>
      </c>
      <c r="C46" s="14">
        <v>200</v>
      </c>
      <c r="D46" s="6">
        <f>D$116*D118</f>
        <v>220.33898305084745</v>
      </c>
      <c r="E46" s="6">
        <f>E$116*E118</f>
        <v>242.37288135593221</v>
      </c>
      <c r="F46" s="6">
        <f>F$116*F118</f>
        <v>286.4406779661017</v>
      </c>
      <c r="G46" s="6">
        <f>G$116*G118</f>
        <v>352.54237288135596</v>
      </c>
      <c r="H46" s="60">
        <f>H$116*H118</f>
        <v>440.67796610169489</v>
      </c>
    </row>
    <row r="47" spans="2:8" x14ac:dyDescent="0.75">
      <c r="B47" s="32" t="s">
        <v>42</v>
      </c>
      <c r="C47" s="14">
        <v>100</v>
      </c>
      <c r="D47" s="6">
        <f>D$115*D119</f>
        <v>158.33333333333334</v>
      </c>
      <c r="E47" s="6">
        <f>E$115*E119</f>
        <v>174.16666666666669</v>
      </c>
      <c r="F47" s="6">
        <f>F$115*F119</f>
        <v>205.83333333333334</v>
      </c>
      <c r="G47" s="6">
        <f>G$115*G119</f>
        <v>253.33333333333334</v>
      </c>
      <c r="H47" s="60">
        <f>H$115*H119</f>
        <v>316.66666666666669</v>
      </c>
    </row>
    <row r="48" spans="2:8" x14ac:dyDescent="0.75">
      <c r="B48" s="63" t="s">
        <v>43</v>
      </c>
      <c r="C48" s="10">
        <f>SUM(C46:C47)</f>
        <v>300</v>
      </c>
      <c r="D48" s="10">
        <f t="shared" ref="D48:H48" si="13">SUM(D46:D47)</f>
        <v>378.67231638418082</v>
      </c>
      <c r="E48" s="10">
        <f t="shared" si="13"/>
        <v>416.53954802259886</v>
      </c>
      <c r="F48" s="10">
        <f t="shared" si="13"/>
        <v>492.27401129943507</v>
      </c>
      <c r="G48" s="10">
        <f t="shared" si="13"/>
        <v>605.87570621468933</v>
      </c>
      <c r="H48" s="67">
        <f t="shared" si="13"/>
        <v>757.34463276836163</v>
      </c>
    </row>
    <row r="49" spans="2:8" x14ac:dyDescent="0.75">
      <c r="B49" s="59" t="s">
        <v>44</v>
      </c>
      <c r="C49" s="14"/>
      <c r="H49" s="24"/>
    </row>
    <row r="50" spans="2:8" x14ac:dyDescent="0.75">
      <c r="B50" s="32" t="s">
        <v>45</v>
      </c>
      <c r="C50" s="11">
        <v>10000</v>
      </c>
      <c r="D50" s="6">
        <f>C50+D122-D123</f>
        <v>9500</v>
      </c>
      <c r="E50" s="6">
        <f>D50+E122-E123</f>
        <v>9000</v>
      </c>
      <c r="F50" s="6">
        <f>E50+F122-F123</f>
        <v>13250</v>
      </c>
      <c r="G50" s="6">
        <f>F50+G122-G123</f>
        <v>12500</v>
      </c>
      <c r="H50" s="60">
        <f>G50+H122-H123</f>
        <v>11750</v>
      </c>
    </row>
    <row r="51" spans="2:8" x14ac:dyDescent="0.75">
      <c r="B51" s="57" t="s">
        <v>46</v>
      </c>
      <c r="C51" s="18">
        <f>C50</f>
        <v>10000</v>
      </c>
      <c r="D51" s="18">
        <f t="shared" ref="D51:H51" si="14">D50</f>
        <v>9500</v>
      </c>
      <c r="E51" s="18">
        <f t="shared" si="14"/>
        <v>9000</v>
      </c>
      <c r="F51" s="18">
        <f t="shared" si="14"/>
        <v>13250</v>
      </c>
      <c r="G51" s="18">
        <f t="shared" si="14"/>
        <v>12500</v>
      </c>
      <c r="H51" s="51">
        <f t="shared" si="14"/>
        <v>11750</v>
      </c>
    </row>
    <row r="52" spans="2:8" ht="15.5" thickBot="1" x14ac:dyDescent="0.9">
      <c r="B52" s="66" t="s">
        <v>47</v>
      </c>
      <c r="C52" s="7">
        <f>SUM(C48,C51)</f>
        <v>10300</v>
      </c>
      <c r="D52" s="7">
        <f t="shared" ref="D52:H52" si="15">SUM(D48,D51)</f>
        <v>9878.6723163841816</v>
      </c>
      <c r="E52" s="7">
        <f t="shared" si="15"/>
        <v>9416.5395480225998</v>
      </c>
      <c r="F52" s="7">
        <f t="shared" si="15"/>
        <v>13742.274011299434</v>
      </c>
      <c r="G52" s="7">
        <f t="shared" si="15"/>
        <v>13105.875706214689</v>
      </c>
      <c r="H52" s="62">
        <f t="shared" si="15"/>
        <v>12507.344632768361</v>
      </c>
    </row>
    <row r="53" spans="2:8" x14ac:dyDescent="0.75">
      <c r="B53" s="27" t="s">
        <v>48</v>
      </c>
      <c r="C53" s="14"/>
      <c r="H53" s="24"/>
    </row>
    <row r="54" spans="2:8" x14ac:dyDescent="0.75">
      <c r="B54" s="32" t="s">
        <v>49</v>
      </c>
      <c r="C54" s="11">
        <v>300</v>
      </c>
      <c r="D54" s="6">
        <f>C54</f>
        <v>300</v>
      </c>
      <c r="E54" s="6">
        <f t="shared" ref="E54:H54" si="16">D54</f>
        <v>300</v>
      </c>
      <c r="F54" s="6">
        <f t="shared" si="16"/>
        <v>300</v>
      </c>
      <c r="G54" s="6">
        <f t="shared" si="16"/>
        <v>300</v>
      </c>
      <c r="H54" s="60">
        <f t="shared" si="16"/>
        <v>300</v>
      </c>
    </row>
    <row r="55" spans="2:8" x14ac:dyDescent="0.75">
      <c r="B55" s="32" t="s">
        <v>50</v>
      </c>
      <c r="C55" s="11">
        <v>2550</v>
      </c>
      <c r="D55" s="6">
        <f>C55+D29</f>
        <v>5043.5785714285721</v>
      </c>
      <c r="E55" s="6">
        <f>D55+E29</f>
        <v>8177.0571428571438</v>
      </c>
      <c r="F55" s="6">
        <f>E55+F29</f>
        <v>12300.010714285716</v>
      </c>
      <c r="G55" s="6">
        <f>F55+G29</f>
        <v>18301.189285714288</v>
      </c>
      <c r="H55" s="60">
        <f>G55+H29</f>
        <v>28372.842857142859</v>
      </c>
    </row>
    <row r="56" spans="2:8" x14ac:dyDescent="0.75">
      <c r="B56" s="29" t="s">
        <v>51</v>
      </c>
      <c r="C56" s="18">
        <f>SUM(C54:C55)</f>
        <v>2850</v>
      </c>
      <c r="D56" s="18">
        <f t="shared" ref="D56:H56" si="17">SUM(D54:D55)</f>
        <v>5343.5785714285721</v>
      </c>
      <c r="E56" s="18">
        <f t="shared" si="17"/>
        <v>8477.0571428571438</v>
      </c>
      <c r="F56" s="18">
        <f t="shared" si="17"/>
        <v>12600.010714285716</v>
      </c>
      <c r="G56" s="18">
        <f t="shared" si="17"/>
        <v>18601.189285714288</v>
      </c>
      <c r="H56" s="51">
        <f t="shared" si="17"/>
        <v>28672.842857142859</v>
      </c>
    </row>
    <row r="57" spans="2:8" ht="15.5" thickBot="1" x14ac:dyDescent="0.9">
      <c r="B57" s="66" t="s">
        <v>52</v>
      </c>
      <c r="C57" s="7">
        <f>C52+C56</f>
        <v>13150</v>
      </c>
      <c r="D57" s="7">
        <f t="shared" ref="D57:H57" si="18">D52+D56</f>
        <v>15222.250887812754</v>
      </c>
      <c r="E57" s="7">
        <f t="shared" si="18"/>
        <v>17893.596690879742</v>
      </c>
      <c r="F57" s="7">
        <f t="shared" si="18"/>
        <v>26342.284725585152</v>
      </c>
      <c r="G57" s="7">
        <f t="shared" si="18"/>
        <v>31707.064991928979</v>
      </c>
      <c r="H57" s="62">
        <f t="shared" si="18"/>
        <v>41180.187489911223</v>
      </c>
    </row>
    <row r="58" spans="2:8" x14ac:dyDescent="0.75">
      <c r="B58" s="27"/>
      <c r="H58" s="24"/>
    </row>
    <row r="59" spans="2:8" x14ac:dyDescent="0.75">
      <c r="B59" s="68" t="s">
        <v>53</v>
      </c>
      <c r="C59" s="69">
        <f>C43-C57</f>
        <v>0</v>
      </c>
      <c r="D59" s="69">
        <f t="shared" ref="D59:G59" si="19">D43-D57</f>
        <v>0</v>
      </c>
      <c r="E59" s="69">
        <f t="shared" si="19"/>
        <v>0</v>
      </c>
      <c r="F59" s="69">
        <f t="shared" si="19"/>
        <v>0</v>
      </c>
      <c r="G59" s="69">
        <f t="shared" si="19"/>
        <v>0</v>
      </c>
      <c r="H59" s="70">
        <f>H43-H57</f>
        <v>0</v>
      </c>
    </row>
    <row r="60" spans="2:8" x14ac:dyDescent="0.75">
      <c r="C60" s="6"/>
      <c r="D60" s="6"/>
      <c r="E60" s="6"/>
      <c r="F60" s="6"/>
      <c r="G60" s="6"/>
      <c r="H60" s="6"/>
    </row>
    <row r="61" spans="2:8" x14ac:dyDescent="0.75">
      <c r="B61" s="25" t="s">
        <v>71</v>
      </c>
      <c r="C61" s="45"/>
      <c r="D61" s="45"/>
      <c r="E61" s="45"/>
      <c r="F61" s="45"/>
      <c r="G61" s="45"/>
      <c r="H61" s="46"/>
    </row>
    <row r="62" spans="2:8" ht="15.5" thickBot="1" x14ac:dyDescent="0.9">
      <c r="B62" s="47" t="s">
        <v>1</v>
      </c>
      <c r="C62" s="21"/>
      <c r="D62" s="21">
        <v>44562</v>
      </c>
      <c r="E62" s="21">
        <f>EDATE(D62,12)</f>
        <v>44927</v>
      </c>
      <c r="F62" s="21">
        <f t="shared" ref="F62:H62" si="20">EDATE(E62,12)</f>
        <v>45292</v>
      </c>
      <c r="G62" s="21">
        <f t="shared" si="20"/>
        <v>45658</v>
      </c>
      <c r="H62" s="26">
        <f t="shared" si="20"/>
        <v>46023</v>
      </c>
    </row>
    <row r="63" spans="2:8" x14ac:dyDescent="0.75">
      <c r="B63" s="27" t="s">
        <v>72</v>
      </c>
      <c r="C63" s="100"/>
      <c r="D63" s="100"/>
      <c r="E63" s="100"/>
      <c r="F63" s="100"/>
      <c r="G63" s="100"/>
      <c r="H63" s="101"/>
    </row>
    <row r="64" spans="2:8" x14ac:dyDescent="0.75">
      <c r="B64" s="32" t="s">
        <v>24</v>
      </c>
      <c r="C64" s="16"/>
      <c r="D64" s="16">
        <f>D29</f>
        <v>2493.5785714285716</v>
      </c>
      <c r="E64" s="16">
        <f>E29</f>
        <v>3133.4785714285717</v>
      </c>
      <c r="F64" s="16">
        <f>F29</f>
        <v>4122.9535714285721</v>
      </c>
      <c r="G64" s="16">
        <f>G29</f>
        <v>6001.1785714285725</v>
      </c>
      <c r="H64" s="48">
        <f>H29</f>
        <v>10071.653571428573</v>
      </c>
    </row>
    <row r="65" spans="2:8" x14ac:dyDescent="0.75">
      <c r="B65" s="32" t="s">
        <v>68</v>
      </c>
      <c r="C65" s="16"/>
      <c r="D65" s="16">
        <f>-D24</f>
        <v>3928.5714285714284</v>
      </c>
      <c r="E65" s="16">
        <f>-E24</f>
        <v>3928.5714285714284</v>
      </c>
      <c r="F65" s="16">
        <f>-F24</f>
        <v>3928.5714285714284</v>
      </c>
      <c r="G65" s="16">
        <f>-G24</f>
        <v>3928.5714285714284</v>
      </c>
      <c r="H65" s="48">
        <f>-H24</f>
        <v>1928.5714285714284</v>
      </c>
    </row>
    <row r="66" spans="2:8" x14ac:dyDescent="0.75">
      <c r="B66" s="32" t="str">
        <f>"Change in "&amp;B36</f>
        <v>Change in Accounts Receivable</v>
      </c>
      <c r="C66" s="16"/>
      <c r="D66" s="16">
        <f>-(D36-C36)</f>
        <v>-87.5</v>
      </c>
      <c r="E66" s="16">
        <f>-(E36-D36)</f>
        <v>-23.75</v>
      </c>
      <c r="F66" s="16">
        <f>-(F36-E36)</f>
        <v>-47.5</v>
      </c>
      <c r="G66" s="16">
        <f>-(G36-F36)</f>
        <v>-71.25</v>
      </c>
      <c r="H66" s="48">
        <f>-(H36-G36)</f>
        <v>-95</v>
      </c>
    </row>
    <row r="67" spans="2:8" x14ac:dyDescent="0.75">
      <c r="B67" s="32" t="str">
        <f>"Change in "&amp;B46</f>
        <v>Change in Accounts Payable</v>
      </c>
      <c r="C67" s="16"/>
      <c r="D67" s="16">
        <f t="shared" ref="D67:H68" si="21">D46-C46</f>
        <v>20.338983050847446</v>
      </c>
      <c r="E67" s="16">
        <f t="shared" si="21"/>
        <v>22.033898305084762</v>
      </c>
      <c r="F67" s="16">
        <f t="shared" si="21"/>
        <v>44.067796610169495</v>
      </c>
      <c r="G67" s="16">
        <f t="shared" si="21"/>
        <v>66.101694915254257</v>
      </c>
      <c r="H67" s="48">
        <f t="shared" si="21"/>
        <v>88.135593220338933</v>
      </c>
    </row>
    <row r="68" spans="2:8" x14ac:dyDescent="0.75">
      <c r="B68" s="32" t="str">
        <f>"Change in "&amp;B47</f>
        <v>Change in Deferred Revenue</v>
      </c>
      <c r="C68" s="16"/>
      <c r="D68" s="16">
        <f t="shared" si="21"/>
        <v>58.333333333333343</v>
      </c>
      <c r="E68" s="16">
        <f t="shared" si="21"/>
        <v>15.833333333333343</v>
      </c>
      <c r="F68" s="16">
        <f t="shared" si="21"/>
        <v>31.666666666666657</v>
      </c>
      <c r="G68" s="16">
        <f t="shared" si="21"/>
        <v>47.5</v>
      </c>
      <c r="H68" s="48">
        <f t="shared" si="21"/>
        <v>63.333333333333343</v>
      </c>
    </row>
    <row r="69" spans="2:8" x14ac:dyDescent="0.75">
      <c r="B69" s="63" t="s">
        <v>73</v>
      </c>
      <c r="C69" s="8"/>
      <c r="D69" s="8">
        <f>SUM(D65:D68)</f>
        <v>3919.7437449556096</v>
      </c>
      <c r="E69" s="8">
        <f t="shared" ref="E69:H69" si="22">SUM(E65:E68)</f>
        <v>3942.6886602098466</v>
      </c>
      <c r="F69" s="8">
        <f t="shared" si="22"/>
        <v>3956.8058918482643</v>
      </c>
      <c r="G69" s="8">
        <f t="shared" si="22"/>
        <v>3970.9231234866829</v>
      </c>
      <c r="H69" s="64">
        <f t="shared" si="22"/>
        <v>1985.0403551251006</v>
      </c>
    </row>
    <row r="70" spans="2:8" x14ac:dyDescent="0.75">
      <c r="B70" s="27" t="s">
        <v>74</v>
      </c>
      <c r="H70" s="24"/>
    </row>
    <row r="71" spans="2:8" x14ac:dyDescent="0.75">
      <c r="B71" s="32" t="s">
        <v>63</v>
      </c>
      <c r="C71" s="16"/>
      <c r="D71" s="16">
        <f>-D85</f>
        <v>-9500</v>
      </c>
      <c r="E71" s="16">
        <f t="shared" ref="E71:H71" si="23">-E85</f>
        <v>0</v>
      </c>
      <c r="F71" s="16">
        <f t="shared" si="23"/>
        <v>0</v>
      </c>
      <c r="G71" s="16">
        <f t="shared" si="23"/>
        <v>-3000</v>
      </c>
      <c r="H71" s="48">
        <f t="shared" si="23"/>
        <v>0</v>
      </c>
    </row>
    <row r="72" spans="2:8" x14ac:dyDescent="0.75">
      <c r="B72" s="71" t="s">
        <v>75</v>
      </c>
      <c r="C72" s="8"/>
      <c r="D72" s="8">
        <f>D71</f>
        <v>-9500</v>
      </c>
      <c r="E72" s="8">
        <f t="shared" ref="E72:H72" si="24">E71</f>
        <v>0</v>
      </c>
      <c r="F72" s="8">
        <f t="shared" si="24"/>
        <v>0</v>
      </c>
      <c r="G72" s="8">
        <f t="shared" si="24"/>
        <v>-3000</v>
      </c>
      <c r="H72" s="64">
        <f t="shared" si="24"/>
        <v>0</v>
      </c>
    </row>
    <row r="73" spans="2:8" x14ac:dyDescent="0.75">
      <c r="B73" s="27" t="s">
        <v>76</v>
      </c>
      <c r="H73" s="24"/>
    </row>
    <row r="74" spans="2:8" x14ac:dyDescent="0.75">
      <c r="B74" s="32" t="s">
        <v>59</v>
      </c>
      <c r="C74" s="16"/>
      <c r="D74" s="16">
        <f>-D123</f>
        <v>-500</v>
      </c>
      <c r="E74" s="16">
        <f>-E123</f>
        <v>-500</v>
      </c>
      <c r="F74" s="16">
        <f>-F123</f>
        <v>-750</v>
      </c>
      <c r="G74" s="16">
        <f>-G123</f>
        <v>-750</v>
      </c>
      <c r="H74" s="48">
        <f>-H123</f>
        <v>-750</v>
      </c>
    </row>
    <row r="75" spans="2:8" x14ac:dyDescent="0.75">
      <c r="B75" s="32" t="s">
        <v>77</v>
      </c>
      <c r="C75" s="16"/>
      <c r="D75" s="16">
        <f>D122</f>
        <v>0</v>
      </c>
      <c r="E75" s="16">
        <f>E122</f>
        <v>0</v>
      </c>
      <c r="F75" s="16">
        <f>F122</f>
        <v>5000</v>
      </c>
      <c r="G75" s="16">
        <f>G122</f>
        <v>0</v>
      </c>
      <c r="H75" s="48">
        <f>H122</f>
        <v>0</v>
      </c>
    </row>
    <row r="76" spans="2:8" x14ac:dyDescent="0.75">
      <c r="B76" s="71" t="s">
        <v>78</v>
      </c>
      <c r="C76" s="8"/>
      <c r="D76" s="8">
        <f>SUM(D74:D75)</f>
        <v>-500</v>
      </c>
      <c r="E76" s="8">
        <f t="shared" ref="E76:H76" si="25">SUM(E74:E75)</f>
        <v>-500</v>
      </c>
      <c r="F76" s="8">
        <f t="shared" si="25"/>
        <v>4250</v>
      </c>
      <c r="G76" s="8">
        <f t="shared" si="25"/>
        <v>-750</v>
      </c>
      <c r="H76" s="64">
        <f t="shared" si="25"/>
        <v>-750</v>
      </c>
    </row>
    <row r="77" spans="2:8" x14ac:dyDescent="0.75">
      <c r="B77" s="30" t="s">
        <v>79</v>
      </c>
      <c r="C77" s="72"/>
      <c r="D77" s="72">
        <f>SUM(D64,D69,D72,D76)</f>
        <v>-3586.6776836158188</v>
      </c>
      <c r="E77" s="72">
        <f>SUM(E64,E69,E72,E76)</f>
        <v>6576.1672316384183</v>
      </c>
      <c r="F77" s="72">
        <f>SUM(F64,F69,F72,F76)</f>
        <v>12329.759463276836</v>
      </c>
      <c r="G77" s="72">
        <f>SUM(G64,G69,G72,G76)</f>
        <v>6222.1016949152545</v>
      </c>
      <c r="H77" s="73">
        <f>SUM(H64,H69,H72,H76)</f>
        <v>11306.693926553673</v>
      </c>
    </row>
    <row r="78" spans="2:8" x14ac:dyDescent="0.75">
      <c r="C78" s="6"/>
      <c r="D78" s="6"/>
      <c r="E78" s="6"/>
      <c r="F78" s="6"/>
      <c r="G78" s="6"/>
      <c r="H78" s="6"/>
    </row>
    <row r="79" spans="2:8" x14ac:dyDescent="0.75">
      <c r="B79" s="25" t="s">
        <v>35</v>
      </c>
      <c r="C79" s="45"/>
      <c r="D79" s="45"/>
      <c r="E79" s="45"/>
      <c r="F79" s="45"/>
      <c r="G79" s="45"/>
      <c r="H79" s="46"/>
    </row>
    <row r="80" spans="2:8" ht="15.5" thickBot="1" x14ac:dyDescent="0.9">
      <c r="B80" s="47" t="s">
        <v>1</v>
      </c>
      <c r="C80" s="21" t="s">
        <v>62</v>
      </c>
      <c r="D80" s="21">
        <v>44926</v>
      </c>
      <c r="E80" s="21">
        <f>EDATE(D80,12)</f>
        <v>45291</v>
      </c>
      <c r="F80" s="21">
        <f t="shared" ref="F80:H80" si="26">EDATE(E80,12)</f>
        <v>45657</v>
      </c>
      <c r="G80" s="21">
        <f t="shared" si="26"/>
        <v>46022</v>
      </c>
      <c r="H80" s="26">
        <f t="shared" si="26"/>
        <v>46387</v>
      </c>
    </row>
    <row r="81" spans="2:8" x14ac:dyDescent="0.75">
      <c r="B81" s="27" t="s">
        <v>63</v>
      </c>
      <c r="H81" s="24"/>
    </row>
    <row r="82" spans="2:8" x14ac:dyDescent="0.75">
      <c r="B82" s="32" t="s">
        <v>64</v>
      </c>
      <c r="C82" s="79">
        <v>3</v>
      </c>
      <c r="D82" s="13">
        <v>3000</v>
      </c>
      <c r="E82" s="13"/>
      <c r="F82" s="14"/>
      <c r="G82" s="13">
        <v>3000</v>
      </c>
      <c r="H82" s="24"/>
    </row>
    <row r="83" spans="2:8" x14ac:dyDescent="0.75">
      <c r="B83" s="32" t="s">
        <v>65</v>
      </c>
      <c r="C83" s="79">
        <v>7</v>
      </c>
      <c r="D83" s="13">
        <v>3000</v>
      </c>
      <c r="E83" s="13"/>
      <c r="F83" s="13"/>
      <c r="G83" s="14"/>
      <c r="H83" s="24"/>
    </row>
    <row r="84" spans="2:8" x14ac:dyDescent="0.75">
      <c r="B84" s="32" t="s">
        <v>66</v>
      </c>
      <c r="C84" s="79">
        <v>7</v>
      </c>
      <c r="D84" s="13">
        <v>3500</v>
      </c>
      <c r="E84" s="13"/>
      <c r="F84" s="13"/>
      <c r="G84" s="14"/>
      <c r="H84" s="24"/>
    </row>
    <row r="85" spans="2:8" ht="15.5" thickBot="1" x14ac:dyDescent="0.9">
      <c r="B85" s="66" t="s">
        <v>67</v>
      </c>
      <c r="C85" s="9"/>
      <c r="D85" s="12">
        <f>SUM(D82:D84)</f>
        <v>9500</v>
      </c>
      <c r="E85" s="12">
        <f>SUM(E82:E84)</f>
        <v>0</v>
      </c>
      <c r="F85" s="12">
        <f>SUM(F82:F84)</f>
        <v>0</v>
      </c>
      <c r="G85" s="12">
        <f>SUM(G82:G84)</f>
        <v>3000</v>
      </c>
      <c r="H85" s="74">
        <f>SUM(H82:H84)</f>
        <v>0</v>
      </c>
    </row>
    <row r="86" spans="2:8" x14ac:dyDescent="0.75">
      <c r="B86" s="27"/>
      <c r="H86" s="24"/>
    </row>
    <row r="87" spans="2:8" x14ac:dyDescent="0.75">
      <c r="B87" s="59" t="s">
        <v>68</v>
      </c>
      <c r="H87" s="24"/>
    </row>
    <row r="88" spans="2:8" x14ac:dyDescent="0.75">
      <c r="B88" s="32" t="s">
        <v>69</v>
      </c>
      <c r="D88" s="13">
        <v>2000</v>
      </c>
      <c r="E88" s="13">
        <v>2000</v>
      </c>
      <c r="F88" s="13">
        <v>2000</v>
      </c>
      <c r="G88" s="13">
        <v>2000</v>
      </c>
      <c r="H88" s="75"/>
    </row>
    <row r="89" spans="2:8" x14ac:dyDescent="0.75">
      <c r="B89" s="32" t="str">
        <f>B82</f>
        <v>Lemon Crusher</v>
      </c>
      <c r="D89" s="15">
        <f t="shared" ref="D89:F91" si="27">$D82/$C82</f>
        <v>1000</v>
      </c>
      <c r="E89" s="15">
        <f t="shared" si="27"/>
        <v>1000</v>
      </c>
      <c r="F89" s="15">
        <f t="shared" si="27"/>
        <v>1000</v>
      </c>
      <c r="G89" s="15">
        <f>$G82/$C82</f>
        <v>1000</v>
      </c>
      <c r="H89" s="76">
        <f>$G82/$C82</f>
        <v>1000</v>
      </c>
    </row>
    <row r="90" spans="2:8" x14ac:dyDescent="0.75">
      <c r="B90" s="32" t="str">
        <f>B83</f>
        <v>Ice Machine</v>
      </c>
      <c r="D90" s="15">
        <f t="shared" si="27"/>
        <v>428.57142857142856</v>
      </c>
      <c r="E90" s="15">
        <f t="shared" si="27"/>
        <v>428.57142857142856</v>
      </c>
      <c r="F90" s="15">
        <f t="shared" si="27"/>
        <v>428.57142857142856</v>
      </c>
      <c r="G90" s="15">
        <f>$D83/$C83</f>
        <v>428.57142857142856</v>
      </c>
      <c r="H90" s="76">
        <f>$D83/$C83</f>
        <v>428.57142857142856</v>
      </c>
    </row>
    <row r="91" spans="2:8" x14ac:dyDescent="0.75">
      <c r="B91" s="32" t="str">
        <f t="shared" ref="B91" si="28">B84</f>
        <v>Refrigerator</v>
      </c>
      <c r="D91" s="15">
        <f t="shared" si="27"/>
        <v>500</v>
      </c>
      <c r="E91" s="15">
        <f t="shared" si="27"/>
        <v>500</v>
      </c>
      <c r="F91" s="15">
        <f t="shared" si="27"/>
        <v>500</v>
      </c>
      <c r="G91" s="15">
        <f>$D84/$C84</f>
        <v>500</v>
      </c>
      <c r="H91" s="76">
        <f>$D84/$C84</f>
        <v>500</v>
      </c>
    </row>
    <row r="92" spans="2:8" x14ac:dyDescent="0.75">
      <c r="B92" s="30" t="s">
        <v>70</v>
      </c>
      <c r="C92" s="31"/>
      <c r="D92" s="77">
        <f>SUM(D88:D91)</f>
        <v>3928.5714285714284</v>
      </c>
      <c r="E92" s="77">
        <f t="shared" ref="E92:H92" si="29">SUM(E88:E91)</f>
        <v>3928.5714285714284</v>
      </c>
      <c r="F92" s="77">
        <f t="shared" si="29"/>
        <v>3928.5714285714284</v>
      </c>
      <c r="G92" s="77">
        <f t="shared" si="29"/>
        <v>3928.5714285714284</v>
      </c>
      <c r="H92" s="78">
        <f t="shared" si="29"/>
        <v>1928.5714285714284</v>
      </c>
    </row>
    <row r="93" spans="2:8" x14ac:dyDescent="0.75">
      <c r="B93" s="23"/>
      <c r="C93" s="23"/>
      <c r="D93" s="102"/>
      <c r="E93" s="102"/>
      <c r="F93" s="102"/>
      <c r="G93" s="102"/>
      <c r="H93" s="102"/>
    </row>
    <row r="94" spans="2:8" x14ac:dyDescent="0.75">
      <c r="B94" s="23"/>
      <c r="C94" s="23"/>
      <c r="D94" s="102"/>
      <c r="E94" s="102"/>
      <c r="F94" s="102"/>
      <c r="G94" s="102"/>
      <c r="H94" s="102"/>
    </row>
    <row r="95" spans="2:8" x14ac:dyDescent="0.75">
      <c r="B95" s="43" t="s">
        <v>81</v>
      </c>
      <c r="C95" s="44"/>
      <c r="D95" s="44"/>
      <c r="E95" s="44"/>
      <c r="F95" s="44"/>
      <c r="G95" s="44"/>
      <c r="H95" s="44"/>
    </row>
    <row r="96" spans="2:8" x14ac:dyDescent="0.75">
      <c r="B96" s="86" t="s">
        <v>28</v>
      </c>
      <c r="C96" s="87"/>
      <c r="D96" s="87"/>
      <c r="E96" s="87"/>
      <c r="F96" s="87"/>
      <c r="G96" s="87"/>
      <c r="H96" s="88"/>
    </row>
    <row r="97" spans="2:8" x14ac:dyDescent="0.75">
      <c r="B97" s="39" t="s">
        <v>2</v>
      </c>
      <c r="C97" s="34"/>
      <c r="D97" s="34"/>
      <c r="E97" s="34"/>
      <c r="F97" s="34"/>
      <c r="G97" s="34"/>
      <c r="H97" s="35"/>
    </row>
    <row r="98" spans="2:8" x14ac:dyDescent="0.75">
      <c r="B98" s="36" t="s">
        <v>25</v>
      </c>
      <c r="C98" s="34"/>
      <c r="D98" s="80">
        <v>5000</v>
      </c>
      <c r="E98" s="80">
        <v>5500</v>
      </c>
      <c r="F98" s="80">
        <v>6500</v>
      </c>
      <c r="G98" s="80">
        <v>8000</v>
      </c>
      <c r="H98" s="89">
        <v>10000</v>
      </c>
    </row>
    <row r="99" spans="2:8" x14ac:dyDescent="0.75">
      <c r="B99" s="36" t="s">
        <v>26</v>
      </c>
      <c r="C99" s="34"/>
      <c r="D99" s="81">
        <v>5</v>
      </c>
      <c r="E99" s="81">
        <v>5</v>
      </c>
      <c r="F99" s="81">
        <v>5</v>
      </c>
      <c r="G99" s="81">
        <v>5</v>
      </c>
      <c r="H99" s="90">
        <v>5</v>
      </c>
    </row>
    <row r="100" spans="2:8" x14ac:dyDescent="0.75">
      <c r="B100" s="36" t="str">
        <f>B9&amp; " as % of Rev"</f>
        <v>Discounts as % of Rev</v>
      </c>
      <c r="C100" s="34"/>
      <c r="D100" s="82">
        <v>0.05</v>
      </c>
      <c r="E100" s="82">
        <v>0.05</v>
      </c>
      <c r="F100" s="82">
        <v>0.05</v>
      </c>
      <c r="G100" s="82">
        <v>0.05</v>
      </c>
      <c r="H100" s="91">
        <v>0.05</v>
      </c>
    </row>
    <row r="101" spans="2:8" x14ac:dyDescent="0.75">
      <c r="B101" s="39"/>
      <c r="C101" s="34"/>
      <c r="D101" s="83"/>
      <c r="E101" s="83"/>
      <c r="F101" s="83"/>
      <c r="G101" s="83"/>
      <c r="H101" s="92"/>
    </row>
    <row r="102" spans="2:8" x14ac:dyDescent="0.75">
      <c r="B102" s="39" t="s">
        <v>6</v>
      </c>
      <c r="C102" s="34"/>
      <c r="D102" s="83"/>
      <c r="E102" s="83"/>
      <c r="F102" s="83"/>
      <c r="G102" s="83"/>
      <c r="H102" s="92"/>
    </row>
    <row r="103" spans="2:8" x14ac:dyDescent="0.75">
      <c r="B103" s="36" t="str">
        <f>B12&amp; " as % of Rev"</f>
        <v>Raw Materials as % of Rev</v>
      </c>
      <c r="C103" s="34"/>
      <c r="D103" s="82">
        <v>0.3</v>
      </c>
      <c r="E103" s="82">
        <v>0.3</v>
      </c>
      <c r="F103" s="82">
        <v>0.3</v>
      </c>
      <c r="G103" s="82">
        <v>0.3</v>
      </c>
      <c r="H103" s="91">
        <v>0.3</v>
      </c>
    </row>
    <row r="104" spans="2:8" x14ac:dyDescent="0.75">
      <c r="B104" s="36" t="str">
        <f>B13&amp; " as % of Rev"</f>
        <v>Fulfillment as % of Rev</v>
      </c>
      <c r="C104" s="34"/>
      <c r="D104" s="82">
        <v>7.0000000000000007E-2</v>
      </c>
      <c r="E104" s="82">
        <v>7.0000000000000007E-2</v>
      </c>
      <c r="F104" s="82">
        <v>7.0000000000000007E-2</v>
      </c>
      <c r="G104" s="82">
        <v>7.0000000000000007E-2</v>
      </c>
      <c r="H104" s="91">
        <v>7.0000000000000007E-2</v>
      </c>
    </row>
    <row r="105" spans="2:8" x14ac:dyDescent="0.75">
      <c r="B105" s="36" t="str">
        <f>B14&amp; " as % of Rev"</f>
        <v>Transaction Fees as % of Rev</v>
      </c>
      <c r="C105" s="34"/>
      <c r="D105" s="82">
        <v>0.02</v>
      </c>
      <c r="E105" s="82">
        <v>0.02</v>
      </c>
      <c r="F105" s="82">
        <v>0.02</v>
      </c>
      <c r="G105" s="82">
        <v>0.02</v>
      </c>
      <c r="H105" s="91">
        <v>0.02</v>
      </c>
    </row>
    <row r="106" spans="2:8" x14ac:dyDescent="0.75">
      <c r="B106" s="39"/>
      <c r="C106" s="34"/>
      <c r="D106" s="83"/>
      <c r="E106" s="83"/>
      <c r="F106" s="83"/>
      <c r="G106" s="83"/>
      <c r="H106" s="92"/>
    </row>
    <row r="107" spans="2:8" x14ac:dyDescent="0.75">
      <c r="B107" s="39" t="s">
        <v>13</v>
      </c>
      <c r="C107" s="34"/>
      <c r="D107" s="83"/>
      <c r="E107" s="83"/>
      <c r="F107" s="83"/>
      <c r="G107" s="83"/>
      <c r="H107" s="92"/>
    </row>
    <row r="108" spans="2:8" x14ac:dyDescent="0.75">
      <c r="B108" s="36" t="str">
        <f>B19&amp; " as % of Rev"</f>
        <v>Labor as % of Rev</v>
      </c>
      <c r="C108" s="34"/>
      <c r="D108" s="82">
        <v>0.15</v>
      </c>
      <c r="E108" s="82">
        <v>0.15</v>
      </c>
      <c r="F108" s="82">
        <v>0.15</v>
      </c>
      <c r="G108" s="82">
        <v>0.15</v>
      </c>
      <c r="H108" s="91">
        <v>0.15</v>
      </c>
    </row>
    <row r="109" spans="2:8" x14ac:dyDescent="0.75">
      <c r="B109" s="36" t="str">
        <f>B20&amp; " as % of Rev"</f>
        <v>Marketing as % of Rev</v>
      </c>
      <c r="C109" s="34"/>
      <c r="D109" s="82">
        <v>0.05</v>
      </c>
      <c r="E109" s="82">
        <v>0.05</v>
      </c>
      <c r="F109" s="82">
        <v>0.05</v>
      </c>
      <c r="G109" s="82">
        <v>0.05</v>
      </c>
      <c r="H109" s="91">
        <v>0.05</v>
      </c>
    </row>
    <row r="110" spans="2:8" x14ac:dyDescent="0.75">
      <c r="B110" s="36" t="str">
        <f>B21&amp; " as % of Rev"</f>
        <v>SGA &amp; Other as % of Rev</v>
      </c>
      <c r="C110" s="34"/>
      <c r="D110" s="82">
        <v>0.05</v>
      </c>
      <c r="E110" s="82">
        <v>0.05</v>
      </c>
      <c r="F110" s="82">
        <v>0.05</v>
      </c>
      <c r="G110" s="82">
        <v>0.05</v>
      </c>
      <c r="H110" s="91">
        <v>0.05</v>
      </c>
    </row>
    <row r="111" spans="2:8" x14ac:dyDescent="0.75">
      <c r="B111" s="39"/>
      <c r="C111" s="34"/>
      <c r="D111" s="82"/>
      <c r="E111" s="82"/>
      <c r="F111" s="82"/>
      <c r="G111" s="82"/>
      <c r="H111" s="91"/>
    </row>
    <row r="112" spans="2:8" x14ac:dyDescent="0.75">
      <c r="B112" s="39" t="s">
        <v>27</v>
      </c>
      <c r="C112" s="34"/>
      <c r="D112" s="82">
        <v>0.21</v>
      </c>
      <c r="E112" s="82">
        <v>0.21</v>
      </c>
      <c r="F112" s="82">
        <v>0.21</v>
      </c>
      <c r="G112" s="82">
        <v>0.21</v>
      </c>
      <c r="H112" s="91">
        <v>0.21</v>
      </c>
    </row>
    <row r="113" spans="2:8" x14ac:dyDescent="0.75">
      <c r="B113" s="27"/>
      <c r="D113" s="98"/>
      <c r="E113" s="98"/>
      <c r="F113" s="98"/>
      <c r="G113" s="98"/>
      <c r="H113" s="99"/>
    </row>
    <row r="114" spans="2:8" x14ac:dyDescent="0.75">
      <c r="B114" s="33" t="s">
        <v>80</v>
      </c>
      <c r="C114" s="34"/>
      <c r="D114" s="34"/>
      <c r="E114" s="34"/>
      <c r="F114" s="34"/>
      <c r="G114" s="34"/>
      <c r="H114" s="35"/>
    </row>
    <row r="115" spans="2:8" x14ac:dyDescent="0.75">
      <c r="B115" s="39" t="s">
        <v>5</v>
      </c>
      <c r="C115" s="80">
        <v>15000</v>
      </c>
      <c r="D115" s="37">
        <f>D10</f>
        <v>23750</v>
      </c>
      <c r="E115" s="37">
        <f>E10</f>
        <v>26125</v>
      </c>
      <c r="F115" s="37">
        <f>F10</f>
        <v>30875</v>
      </c>
      <c r="G115" s="37">
        <f>G10</f>
        <v>38000</v>
      </c>
      <c r="H115" s="38">
        <f>H10</f>
        <v>47500</v>
      </c>
    </row>
    <row r="116" spans="2:8" x14ac:dyDescent="0.75">
      <c r="B116" s="39" t="s">
        <v>54</v>
      </c>
      <c r="C116" s="80">
        <v>8850</v>
      </c>
      <c r="D116" s="37">
        <f>-D15</f>
        <v>9750</v>
      </c>
      <c r="E116" s="37">
        <f>-E15</f>
        <v>10725</v>
      </c>
      <c r="F116" s="37">
        <f>-F15</f>
        <v>12675</v>
      </c>
      <c r="G116" s="37">
        <f>-G15</f>
        <v>15600</v>
      </c>
      <c r="H116" s="38">
        <f>-H15</f>
        <v>19500</v>
      </c>
    </row>
    <row r="117" spans="2:8" x14ac:dyDescent="0.75">
      <c r="B117" s="36" t="s">
        <v>55</v>
      </c>
      <c r="C117" s="84">
        <f>C36/C$115</f>
        <v>0.01</v>
      </c>
      <c r="D117" s="40">
        <f>C117</f>
        <v>0.01</v>
      </c>
      <c r="E117" s="40">
        <f t="shared" ref="E117:H119" si="30">D117</f>
        <v>0.01</v>
      </c>
      <c r="F117" s="40">
        <f t="shared" si="30"/>
        <v>0.01</v>
      </c>
      <c r="G117" s="40">
        <f t="shared" si="30"/>
        <v>0.01</v>
      </c>
      <c r="H117" s="41">
        <f t="shared" si="30"/>
        <v>0.01</v>
      </c>
    </row>
    <row r="118" spans="2:8" x14ac:dyDescent="0.75">
      <c r="B118" s="36" t="s">
        <v>56</v>
      </c>
      <c r="C118" s="84">
        <f>C46/C$116</f>
        <v>2.2598870056497175E-2</v>
      </c>
      <c r="D118" s="40">
        <f>C118</f>
        <v>2.2598870056497175E-2</v>
      </c>
      <c r="E118" s="40">
        <f t="shared" si="30"/>
        <v>2.2598870056497175E-2</v>
      </c>
      <c r="F118" s="40">
        <f t="shared" si="30"/>
        <v>2.2598870056497175E-2</v>
      </c>
      <c r="G118" s="40">
        <f t="shared" si="30"/>
        <v>2.2598870056497175E-2</v>
      </c>
      <c r="H118" s="41">
        <f t="shared" si="30"/>
        <v>2.2598870056497175E-2</v>
      </c>
    </row>
    <row r="119" spans="2:8" x14ac:dyDescent="0.75">
      <c r="B119" s="36" t="s">
        <v>57</v>
      </c>
      <c r="C119" s="84">
        <f>C47/C$115</f>
        <v>6.6666666666666671E-3</v>
      </c>
      <c r="D119" s="40">
        <f>C119</f>
        <v>6.6666666666666671E-3</v>
      </c>
      <c r="E119" s="40">
        <f t="shared" si="30"/>
        <v>6.6666666666666671E-3</v>
      </c>
      <c r="F119" s="40">
        <f t="shared" si="30"/>
        <v>6.6666666666666671E-3</v>
      </c>
      <c r="G119" s="40">
        <f t="shared" si="30"/>
        <v>6.6666666666666671E-3</v>
      </c>
      <c r="H119" s="41">
        <f t="shared" si="30"/>
        <v>6.6666666666666671E-3</v>
      </c>
    </row>
    <row r="120" spans="2:8" x14ac:dyDescent="0.75">
      <c r="B120" s="39"/>
      <c r="C120" s="34"/>
      <c r="D120" s="34"/>
      <c r="E120" s="34"/>
      <c r="F120" s="34"/>
      <c r="G120" s="34"/>
      <c r="H120" s="35"/>
    </row>
    <row r="121" spans="2:8" x14ac:dyDescent="0.75">
      <c r="B121" s="39" t="s">
        <v>45</v>
      </c>
      <c r="C121" s="34"/>
      <c r="D121" s="34"/>
      <c r="E121" s="34"/>
      <c r="F121" s="34"/>
      <c r="G121" s="34"/>
      <c r="H121" s="35"/>
    </row>
    <row r="122" spans="2:8" x14ac:dyDescent="0.75">
      <c r="B122" s="93" t="s">
        <v>58</v>
      </c>
      <c r="C122" s="34"/>
      <c r="D122" s="85"/>
      <c r="E122" s="85"/>
      <c r="F122" s="80">
        <v>5000</v>
      </c>
      <c r="G122" s="85"/>
      <c r="H122" s="94"/>
    </row>
    <row r="123" spans="2:8" x14ac:dyDescent="0.75">
      <c r="B123" s="93" t="s">
        <v>59</v>
      </c>
      <c r="C123" s="34"/>
      <c r="D123" s="80">
        <v>500</v>
      </c>
      <c r="E123" s="80">
        <v>500</v>
      </c>
      <c r="F123" s="80">
        <v>750</v>
      </c>
      <c r="G123" s="80">
        <v>750</v>
      </c>
      <c r="H123" s="89">
        <v>750</v>
      </c>
    </row>
    <row r="124" spans="2:8" x14ac:dyDescent="0.75">
      <c r="B124" s="93" t="s">
        <v>60</v>
      </c>
      <c r="C124" s="34"/>
      <c r="D124" s="82">
        <v>7.0000000000000007E-2</v>
      </c>
      <c r="E124" s="82">
        <v>7.0000000000000007E-2</v>
      </c>
      <c r="F124" s="82">
        <v>7.0000000000000007E-2</v>
      </c>
      <c r="G124" s="82">
        <v>7.0000000000000007E-2</v>
      </c>
      <c r="H124" s="91">
        <v>7.0000000000000007E-2</v>
      </c>
    </row>
    <row r="125" spans="2:8" x14ac:dyDescent="0.75">
      <c r="B125" s="95" t="s">
        <v>61</v>
      </c>
      <c r="C125" s="42"/>
      <c r="D125" s="96">
        <f>D50*D124</f>
        <v>665.00000000000011</v>
      </c>
      <c r="E125" s="96">
        <f>E50*E124</f>
        <v>630.00000000000011</v>
      </c>
      <c r="F125" s="96">
        <f>F50*F124</f>
        <v>927.50000000000011</v>
      </c>
      <c r="G125" s="96">
        <f>G50*G124</f>
        <v>875.00000000000011</v>
      </c>
      <c r="H125" s="97">
        <f>H50*H124</f>
        <v>822.50000000000011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80" r:id="rId4" name="Button 20">
              <controlPr defaultSize="0" print="0" autoFill="0" autoPict="0" macro="[0]!Comments">
                <anchor moveWithCells="1" sizeWithCells="1">
                  <from>
                    <xdr:col>6</xdr:col>
                    <xdr:colOff>31750</xdr:colOff>
                    <xdr:row>1</xdr:row>
                    <xdr:rowOff>12700</xdr:rowOff>
                  </from>
                  <to>
                    <xdr:col>8</xdr:col>
                    <xdr:colOff>19050</xdr:colOff>
                    <xdr:row>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Comments 1</vt:lpstr>
      <vt:lpstr>Comments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</dc:creator>
  <cp:lastModifiedBy>Zachary Young</cp:lastModifiedBy>
  <dcterms:created xsi:type="dcterms:W3CDTF">2022-11-15T11:25:17Z</dcterms:created>
  <dcterms:modified xsi:type="dcterms:W3CDTF">2023-08-02T17:16:31Z</dcterms:modified>
</cp:coreProperties>
</file>