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ee490\Desktop\"/>
    </mc:Choice>
  </mc:AlternateContent>
  <bookViews>
    <workbookView xWindow="0" yWindow="0" windowWidth="19200" windowHeight="12180" activeTab="2"/>
  </bookViews>
  <sheets>
    <sheet name="Tendencies" sheetId="6" r:id="rId1"/>
    <sheet name="Timber Prices" sheetId="7" r:id="rId2"/>
    <sheet name="Sale Auction Data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3" i="5" l="1"/>
  <c r="H462" i="5"/>
  <c r="B462" i="5"/>
  <c r="H461" i="5" l="1"/>
  <c r="H460" i="5"/>
  <c r="B461" i="5"/>
  <c r="B460" i="5"/>
  <c r="H459" i="5"/>
  <c r="B459" i="5"/>
  <c r="H458" i="5"/>
  <c r="H457" i="5"/>
  <c r="H456" i="5"/>
  <c r="B458" i="5"/>
  <c r="B457" i="5"/>
  <c r="B456" i="5"/>
  <c r="H455" i="5"/>
  <c r="B455" i="5"/>
  <c r="H454" i="5"/>
  <c r="B454" i="5"/>
  <c r="H453" i="5"/>
  <c r="H452" i="5"/>
  <c r="H451" i="5"/>
  <c r="B453" i="5"/>
  <c r="B452" i="5"/>
  <c r="B451" i="5"/>
  <c r="H450" i="5"/>
  <c r="B450" i="5"/>
  <c r="B424" i="5"/>
  <c r="H424" i="5"/>
  <c r="I424" i="5"/>
  <c r="J424" i="5"/>
  <c r="K424" i="5" s="1"/>
  <c r="N424" i="5"/>
  <c r="P424" i="5"/>
  <c r="R424" i="5"/>
  <c r="S424" i="5"/>
  <c r="T424" i="5"/>
  <c r="U424" i="5"/>
  <c r="H449" i="5"/>
  <c r="H448" i="5"/>
  <c r="B449" i="5"/>
  <c r="B448" i="5"/>
  <c r="H447" i="5"/>
  <c r="B447" i="5"/>
  <c r="H446" i="5"/>
  <c r="B446" i="5"/>
  <c r="H445" i="5"/>
  <c r="B445" i="5"/>
  <c r="H444" i="5"/>
  <c r="B444" i="5"/>
  <c r="H443" i="5"/>
  <c r="B443" i="5"/>
  <c r="H439" i="5"/>
  <c r="G442" i="5"/>
  <c r="G441" i="5"/>
  <c r="G440" i="5"/>
  <c r="G439" i="5"/>
  <c r="F442" i="5"/>
  <c r="H442" i="5" s="1"/>
  <c r="B442" i="5"/>
  <c r="F441" i="5"/>
  <c r="H441" i="5" s="1"/>
  <c r="B441" i="5"/>
  <c r="F440" i="5"/>
  <c r="H440" i="5" s="1"/>
  <c r="B440" i="5"/>
  <c r="F439" i="5"/>
  <c r="B439" i="5"/>
  <c r="H438" i="5" l="1"/>
  <c r="H437" i="5"/>
  <c r="H436" i="5"/>
  <c r="B438" i="5"/>
  <c r="B437" i="5"/>
  <c r="B436" i="5"/>
  <c r="H435" i="5"/>
  <c r="B435" i="5"/>
  <c r="H434" i="5"/>
  <c r="H433" i="5"/>
  <c r="B434" i="5"/>
  <c r="B433" i="5"/>
  <c r="H432" i="5"/>
  <c r="B432" i="5"/>
  <c r="H431" i="5"/>
  <c r="H430" i="5"/>
  <c r="H429" i="5"/>
  <c r="B431" i="5"/>
  <c r="B430" i="5"/>
  <c r="B429" i="5"/>
  <c r="H428" i="5"/>
  <c r="B428" i="5"/>
  <c r="H427" i="5" l="1"/>
  <c r="B427" i="5"/>
  <c r="H426" i="5"/>
  <c r="B426" i="5"/>
  <c r="H425" i="5" l="1"/>
  <c r="B425" i="5"/>
  <c r="H423" i="5"/>
  <c r="B423" i="5"/>
  <c r="C78" i="7" l="1"/>
  <c r="D78" i="7"/>
  <c r="H422" i="5" l="1"/>
  <c r="H421" i="5"/>
  <c r="H420" i="5"/>
  <c r="B422" i="5"/>
  <c r="B421" i="5"/>
  <c r="B420" i="5"/>
  <c r="H419" i="5"/>
  <c r="B419" i="5"/>
  <c r="H418" i="5"/>
  <c r="B418" i="5"/>
  <c r="H417" i="5"/>
  <c r="B417" i="5"/>
  <c r="H416" i="5"/>
  <c r="H415" i="5"/>
  <c r="H414" i="5"/>
  <c r="H413" i="5"/>
  <c r="H412" i="5"/>
  <c r="B416" i="5"/>
  <c r="B415" i="5"/>
  <c r="B414" i="5"/>
  <c r="B413" i="5"/>
  <c r="B412" i="5"/>
  <c r="H411" i="5"/>
  <c r="B411" i="5"/>
  <c r="N370" i="5" l="1"/>
  <c r="N371" i="5"/>
  <c r="N372" i="5" s="1"/>
  <c r="P3" i="5"/>
  <c r="Q3" i="5" a="1"/>
  <c r="Q3" i="5" s="1"/>
  <c r="R3" i="5"/>
  <c r="S3" i="5"/>
  <c r="T3" i="5"/>
  <c r="U3" i="5"/>
  <c r="P4" i="5"/>
  <c r="Q4" i="5" a="1"/>
  <c r="Q4" i="5" s="1"/>
  <c r="R4" i="5"/>
  <c r="S4" i="5"/>
  <c r="T4" i="5"/>
  <c r="U4" i="5"/>
  <c r="P5" i="5"/>
  <c r="Q5" i="5" a="1"/>
  <c r="Q5" i="5" s="1"/>
  <c r="R5" i="5"/>
  <c r="S5" i="5"/>
  <c r="T5" i="5"/>
  <c r="U5" i="5"/>
  <c r="P6" i="5"/>
  <c r="Q6" i="5" a="1"/>
  <c r="Q6" i="5" s="1"/>
  <c r="R6" i="5"/>
  <c r="S6" i="5"/>
  <c r="T6" i="5"/>
  <c r="U6" i="5"/>
  <c r="P7" i="5"/>
  <c r="R7" i="5"/>
  <c r="T7" i="5"/>
  <c r="U7" i="5"/>
  <c r="P8" i="5"/>
  <c r="Q8" i="5" a="1"/>
  <c r="Q8" i="5" s="1"/>
  <c r="R8" i="5"/>
  <c r="S8" i="5"/>
  <c r="T8" i="5"/>
  <c r="U8" i="5"/>
  <c r="P9" i="5"/>
  <c r="Q9" i="5" a="1"/>
  <c r="Q9" i="5" s="1"/>
  <c r="R9" i="5"/>
  <c r="S9" i="5"/>
  <c r="T9" i="5"/>
  <c r="U9" i="5"/>
  <c r="P10" i="5"/>
  <c r="R10" i="5"/>
  <c r="T10" i="5"/>
  <c r="U10" i="5"/>
  <c r="P11" i="5"/>
  <c r="Q11" i="5" a="1"/>
  <c r="Q11" i="5" s="1"/>
  <c r="R11" i="5"/>
  <c r="S11" i="5"/>
  <c r="T11" i="5"/>
  <c r="U11" i="5"/>
  <c r="P12" i="5"/>
  <c r="R12" i="5"/>
  <c r="T12" i="5"/>
  <c r="U12" i="5"/>
  <c r="P13" i="5"/>
  <c r="R13" i="5"/>
  <c r="T13" i="5"/>
  <c r="U13" i="5"/>
  <c r="P14" i="5"/>
  <c r="Q14" i="5" a="1"/>
  <c r="Q14" i="5" s="1"/>
  <c r="R14" i="5"/>
  <c r="S14" i="5"/>
  <c r="T14" i="5"/>
  <c r="U14" i="5"/>
  <c r="P15" i="5"/>
  <c r="Q15" i="5" a="1"/>
  <c r="Q15" i="5" s="1"/>
  <c r="R15" i="5"/>
  <c r="S15" i="5"/>
  <c r="T15" i="5"/>
  <c r="U15" i="5"/>
  <c r="P16" i="5"/>
  <c r="R16" i="5"/>
  <c r="T16" i="5"/>
  <c r="U16" i="5"/>
  <c r="P17" i="5"/>
  <c r="Q17" i="5" a="1"/>
  <c r="Q17" i="5" s="1"/>
  <c r="R17" i="5"/>
  <c r="S17" i="5"/>
  <c r="T17" i="5"/>
  <c r="U17" i="5"/>
  <c r="P18" i="5"/>
  <c r="R18" i="5"/>
  <c r="T18" i="5"/>
  <c r="U18" i="5"/>
  <c r="P19" i="5"/>
  <c r="Q19" i="5" a="1"/>
  <c r="Q19" i="5" s="1"/>
  <c r="R19" i="5"/>
  <c r="S19" i="5"/>
  <c r="T19" i="5"/>
  <c r="U19" i="5"/>
  <c r="P20" i="5"/>
  <c r="Q20" i="5" a="1"/>
  <c r="Q20" i="5" s="1"/>
  <c r="R20" i="5"/>
  <c r="S20" i="5"/>
  <c r="T20" i="5"/>
  <c r="U20" i="5"/>
  <c r="P21" i="5"/>
  <c r="Q21" i="5" a="1"/>
  <c r="Q21" i="5" s="1"/>
  <c r="R21" i="5"/>
  <c r="S21" i="5"/>
  <c r="T21" i="5"/>
  <c r="U21" i="5"/>
  <c r="P22" i="5"/>
  <c r="Q22" i="5" a="1"/>
  <c r="Q22" i="5" s="1"/>
  <c r="R22" i="5"/>
  <c r="S22" i="5"/>
  <c r="T22" i="5"/>
  <c r="U22" i="5"/>
  <c r="P23" i="5"/>
  <c r="Q23" i="5" a="1"/>
  <c r="Q23" i="5" s="1"/>
  <c r="R23" i="5"/>
  <c r="S23" i="5"/>
  <c r="T23" i="5"/>
  <c r="U23" i="5"/>
  <c r="P24" i="5"/>
  <c r="R24" i="5"/>
  <c r="T24" i="5"/>
  <c r="U24" i="5"/>
  <c r="P25" i="5"/>
  <c r="Q25" i="5" a="1"/>
  <c r="Q25" i="5" s="1"/>
  <c r="R25" i="5"/>
  <c r="S25" i="5"/>
  <c r="T25" i="5"/>
  <c r="U25" i="5"/>
  <c r="P26" i="5"/>
  <c r="Q26" i="5" a="1"/>
  <c r="Q26" i="5" s="1"/>
  <c r="R26" i="5"/>
  <c r="S26" i="5"/>
  <c r="T26" i="5"/>
  <c r="U26" i="5"/>
  <c r="P27" i="5"/>
  <c r="Q27" i="5" a="1"/>
  <c r="Q27" i="5" s="1"/>
  <c r="R27" i="5"/>
  <c r="S27" i="5"/>
  <c r="T27" i="5"/>
  <c r="U27" i="5"/>
  <c r="P28" i="5"/>
  <c r="Q28" i="5" a="1"/>
  <c r="Q28" i="5" s="1"/>
  <c r="R28" i="5"/>
  <c r="S28" i="5"/>
  <c r="T28" i="5"/>
  <c r="U28" i="5"/>
  <c r="P29" i="5"/>
  <c r="R29" i="5"/>
  <c r="T29" i="5"/>
  <c r="U29" i="5"/>
  <c r="P30" i="5"/>
  <c r="Q30" i="5" a="1"/>
  <c r="Q30" i="5" s="1"/>
  <c r="R30" i="5"/>
  <c r="S30" i="5"/>
  <c r="T30" i="5"/>
  <c r="U30" i="5"/>
  <c r="P31" i="5"/>
  <c r="Q31" i="5" a="1"/>
  <c r="Q31" i="5" s="1"/>
  <c r="R31" i="5"/>
  <c r="S31" i="5"/>
  <c r="T31" i="5"/>
  <c r="U31" i="5"/>
  <c r="P32" i="5"/>
  <c r="Q32" i="5" a="1"/>
  <c r="Q32" i="5" s="1"/>
  <c r="R32" i="5"/>
  <c r="S32" i="5"/>
  <c r="T32" i="5"/>
  <c r="U32" i="5"/>
  <c r="P33" i="5"/>
  <c r="Q33" i="5" a="1"/>
  <c r="Q33" i="5" s="1"/>
  <c r="R33" i="5"/>
  <c r="S33" i="5"/>
  <c r="T33" i="5"/>
  <c r="U33" i="5"/>
  <c r="P34" i="5"/>
  <c r="R34" i="5"/>
  <c r="T34" i="5"/>
  <c r="U34" i="5"/>
  <c r="P35" i="5"/>
  <c r="Q35" i="5" a="1"/>
  <c r="Q35" i="5" s="1"/>
  <c r="R35" i="5"/>
  <c r="S35" i="5"/>
  <c r="T35" i="5"/>
  <c r="U35" i="5"/>
  <c r="P36" i="5"/>
  <c r="Q36" i="5" a="1"/>
  <c r="Q36" i="5" s="1"/>
  <c r="R36" i="5"/>
  <c r="S36" i="5"/>
  <c r="T36" i="5"/>
  <c r="U36" i="5"/>
  <c r="P37" i="5"/>
  <c r="Q37" i="5" a="1"/>
  <c r="Q37" i="5" s="1"/>
  <c r="R37" i="5"/>
  <c r="S37" i="5"/>
  <c r="T37" i="5"/>
  <c r="U37" i="5"/>
  <c r="P38" i="5"/>
  <c r="R38" i="5"/>
  <c r="T38" i="5"/>
  <c r="U38" i="5"/>
  <c r="P39" i="5"/>
  <c r="R39" i="5"/>
  <c r="T39" i="5"/>
  <c r="U39" i="5"/>
  <c r="P40" i="5"/>
  <c r="Q40" i="5" a="1"/>
  <c r="Q40" i="5" s="1"/>
  <c r="R40" i="5"/>
  <c r="S40" i="5"/>
  <c r="T40" i="5"/>
  <c r="U40" i="5"/>
  <c r="P41" i="5"/>
  <c r="Q41" i="5" a="1"/>
  <c r="Q41" i="5" s="1"/>
  <c r="R41" i="5"/>
  <c r="S41" i="5"/>
  <c r="T41" i="5"/>
  <c r="U41" i="5"/>
  <c r="P42" i="5"/>
  <c r="R42" i="5"/>
  <c r="T42" i="5"/>
  <c r="U42" i="5"/>
  <c r="P43" i="5"/>
  <c r="Q43" i="5" a="1"/>
  <c r="Q43" i="5" s="1"/>
  <c r="R43" i="5"/>
  <c r="S43" i="5"/>
  <c r="T43" i="5"/>
  <c r="U43" i="5"/>
  <c r="P44" i="5"/>
  <c r="Q44" i="5" a="1"/>
  <c r="Q44" i="5" s="1"/>
  <c r="R44" i="5"/>
  <c r="S44" i="5"/>
  <c r="T44" i="5"/>
  <c r="U44" i="5"/>
  <c r="P45" i="5"/>
  <c r="R45" i="5"/>
  <c r="T45" i="5"/>
  <c r="U45" i="5"/>
  <c r="P46" i="5"/>
  <c r="Q46" i="5" a="1"/>
  <c r="Q46" i="5" s="1"/>
  <c r="R46" i="5"/>
  <c r="S46" i="5"/>
  <c r="T46" i="5"/>
  <c r="U46" i="5"/>
  <c r="P47" i="5"/>
  <c r="Q47" i="5" a="1"/>
  <c r="Q47" i="5" s="1"/>
  <c r="R47" i="5"/>
  <c r="S47" i="5"/>
  <c r="T47" i="5"/>
  <c r="U47" i="5"/>
  <c r="P48" i="5"/>
  <c r="Q48" i="5" a="1"/>
  <c r="Q48" i="5" s="1"/>
  <c r="R48" i="5"/>
  <c r="S48" i="5"/>
  <c r="T48" i="5"/>
  <c r="U48" i="5"/>
  <c r="P49" i="5"/>
  <c r="R49" i="5"/>
  <c r="T49" i="5"/>
  <c r="U49" i="5"/>
  <c r="P50" i="5"/>
  <c r="Q50" i="5" a="1"/>
  <c r="Q50" i="5" s="1"/>
  <c r="R50" i="5"/>
  <c r="S50" i="5"/>
  <c r="T50" i="5"/>
  <c r="U50" i="5"/>
  <c r="P51" i="5"/>
  <c r="Q51" i="5" a="1"/>
  <c r="Q51" i="5" s="1"/>
  <c r="R51" i="5"/>
  <c r="S51" i="5"/>
  <c r="T51" i="5"/>
  <c r="U51" i="5"/>
  <c r="P52" i="5"/>
  <c r="Q52" i="5" a="1"/>
  <c r="Q52" i="5" s="1"/>
  <c r="R52" i="5"/>
  <c r="S52" i="5"/>
  <c r="T52" i="5"/>
  <c r="U52" i="5"/>
  <c r="P53" i="5"/>
  <c r="Q53" i="5" a="1"/>
  <c r="Q53" i="5" s="1"/>
  <c r="R53" i="5"/>
  <c r="S53" i="5"/>
  <c r="T53" i="5"/>
  <c r="U53" i="5"/>
  <c r="P54" i="5"/>
  <c r="Q54" i="5" a="1"/>
  <c r="Q54" i="5" s="1"/>
  <c r="R54" i="5"/>
  <c r="S54" i="5"/>
  <c r="T54" i="5"/>
  <c r="U54" i="5"/>
  <c r="P55" i="5"/>
  <c r="Q55" i="5" a="1"/>
  <c r="Q55" i="5" s="1"/>
  <c r="R55" i="5"/>
  <c r="S55" i="5"/>
  <c r="T55" i="5"/>
  <c r="U55" i="5"/>
  <c r="P56" i="5"/>
  <c r="R56" i="5"/>
  <c r="T56" i="5"/>
  <c r="U56" i="5"/>
  <c r="P57" i="5"/>
  <c r="Q57" i="5" a="1"/>
  <c r="Q57" i="5" s="1"/>
  <c r="R57" i="5"/>
  <c r="S57" i="5"/>
  <c r="T57" i="5"/>
  <c r="U57" i="5"/>
  <c r="P58" i="5"/>
  <c r="R58" i="5"/>
  <c r="T58" i="5"/>
  <c r="U58" i="5"/>
  <c r="P59" i="5"/>
  <c r="Q59" i="5" a="1"/>
  <c r="Q59" i="5" s="1"/>
  <c r="R59" i="5"/>
  <c r="S59" i="5"/>
  <c r="T59" i="5"/>
  <c r="U59" i="5"/>
  <c r="P60" i="5"/>
  <c r="Q60" i="5" a="1"/>
  <c r="Q60" i="5" s="1"/>
  <c r="R60" i="5"/>
  <c r="S60" i="5"/>
  <c r="T60" i="5"/>
  <c r="U60" i="5"/>
  <c r="P61" i="5"/>
  <c r="R61" i="5"/>
  <c r="T61" i="5"/>
  <c r="U61" i="5"/>
  <c r="P62" i="5"/>
  <c r="Q62" i="5" a="1"/>
  <c r="Q62" i="5" s="1"/>
  <c r="R62" i="5"/>
  <c r="S62" i="5"/>
  <c r="T62" i="5"/>
  <c r="U62" i="5"/>
  <c r="P63" i="5"/>
  <c r="Q63" i="5" a="1"/>
  <c r="Q63" i="5" s="1"/>
  <c r="R63" i="5"/>
  <c r="S63" i="5"/>
  <c r="T63" i="5"/>
  <c r="U63" i="5"/>
  <c r="P64" i="5"/>
  <c r="Q64" i="5" a="1"/>
  <c r="Q64" i="5" s="1"/>
  <c r="R64" i="5"/>
  <c r="S64" i="5"/>
  <c r="T64" i="5"/>
  <c r="U64" i="5"/>
  <c r="P65" i="5"/>
  <c r="R65" i="5"/>
  <c r="T65" i="5"/>
  <c r="U65" i="5"/>
  <c r="P66" i="5"/>
  <c r="Q66" i="5" a="1"/>
  <c r="Q66" i="5" s="1"/>
  <c r="R66" i="5"/>
  <c r="S66" i="5"/>
  <c r="T66" i="5"/>
  <c r="U66" i="5"/>
  <c r="P67" i="5"/>
  <c r="Q67" i="5" a="1"/>
  <c r="Q67" i="5" s="1"/>
  <c r="R67" i="5"/>
  <c r="S67" i="5"/>
  <c r="T67" i="5"/>
  <c r="U67" i="5"/>
  <c r="P68" i="5"/>
  <c r="Q68" i="5" a="1"/>
  <c r="Q68" i="5" s="1"/>
  <c r="R68" i="5"/>
  <c r="S68" i="5"/>
  <c r="T68" i="5"/>
  <c r="U68" i="5"/>
  <c r="P69" i="5"/>
  <c r="Q69" i="5" a="1"/>
  <c r="Q69" i="5" s="1"/>
  <c r="R69" i="5"/>
  <c r="S69" i="5"/>
  <c r="T69" i="5"/>
  <c r="U69" i="5"/>
  <c r="P70" i="5"/>
  <c r="Q70" i="5" a="1"/>
  <c r="Q70" i="5" s="1"/>
  <c r="R70" i="5"/>
  <c r="S70" i="5"/>
  <c r="T70" i="5"/>
  <c r="U70" i="5"/>
  <c r="P71" i="5"/>
  <c r="Q71" i="5" a="1"/>
  <c r="Q71" i="5" s="1"/>
  <c r="R71" i="5"/>
  <c r="S71" i="5"/>
  <c r="T71" i="5"/>
  <c r="U71" i="5"/>
  <c r="P72" i="5"/>
  <c r="R72" i="5"/>
  <c r="T72" i="5"/>
  <c r="U72" i="5"/>
  <c r="P73" i="5"/>
  <c r="Q73" i="5" a="1"/>
  <c r="Q73" i="5" s="1"/>
  <c r="R73" i="5"/>
  <c r="S73" i="5"/>
  <c r="T73" i="5"/>
  <c r="U73" i="5"/>
  <c r="P74" i="5"/>
  <c r="Q74" i="5" a="1"/>
  <c r="Q74" i="5" s="1"/>
  <c r="R74" i="5"/>
  <c r="S74" i="5"/>
  <c r="T74" i="5"/>
  <c r="U74" i="5"/>
  <c r="P75" i="5"/>
  <c r="R75" i="5"/>
  <c r="T75" i="5"/>
  <c r="U75" i="5"/>
  <c r="P76" i="5"/>
  <c r="Q76" i="5" a="1"/>
  <c r="Q76" i="5" s="1"/>
  <c r="R76" i="5"/>
  <c r="S76" i="5"/>
  <c r="T76" i="5"/>
  <c r="U76" i="5"/>
  <c r="P77" i="5"/>
  <c r="R77" i="5"/>
  <c r="T77" i="5"/>
  <c r="U77" i="5"/>
  <c r="P78" i="5"/>
  <c r="Q78" i="5" a="1"/>
  <c r="Q78" i="5" s="1"/>
  <c r="R78" i="5"/>
  <c r="S78" i="5"/>
  <c r="T78" i="5"/>
  <c r="U78" i="5"/>
  <c r="P79" i="5"/>
  <c r="R79" i="5"/>
  <c r="T79" i="5"/>
  <c r="U79" i="5"/>
  <c r="P80" i="5"/>
  <c r="Q80" i="5" a="1"/>
  <c r="Q80" i="5" s="1"/>
  <c r="R80" i="5"/>
  <c r="S80" i="5"/>
  <c r="T80" i="5"/>
  <c r="U80" i="5"/>
  <c r="P81" i="5"/>
  <c r="R81" i="5"/>
  <c r="T81" i="5"/>
  <c r="U81" i="5"/>
  <c r="P82" i="5"/>
  <c r="Q82" i="5" a="1"/>
  <c r="Q82" i="5" s="1"/>
  <c r="R82" i="5"/>
  <c r="S82" i="5"/>
  <c r="T82" i="5"/>
  <c r="U82" i="5"/>
  <c r="P83" i="5"/>
  <c r="R83" i="5"/>
  <c r="T83" i="5"/>
  <c r="U83" i="5"/>
  <c r="P84" i="5"/>
  <c r="Q84" i="5" a="1"/>
  <c r="Q84" i="5" s="1"/>
  <c r="R84" i="5"/>
  <c r="S84" i="5"/>
  <c r="T84" i="5"/>
  <c r="U84" i="5"/>
  <c r="P85" i="5"/>
  <c r="Q85" i="5" a="1"/>
  <c r="Q85" i="5" s="1"/>
  <c r="R85" i="5"/>
  <c r="S85" i="5"/>
  <c r="T85" i="5"/>
  <c r="U85" i="5"/>
  <c r="P86" i="5"/>
  <c r="R86" i="5"/>
  <c r="T86" i="5"/>
  <c r="U86" i="5"/>
  <c r="P87" i="5"/>
  <c r="Q87" i="5" a="1"/>
  <c r="Q87" i="5" s="1"/>
  <c r="R87" i="5"/>
  <c r="S87" i="5"/>
  <c r="T87" i="5"/>
  <c r="U87" i="5"/>
  <c r="P88" i="5"/>
  <c r="Q88" i="5" a="1"/>
  <c r="Q88" i="5" s="1"/>
  <c r="R88" i="5"/>
  <c r="S88" i="5"/>
  <c r="T88" i="5"/>
  <c r="U88" i="5"/>
  <c r="P89" i="5"/>
  <c r="Q89" i="5" a="1"/>
  <c r="Q89" i="5" s="1"/>
  <c r="R89" i="5"/>
  <c r="S89" i="5"/>
  <c r="T89" i="5"/>
  <c r="U89" i="5"/>
  <c r="P90" i="5"/>
  <c r="Q90" i="5" a="1"/>
  <c r="Q90" i="5" s="1"/>
  <c r="R90" i="5"/>
  <c r="S90" i="5"/>
  <c r="T90" i="5"/>
  <c r="U90" i="5"/>
  <c r="P91" i="5"/>
  <c r="R91" i="5"/>
  <c r="T91" i="5"/>
  <c r="U91" i="5"/>
  <c r="P92" i="5"/>
  <c r="Q92" i="5" a="1"/>
  <c r="Q92" i="5" s="1"/>
  <c r="R92" i="5"/>
  <c r="S92" i="5"/>
  <c r="T92" i="5"/>
  <c r="U92" i="5"/>
  <c r="P93" i="5"/>
  <c r="Q93" i="5" a="1"/>
  <c r="Q93" i="5" s="1"/>
  <c r="R93" i="5"/>
  <c r="S93" i="5"/>
  <c r="T93" i="5"/>
  <c r="U93" i="5"/>
  <c r="P94" i="5"/>
  <c r="R94" i="5"/>
  <c r="T94" i="5"/>
  <c r="U94" i="5"/>
  <c r="P95" i="5"/>
  <c r="Q95" i="5" a="1"/>
  <c r="Q95" i="5" s="1"/>
  <c r="R95" i="5"/>
  <c r="S95" i="5"/>
  <c r="T95" i="5"/>
  <c r="U95" i="5"/>
  <c r="P96" i="5"/>
  <c r="R96" i="5"/>
  <c r="T96" i="5"/>
  <c r="U96" i="5"/>
  <c r="P97" i="5"/>
  <c r="Q97" i="5" a="1"/>
  <c r="Q97" i="5" s="1"/>
  <c r="R97" i="5"/>
  <c r="S97" i="5"/>
  <c r="T97" i="5"/>
  <c r="U97" i="5"/>
  <c r="P98" i="5"/>
  <c r="Q98" i="5" a="1"/>
  <c r="Q98" i="5" s="1"/>
  <c r="R98" i="5"/>
  <c r="S98" i="5"/>
  <c r="T98" i="5"/>
  <c r="U98" i="5"/>
  <c r="P99" i="5"/>
  <c r="R99" i="5"/>
  <c r="T99" i="5"/>
  <c r="U99" i="5"/>
  <c r="P100" i="5"/>
  <c r="Q100" i="5" a="1"/>
  <c r="Q100" i="5" s="1"/>
  <c r="R100" i="5"/>
  <c r="S100" i="5"/>
  <c r="T100" i="5"/>
  <c r="U100" i="5"/>
  <c r="P101" i="5"/>
  <c r="Q101" i="5" a="1"/>
  <c r="Q101" i="5" s="1"/>
  <c r="R101" i="5"/>
  <c r="S101" i="5"/>
  <c r="T101" i="5"/>
  <c r="U101" i="5"/>
  <c r="P102" i="5"/>
  <c r="R102" i="5"/>
  <c r="T102" i="5"/>
  <c r="U102" i="5"/>
  <c r="P103" i="5"/>
  <c r="Q103" i="5" a="1"/>
  <c r="Q103" i="5" s="1"/>
  <c r="R103" i="5"/>
  <c r="S103" i="5"/>
  <c r="T103" i="5"/>
  <c r="U103" i="5"/>
  <c r="P104" i="5"/>
  <c r="Q104" i="5" a="1"/>
  <c r="Q104" i="5" s="1"/>
  <c r="R104" i="5"/>
  <c r="S104" i="5"/>
  <c r="T104" i="5"/>
  <c r="U104" i="5"/>
  <c r="P105" i="5"/>
  <c r="Q105" i="5" a="1"/>
  <c r="Q105" i="5" s="1"/>
  <c r="R105" i="5"/>
  <c r="S105" i="5"/>
  <c r="T105" i="5"/>
  <c r="U105" i="5"/>
  <c r="P106" i="5"/>
  <c r="Q106" i="5" a="1"/>
  <c r="Q106" i="5" s="1"/>
  <c r="R106" i="5"/>
  <c r="S106" i="5"/>
  <c r="T106" i="5"/>
  <c r="U106" i="5"/>
  <c r="P107" i="5"/>
  <c r="Q107" i="5" a="1"/>
  <c r="Q107" i="5" s="1"/>
  <c r="R107" i="5"/>
  <c r="S107" i="5"/>
  <c r="T107" i="5"/>
  <c r="U107" i="5"/>
  <c r="P108" i="5"/>
  <c r="Q108" i="5" a="1"/>
  <c r="Q108" i="5" s="1"/>
  <c r="R108" i="5"/>
  <c r="S108" i="5"/>
  <c r="T108" i="5"/>
  <c r="U108" i="5"/>
  <c r="P109" i="5"/>
  <c r="R109" i="5"/>
  <c r="T109" i="5"/>
  <c r="U109" i="5"/>
  <c r="P110" i="5"/>
  <c r="Q110" i="5" a="1"/>
  <c r="Q110" i="5" s="1"/>
  <c r="R110" i="5"/>
  <c r="S110" i="5"/>
  <c r="T110" i="5"/>
  <c r="U110" i="5"/>
  <c r="P111" i="5"/>
  <c r="Q111" i="5" a="1"/>
  <c r="Q111" i="5" s="1"/>
  <c r="R111" i="5"/>
  <c r="S111" i="5"/>
  <c r="T111" i="5"/>
  <c r="U111" i="5"/>
  <c r="P112" i="5"/>
  <c r="R112" i="5"/>
  <c r="T112" i="5"/>
  <c r="U112" i="5"/>
  <c r="P113" i="5"/>
  <c r="R113" i="5"/>
  <c r="T113" i="5"/>
  <c r="U113" i="5"/>
  <c r="P114" i="5"/>
  <c r="Q114" i="5" a="1"/>
  <c r="Q114" i="5" s="1"/>
  <c r="R114" i="5"/>
  <c r="S114" i="5"/>
  <c r="T114" i="5"/>
  <c r="U114" i="5"/>
  <c r="P115" i="5"/>
  <c r="Q115" i="5" a="1"/>
  <c r="Q115" i="5" s="1"/>
  <c r="R115" i="5"/>
  <c r="S115" i="5"/>
  <c r="T115" i="5"/>
  <c r="U115" i="5"/>
  <c r="P116" i="5"/>
  <c r="R116" i="5"/>
  <c r="T116" i="5"/>
  <c r="U116" i="5"/>
  <c r="P117" i="5"/>
  <c r="Q117" i="5" a="1"/>
  <c r="Q117" i="5" s="1"/>
  <c r="R117" i="5"/>
  <c r="S117" i="5"/>
  <c r="T117" i="5"/>
  <c r="U117" i="5"/>
  <c r="P118" i="5"/>
  <c r="R118" i="5"/>
  <c r="T118" i="5"/>
  <c r="U118" i="5"/>
  <c r="P119" i="5"/>
  <c r="Q119" i="5" a="1"/>
  <c r="Q119" i="5" s="1"/>
  <c r="R119" i="5"/>
  <c r="S119" i="5"/>
  <c r="T119" i="5"/>
  <c r="U119" i="5"/>
  <c r="P120" i="5"/>
  <c r="R120" i="5"/>
  <c r="T120" i="5"/>
  <c r="U120" i="5"/>
  <c r="P121" i="5"/>
  <c r="R121" i="5"/>
  <c r="T121" i="5"/>
  <c r="U121" i="5"/>
  <c r="P122" i="5"/>
  <c r="R122" i="5"/>
  <c r="T122" i="5"/>
  <c r="U122" i="5"/>
  <c r="P123" i="5"/>
  <c r="R123" i="5"/>
  <c r="T123" i="5"/>
  <c r="U123" i="5"/>
  <c r="P124" i="5"/>
  <c r="Q124" i="5" a="1"/>
  <c r="Q124" i="5" s="1"/>
  <c r="R124" i="5"/>
  <c r="S124" i="5"/>
  <c r="T124" i="5"/>
  <c r="U124" i="5"/>
  <c r="P125" i="5"/>
  <c r="R125" i="5"/>
  <c r="T125" i="5"/>
  <c r="U125" i="5"/>
  <c r="P126" i="5"/>
  <c r="Q126" i="5" a="1"/>
  <c r="Q126" i="5" s="1"/>
  <c r="R126" i="5"/>
  <c r="S126" i="5"/>
  <c r="T126" i="5"/>
  <c r="U126" i="5"/>
  <c r="P127" i="5"/>
  <c r="Q127" i="5" a="1"/>
  <c r="Q127" i="5" s="1"/>
  <c r="R127" i="5"/>
  <c r="S127" i="5"/>
  <c r="T127" i="5"/>
  <c r="U127" i="5"/>
  <c r="P128" i="5"/>
  <c r="Q128" i="5" a="1"/>
  <c r="Q128" i="5" s="1"/>
  <c r="R128" i="5"/>
  <c r="S128" i="5"/>
  <c r="T128" i="5"/>
  <c r="U128" i="5"/>
  <c r="P129" i="5"/>
  <c r="R129" i="5"/>
  <c r="T129" i="5"/>
  <c r="U129" i="5"/>
  <c r="P130" i="5"/>
  <c r="Q130" i="5" a="1"/>
  <c r="Q130" i="5" s="1"/>
  <c r="R130" i="5"/>
  <c r="S130" i="5"/>
  <c r="T130" i="5"/>
  <c r="U130" i="5"/>
  <c r="P131" i="5"/>
  <c r="R131" i="5"/>
  <c r="S131" i="5"/>
  <c r="T131" i="5"/>
  <c r="U131" i="5"/>
  <c r="P132" i="5"/>
  <c r="Q132" i="5" a="1"/>
  <c r="Q132" i="5" s="1"/>
  <c r="R132" i="5"/>
  <c r="S132" i="5"/>
  <c r="T132" i="5"/>
  <c r="U132" i="5"/>
  <c r="P133" i="5"/>
  <c r="Q133" i="5" a="1"/>
  <c r="Q133" i="5" s="1"/>
  <c r="R133" i="5"/>
  <c r="S133" i="5"/>
  <c r="T133" i="5"/>
  <c r="U133" i="5"/>
  <c r="P134" i="5"/>
  <c r="Q134" i="5" a="1"/>
  <c r="Q134" i="5" s="1"/>
  <c r="R134" i="5"/>
  <c r="T134" i="5"/>
  <c r="U134" i="5"/>
  <c r="P135" i="5"/>
  <c r="R135" i="5"/>
  <c r="T135" i="5"/>
  <c r="U135" i="5"/>
  <c r="P136" i="5"/>
  <c r="Q136" i="5" a="1"/>
  <c r="Q136" i="5" s="1"/>
  <c r="R136" i="5"/>
  <c r="S136" i="5"/>
  <c r="T136" i="5"/>
  <c r="U136" i="5"/>
  <c r="P137" i="5"/>
  <c r="R137" i="5"/>
  <c r="S137" i="5"/>
  <c r="T137" i="5"/>
  <c r="U137" i="5"/>
  <c r="P138" i="5"/>
  <c r="Q138" i="5" a="1"/>
  <c r="Q138" i="5" s="1"/>
  <c r="R138" i="5"/>
  <c r="S138" i="5"/>
  <c r="T138" i="5"/>
  <c r="U138" i="5"/>
  <c r="P139" i="5"/>
  <c r="Q139" i="5" a="1"/>
  <c r="Q139" i="5" s="1"/>
  <c r="R139" i="5"/>
  <c r="S139" i="5"/>
  <c r="T139" i="5"/>
  <c r="U139" i="5"/>
  <c r="P140" i="5"/>
  <c r="Q140" i="5" a="1"/>
  <c r="Q140" i="5" s="1"/>
  <c r="R140" i="5"/>
  <c r="S140" i="5"/>
  <c r="T140" i="5"/>
  <c r="U140" i="5"/>
  <c r="P141" i="5"/>
  <c r="Q141" i="5" a="1"/>
  <c r="Q141" i="5" s="1"/>
  <c r="R141" i="5"/>
  <c r="T141" i="5"/>
  <c r="U141" i="5"/>
  <c r="P142" i="5"/>
  <c r="R142" i="5"/>
  <c r="S142" i="5"/>
  <c r="T142" i="5"/>
  <c r="U142" i="5"/>
  <c r="P143" i="5"/>
  <c r="Q143" i="5" a="1"/>
  <c r="Q143" i="5" s="1"/>
  <c r="R143" i="5"/>
  <c r="T143" i="5"/>
  <c r="U143" i="5"/>
  <c r="P144" i="5"/>
  <c r="R144" i="5"/>
  <c r="S144" i="5"/>
  <c r="T144" i="5"/>
  <c r="U144" i="5"/>
  <c r="P145" i="5"/>
  <c r="Q145" i="5" a="1"/>
  <c r="Q145" i="5" s="1"/>
  <c r="R145" i="5"/>
  <c r="S145" i="5"/>
  <c r="T145" i="5"/>
  <c r="U145" i="5"/>
  <c r="P146" i="5"/>
  <c r="Q146" i="5" a="1"/>
  <c r="Q146" i="5" s="1"/>
  <c r="R146" i="5"/>
  <c r="P147" i="5"/>
  <c r="Q147" i="5" a="1"/>
  <c r="Q147" i="5" s="1"/>
  <c r="R147" i="5"/>
  <c r="S147" i="5"/>
  <c r="T147" i="5"/>
  <c r="U147" i="5"/>
  <c r="P148" i="5"/>
  <c r="R148" i="5"/>
  <c r="T148" i="5"/>
  <c r="U148" i="5"/>
  <c r="P149" i="5"/>
  <c r="R149" i="5"/>
  <c r="T149" i="5"/>
  <c r="U149" i="5"/>
  <c r="P150" i="5"/>
  <c r="Q150" i="5" a="1"/>
  <c r="Q150" i="5" s="1"/>
  <c r="R150" i="5"/>
  <c r="S150" i="5"/>
  <c r="T150" i="5"/>
  <c r="U150" i="5"/>
  <c r="P151" i="5"/>
  <c r="R151" i="5"/>
  <c r="T151" i="5"/>
  <c r="U151" i="5"/>
  <c r="P152" i="5"/>
  <c r="Q152" i="5" a="1"/>
  <c r="Q152" i="5" s="1"/>
  <c r="R152" i="5"/>
  <c r="S152" i="5"/>
  <c r="T152" i="5"/>
  <c r="U152" i="5"/>
  <c r="P153" i="5"/>
  <c r="R153" i="5"/>
  <c r="T153" i="5"/>
  <c r="U153" i="5"/>
  <c r="P154" i="5"/>
  <c r="R154" i="5"/>
  <c r="S154" i="5"/>
  <c r="T154" i="5"/>
  <c r="U154" i="5"/>
  <c r="P155" i="5"/>
  <c r="Q155" i="5" a="1"/>
  <c r="Q155" i="5" s="1"/>
  <c r="R155" i="5"/>
  <c r="T155" i="5"/>
  <c r="U155" i="5"/>
  <c r="P156" i="5"/>
  <c r="Q156" i="5" a="1"/>
  <c r="Q156" i="5" s="1"/>
  <c r="R156" i="5"/>
  <c r="S156" i="5"/>
  <c r="T156" i="5"/>
  <c r="U156" i="5"/>
  <c r="P157" i="5"/>
  <c r="Q157" i="5" a="1"/>
  <c r="Q157" i="5" s="1"/>
  <c r="R157" i="5"/>
  <c r="S157" i="5"/>
  <c r="T157" i="5"/>
  <c r="U157" i="5"/>
  <c r="P158" i="5"/>
  <c r="R158" i="5"/>
  <c r="T158" i="5"/>
  <c r="U158" i="5"/>
  <c r="P159" i="5"/>
  <c r="Q159" i="5" a="1"/>
  <c r="Q159" i="5" s="1"/>
  <c r="R159" i="5"/>
  <c r="S159" i="5"/>
  <c r="T159" i="5"/>
  <c r="U159" i="5"/>
  <c r="P160" i="5"/>
  <c r="Q160" i="5" a="1"/>
  <c r="Q160" i="5" s="1"/>
  <c r="R160" i="5"/>
  <c r="S160" i="5"/>
  <c r="T160" i="5"/>
  <c r="U160" i="5"/>
  <c r="P161" i="5"/>
  <c r="R161" i="5"/>
  <c r="S161" i="5"/>
  <c r="T161" i="5"/>
  <c r="U161" i="5"/>
  <c r="P162" i="5"/>
  <c r="Q162" i="5" a="1"/>
  <c r="Q162" i="5" s="1"/>
  <c r="R162" i="5"/>
  <c r="T162" i="5"/>
  <c r="U162" i="5"/>
  <c r="P163" i="5"/>
  <c r="Q163" i="5" a="1"/>
  <c r="Q163" i="5" s="1"/>
  <c r="R163" i="5"/>
  <c r="S163" i="5"/>
  <c r="T163" i="5"/>
  <c r="U163" i="5"/>
  <c r="P164" i="5"/>
  <c r="R164" i="5"/>
  <c r="S164" i="5"/>
  <c r="T164" i="5"/>
  <c r="U164" i="5"/>
  <c r="P165" i="5"/>
  <c r="Q165" i="5" a="1"/>
  <c r="Q165" i="5" s="1"/>
  <c r="R165" i="5"/>
  <c r="T165" i="5"/>
  <c r="U165" i="5"/>
  <c r="P166" i="5"/>
  <c r="R166" i="5"/>
  <c r="T166" i="5"/>
  <c r="U166" i="5"/>
  <c r="P167" i="5"/>
  <c r="Q167" i="5" a="1"/>
  <c r="Q167" i="5" s="1"/>
  <c r="R167" i="5"/>
  <c r="S167" i="5"/>
  <c r="T167" i="5"/>
  <c r="U167" i="5"/>
  <c r="P168" i="5"/>
  <c r="Q168" i="5" a="1"/>
  <c r="Q168" i="5" s="1"/>
  <c r="R168" i="5"/>
  <c r="S168" i="5"/>
  <c r="T168" i="5"/>
  <c r="U168" i="5"/>
  <c r="P169" i="5"/>
  <c r="Q169" i="5" a="1"/>
  <c r="Q169" i="5" s="1"/>
  <c r="R169" i="5"/>
  <c r="S169" i="5"/>
  <c r="T169" i="5"/>
  <c r="U169" i="5"/>
  <c r="P170" i="5"/>
  <c r="R170" i="5"/>
  <c r="S170" i="5"/>
  <c r="T170" i="5"/>
  <c r="U170" i="5"/>
  <c r="P171" i="5"/>
  <c r="Q171" i="5" a="1"/>
  <c r="Q171" i="5" s="1"/>
  <c r="R171" i="5"/>
  <c r="T171" i="5"/>
  <c r="U171" i="5"/>
  <c r="P172" i="5"/>
  <c r="Q172" i="5" a="1"/>
  <c r="Q172" i="5" s="1"/>
  <c r="R172" i="5"/>
  <c r="S172" i="5"/>
  <c r="T172" i="5"/>
  <c r="U172" i="5"/>
  <c r="P173" i="5"/>
  <c r="R173" i="5"/>
  <c r="S173" i="5"/>
  <c r="T173" i="5"/>
  <c r="U173" i="5"/>
  <c r="P174" i="5"/>
  <c r="Q174" i="5" a="1"/>
  <c r="Q174" i="5" s="1"/>
  <c r="R174" i="5"/>
  <c r="T174" i="5"/>
  <c r="U174" i="5"/>
  <c r="P175" i="5"/>
  <c r="Q175" i="5" a="1"/>
  <c r="Q175" i="5" s="1"/>
  <c r="R175" i="5"/>
  <c r="S175" i="5"/>
  <c r="T175" i="5"/>
  <c r="U175" i="5"/>
  <c r="P176" i="5"/>
  <c r="R176" i="5"/>
  <c r="S176" i="5"/>
  <c r="T176" i="5"/>
  <c r="U176" i="5"/>
  <c r="P177" i="5"/>
  <c r="Q177" i="5" a="1"/>
  <c r="Q177" i="5" s="1"/>
  <c r="R177" i="5"/>
  <c r="T177" i="5"/>
  <c r="U177" i="5"/>
  <c r="P178" i="5"/>
  <c r="Q178" i="5" a="1"/>
  <c r="Q178" i="5" s="1"/>
  <c r="R178" i="5"/>
  <c r="S178" i="5"/>
  <c r="T178" i="5"/>
  <c r="U178" i="5"/>
  <c r="P179" i="5"/>
  <c r="R179" i="5"/>
  <c r="T179" i="5"/>
  <c r="U179" i="5"/>
  <c r="P180" i="5"/>
  <c r="Q180" i="5" a="1"/>
  <c r="Q180" i="5" s="1"/>
  <c r="R180" i="5"/>
  <c r="S180" i="5"/>
  <c r="T180" i="5"/>
  <c r="U180" i="5"/>
  <c r="P181" i="5"/>
  <c r="Q181" i="5" a="1"/>
  <c r="Q181" i="5" s="1"/>
  <c r="R181" i="5"/>
  <c r="S181" i="5"/>
  <c r="T181" i="5"/>
  <c r="U181" i="5"/>
  <c r="P182" i="5"/>
  <c r="R182" i="5"/>
  <c r="S182" i="5"/>
  <c r="T182" i="5"/>
  <c r="U182" i="5"/>
  <c r="P183" i="5"/>
  <c r="Q183" i="5" a="1"/>
  <c r="Q183" i="5" s="1"/>
  <c r="R183" i="5"/>
  <c r="S183" i="5"/>
  <c r="T183" i="5"/>
  <c r="U183" i="5"/>
  <c r="P184" i="5"/>
  <c r="Q184" i="5" a="1"/>
  <c r="Q184" i="5" s="1"/>
  <c r="R184" i="5"/>
  <c r="T184" i="5"/>
  <c r="U184" i="5"/>
  <c r="P185" i="5"/>
  <c r="R185" i="5"/>
  <c r="T185" i="5"/>
  <c r="U185" i="5"/>
  <c r="P186" i="5"/>
  <c r="Q186" i="5" a="1"/>
  <c r="Q186" i="5" s="1"/>
  <c r="R186" i="5"/>
  <c r="S186" i="5"/>
  <c r="T186" i="5"/>
  <c r="U186" i="5"/>
  <c r="P187" i="5"/>
  <c r="R187" i="5"/>
  <c r="T187" i="5"/>
  <c r="U187" i="5"/>
  <c r="P188" i="5"/>
  <c r="Q188" i="5" a="1"/>
  <c r="Q188" i="5" s="1"/>
  <c r="R188" i="5"/>
  <c r="S188" i="5"/>
  <c r="T188" i="5"/>
  <c r="U188" i="5"/>
  <c r="P189" i="5"/>
  <c r="Q189" i="5" a="1"/>
  <c r="Q189" i="5" s="1"/>
  <c r="R189" i="5"/>
  <c r="S189" i="5"/>
  <c r="T189" i="5"/>
  <c r="U189" i="5"/>
  <c r="P190" i="5"/>
  <c r="Q190" i="5" a="1"/>
  <c r="Q190" i="5" s="1"/>
  <c r="R190" i="5"/>
  <c r="S190" i="5"/>
  <c r="T190" i="5"/>
  <c r="U190" i="5"/>
  <c r="P191" i="5"/>
  <c r="R191" i="5"/>
  <c r="T191" i="5"/>
  <c r="U191" i="5"/>
  <c r="P192" i="5"/>
  <c r="Q192" i="5" a="1"/>
  <c r="Q192" i="5" s="1"/>
  <c r="R192" i="5"/>
  <c r="S192" i="5"/>
  <c r="T192" i="5"/>
  <c r="U192" i="5"/>
  <c r="P193" i="5"/>
  <c r="Q193" i="5" a="1"/>
  <c r="Q193" i="5" s="1"/>
  <c r="R193" i="5"/>
  <c r="S193" i="5"/>
  <c r="T193" i="5"/>
  <c r="U193" i="5"/>
  <c r="P194" i="5"/>
  <c r="Q194" i="5" a="1"/>
  <c r="Q194" i="5" s="1"/>
  <c r="R194" i="5"/>
  <c r="S194" i="5"/>
  <c r="T194" i="5"/>
  <c r="U194" i="5"/>
  <c r="P195" i="5"/>
  <c r="R195" i="5"/>
  <c r="T195" i="5"/>
  <c r="U195" i="5"/>
  <c r="P196" i="5"/>
  <c r="Q196" i="5" a="1"/>
  <c r="Q196" i="5" s="1"/>
  <c r="R196" i="5"/>
  <c r="S196" i="5"/>
  <c r="T196" i="5"/>
  <c r="U196" i="5"/>
  <c r="P197" i="5"/>
  <c r="Q197" i="5" a="1"/>
  <c r="Q197" i="5" s="1"/>
  <c r="R197" i="5"/>
  <c r="S197" i="5"/>
  <c r="T197" i="5"/>
  <c r="U197" i="5"/>
  <c r="P198" i="5"/>
  <c r="Q198" i="5" a="1"/>
  <c r="Q198" i="5" s="1"/>
  <c r="R198" i="5"/>
  <c r="S198" i="5"/>
  <c r="T198" i="5"/>
  <c r="U198" i="5"/>
  <c r="P199" i="5"/>
  <c r="Q199" i="5" a="1"/>
  <c r="Q199" i="5" s="1"/>
  <c r="R199" i="5"/>
  <c r="S199" i="5"/>
  <c r="T199" i="5"/>
  <c r="U199" i="5"/>
  <c r="P200" i="5"/>
  <c r="R200" i="5"/>
  <c r="S200" i="5"/>
  <c r="T200" i="5"/>
  <c r="U200" i="5"/>
  <c r="P201" i="5"/>
  <c r="Q201" i="5" a="1"/>
  <c r="Q201" i="5" s="1"/>
  <c r="R201" i="5"/>
  <c r="S201" i="5"/>
  <c r="T201" i="5"/>
  <c r="U201" i="5"/>
  <c r="P202" i="5"/>
  <c r="Q202" i="5" a="1"/>
  <c r="Q202" i="5" s="1"/>
  <c r="R202" i="5"/>
  <c r="T202" i="5"/>
  <c r="U202" i="5"/>
  <c r="P203" i="5"/>
  <c r="R203" i="5"/>
  <c r="S203" i="5"/>
  <c r="T203" i="5"/>
  <c r="U203" i="5"/>
  <c r="P204" i="5"/>
  <c r="Q204" i="5" a="1"/>
  <c r="Q204" i="5" s="1"/>
  <c r="R204" i="5"/>
  <c r="S204" i="5"/>
  <c r="T204" i="5"/>
  <c r="U204" i="5"/>
  <c r="P205" i="5"/>
  <c r="Q205" i="5" a="1"/>
  <c r="Q205" i="5" s="1"/>
  <c r="R205" i="5"/>
  <c r="P206" i="5"/>
  <c r="Q206" i="5" a="1"/>
  <c r="Q206" i="5" s="1"/>
  <c r="R206" i="5"/>
  <c r="S206" i="5"/>
  <c r="T206" i="5"/>
  <c r="U206" i="5"/>
  <c r="P207" i="5"/>
  <c r="R207" i="5"/>
  <c r="S207" i="5"/>
  <c r="T207" i="5"/>
  <c r="U207" i="5"/>
  <c r="P208" i="5"/>
  <c r="Q208" i="5" a="1"/>
  <c r="Q208" i="5" s="1"/>
  <c r="R208" i="5"/>
  <c r="T208" i="5"/>
  <c r="U208" i="5"/>
  <c r="P209" i="5"/>
  <c r="Q209" i="5" a="1"/>
  <c r="Q209" i="5" s="1"/>
  <c r="R209" i="5"/>
  <c r="S209" i="5"/>
  <c r="T209" i="5"/>
  <c r="U209" i="5"/>
  <c r="P210" i="5"/>
  <c r="R210" i="5"/>
  <c r="T210" i="5"/>
  <c r="U210" i="5"/>
  <c r="P211" i="5"/>
  <c r="Q211" i="5" a="1"/>
  <c r="Q211" i="5" s="1"/>
  <c r="R211" i="5"/>
  <c r="S211" i="5"/>
  <c r="T211" i="5"/>
  <c r="U211" i="5"/>
  <c r="P212" i="5"/>
  <c r="Q212" i="5" a="1"/>
  <c r="Q212" i="5" s="1"/>
  <c r="R212" i="5"/>
  <c r="S212" i="5"/>
  <c r="T212" i="5"/>
  <c r="U212" i="5"/>
  <c r="P213" i="5"/>
  <c r="Q213" i="5" a="1"/>
  <c r="Q213" i="5" s="1"/>
  <c r="R213" i="5"/>
  <c r="S213" i="5"/>
  <c r="T213" i="5"/>
  <c r="U213" i="5"/>
  <c r="P214" i="5"/>
  <c r="R214" i="5"/>
  <c r="S214" i="5"/>
  <c r="T214" i="5"/>
  <c r="U214" i="5"/>
  <c r="P215" i="5"/>
  <c r="Q215" i="5" a="1"/>
  <c r="Q215" i="5" s="1"/>
  <c r="R215" i="5"/>
  <c r="S215" i="5"/>
  <c r="T215" i="5"/>
  <c r="U215" i="5"/>
  <c r="P216" i="5"/>
  <c r="Q216" i="5" a="1"/>
  <c r="Q216" i="5" s="1"/>
  <c r="R216" i="5"/>
  <c r="T216" i="5"/>
  <c r="U216" i="5"/>
  <c r="P217" i="5"/>
  <c r="R217" i="5"/>
  <c r="P218" i="5"/>
  <c r="Q218" i="5" a="1"/>
  <c r="Q218" i="5" s="1"/>
  <c r="R218" i="5"/>
  <c r="S218" i="5"/>
  <c r="T218" i="5"/>
  <c r="U218" i="5"/>
  <c r="P219" i="5"/>
  <c r="Q219" i="5" a="1"/>
  <c r="Q219" i="5" s="1"/>
  <c r="R219" i="5"/>
  <c r="S219" i="5"/>
  <c r="T219" i="5"/>
  <c r="U219" i="5"/>
  <c r="P220" i="5"/>
  <c r="Q220" i="5" a="1"/>
  <c r="Q220" i="5" s="1"/>
  <c r="R220" i="5"/>
  <c r="S220" i="5"/>
  <c r="T220" i="5"/>
  <c r="U220" i="5"/>
  <c r="P221" i="5"/>
  <c r="R221" i="5"/>
  <c r="T221" i="5"/>
  <c r="U221" i="5"/>
  <c r="P222" i="5"/>
  <c r="Q222" i="5" a="1"/>
  <c r="Q222" i="5" s="1"/>
  <c r="R222" i="5"/>
  <c r="S222" i="5"/>
  <c r="T222" i="5"/>
  <c r="U222" i="5"/>
  <c r="P223" i="5"/>
  <c r="Q223" i="5" a="1"/>
  <c r="Q223" i="5" s="1"/>
  <c r="R223" i="5"/>
  <c r="S223" i="5"/>
  <c r="T223" i="5"/>
  <c r="U223" i="5"/>
  <c r="P224" i="5"/>
  <c r="R224" i="5"/>
  <c r="T224" i="5"/>
  <c r="U224" i="5"/>
  <c r="P225" i="5"/>
  <c r="Q225" i="5" a="1"/>
  <c r="Q225" i="5" s="1"/>
  <c r="R225" i="5"/>
  <c r="S225" i="5"/>
  <c r="T225" i="5"/>
  <c r="U225" i="5"/>
  <c r="P226" i="5"/>
  <c r="R226" i="5"/>
  <c r="T226" i="5"/>
  <c r="U226" i="5"/>
  <c r="P227" i="5"/>
  <c r="Q227" i="5" a="1"/>
  <c r="Q227" i="5" s="1"/>
  <c r="R227" i="5"/>
  <c r="S227" i="5"/>
  <c r="T227" i="5"/>
  <c r="U227" i="5"/>
  <c r="P228" i="5"/>
  <c r="Q228" i="5" a="1"/>
  <c r="Q228" i="5" s="1"/>
  <c r="R228" i="5"/>
  <c r="S228" i="5"/>
  <c r="T228" i="5"/>
  <c r="U228" i="5"/>
  <c r="P229" i="5"/>
  <c r="Q229" i="5" a="1"/>
  <c r="Q229" i="5" s="1"/>
  <c r="R229" i="5"/>
  <c r="S229" i="5"/>
  <c r="T229" i="5"/>
  <c r="U229" i="5"/>
  <c r="P230" i="5"/>
  <c r="R230" i="5"/>
  <c r="T230" i="5"/>
  <c r="U230" i="5"/>
  <c r="P231" i="5"/>
  <c r="Q231" i="5" a="1"/>
  <c r="Q231" i="5" s="1"/>
  <c r="R231" i="5"/>
  <c r="S231" i="5"/>
  <c r="T231" i="5"/>
  <c r="U231" i="5"/>
  <c r="P232" i="5"/>
  <c r="R232" i="5"/>
  <c r="T232" i="5"/>
  <c r="U232" i="5"/>
  <c r="P233" i="5"/>
  <c r="Q233" i="5" a="1"/>
  <c r="Q233" i="5" s="1"/>
  <c r="R233" i="5"/>
  <c r="S233" i="5"/>
  <c r="T233" i="5"/>
  <c r="U233" i="5"/>
  <c r="P234" i="5"/>
  <c r="Q234" i="5" a="1"/>
  <c r="Q234" i="5" s="1"/>
  <c r="R234" i="5"/>
  <c r="S234" i="5"/>
  <c r="T234" i="5"/>
  <c r="U234" i="5"/>
  <c r="P235" i="5"/>
  <c r="R235" i="5"/>
  <c r="S235" i="5"/>
  <c r="T235" i="5"/>
  <c r="U235" i="5"/>
  <c r="P236" i="5"/>
  <c r="Q236" i="5" a="1"/>
  <c r="Q236" i="5" s="1"/>
  <c r="R236" i="5"/>
  <c r="S236" i="5"/>
  <c r="T236" i="5"/>
  <c r="U236" i="5"/>
  <c r="P237" i="5"/>
  <c r="Q237" i="5" a="1"/>
  <c r="Q237" i="5" s="1"/>
  <c r="R237" i="5"/>
  <c r="T237" i="5"/>
  <c r="U237" i="5"/>
  <c r="P238" i="5"/>
  <c r="R238" i="5"/>
  <c r="T238" i="5"/>
  <c r="U238" i="5"/>
  <c r="P239" i="5"/>
  <c r="Q239" i="5" a="1"/>
  <c r="Q239" i="5" s="1"/>
  <c r="R239" i="5"/>
  <c r="S239" i="5"/>
  <c r="T239" i="5"/>
  <c r="U239" i="5"/>
  <c r="P240" i="5"/>
  <c r="Q240" i="5" a="1"/>
  <c r="Q240" i="5" s="1"/>
  <c r="R240" i="5"/>
  <c r="S240" i="5"/>
  <c r="T240" i="5"/>
  <c r="U240" i="5"/>
  <c r="P241" i="5"/>
  <c r="R241" i="5"/>
  <c r="T241" i="5"/>
  <c r="U241" i="5"/>
  <c r="P242" i="5"/>
  <c r="Q242" i="5" a="1"/>
  <c r="Q242" i="5" s="1"/>
  <c r="R242" i="5"/>
  <c r="S242" i="5"/>
  <c r="T242" i="5"/>
  <c r="U242" i="5"/>
  <c r="P243" i="5"/>
  <c r="R243" i="5"/>
  <c r="T243" i="5"/>
  <c r="U243" i="5"/>
  <c r="P244" i="5"/>
  <c r="Q244" i="5" a="1"/>
  <c r="Q244" i="5" s="1"/>
  <c r="R244" i="5"/>
  <c r="S244" i="5"/>
  <c r="T244" i="5"/>
  <c r="U244" i="5"/>
  <c r="P245" i="5"/>
  <c r="Q245" i="5" a="1"/>
  <c r="Q245" i="5" s="1"/>
  <c r="R245" i="5"/>
  <c r="S245" i="5"/>
  <c r="T245" i="5"/>
  <c r="U245" i="5"/>
  <c r="P246" i="5"/>
  <c r="Q246" i="5" a="1"/>
  <c r="Q246" i="5" s="1"/>
  <c r="R246" i="5"/>
  <c r="S246" i="5"/>
  <c r="T246" i="5"/>
  <c r="U246" i="5"/>
  <c r="P247" i="5"/>
  <c r="R247" i="5"/>
  <c r="T247" i="5"/>
  <c r="U247" i="5"/>
  <c r="P248" i="5"/>
  <c r="Q248" i="5" a="1"/>
  <c r="Q248" i="5" s="1"/>
  <c r="R248" i="5"/>
  <c r="S248" i="5"/>
  <c r="T248" i="5"/>
  <c r="U248" i="5"/>
  <c r="P249" i="5"/>
  <c r="Q249" i="5" a="1"/>
  <c r="Q249" i="5" s="1"/>
  <c r="R249" i="5"/>
  <c r="S249" i="5"/>
  <c r="T249" i="5"/>
  <c r="U249" i="5"/>
  <c r="P250" i="5"/>
  <c r="Q250" i="5" a="1"/>
  <c r="Q250" i="5" s="1"/>
  <c r="R250" i="5"/>
  <c r="S250" i="5"/>
  <c r="T250" i="5"/>
  <c r="U250" i="5"/>
  <c r="P251" i="5"/>
  <c r="R251" i="5"/>
  <c r="T251" i="5"/>
  <c r="U251" i="5"/>
  <c r="P252" i="5"/>
  <c r="Q252" i="5" a="1"/>
  <c r="Q252" i="5" s="1"/>
  <c r="R252" i="5"/>
  <c r="S252" i="5"/>
  <c r="T252" i="5"/>
  <c r="U252" i="5"/>
  <c r="P253" i="5"/>
  <c r="Q253" i="5" a="1"/>
  <c r="Q253" i="5" s="1"/>
  <c r="R253" i="5"/>
  <c r="S253" i="5"/>
  <c r="T253" i="5"/>
  <c r="U253" i="5"/>
  <c r="P254" i="5"/>
  <c r="Q254" i="5" a="1"/>
  <c r="Q254" i="5" s="1"/>
  <c r="R254" i="5"/>
  <c r="S254" i="5"/>
  <c r="T254" i="5"/>
  <c r="U254" i="5"/>
  <c r="P255" i="5"/>
  <c r="R255" i="5"/>
  <c r="T255" i="5"/>
  <c r="U255" i="5"/>
  <c r="P256" i="5"/>
  <c r="R256" i="5"/>
  <c r="P257" i="5"/>
  <c r="Q257" i="5" a="1"/>
  <c r="Q257" i="5" s="1"/>
  <c r="R257" i="5"/>
  <c r="S257" i="5"/>
  <c r="T257" i="5"/>
  <c r="U257" i="5"/>
  <c r="P258" i="5"/>
  <c r="Q258" i="5" a="1"/>
  <c r="Q258" i="5" s="1"/>
  <c r="R258" i="5"/>
  <c r="S258" i="5"/>
  <c r="T258" i="5"/>
  <c r="U258" i="5"/>
  <c r="P259" i="5"/>
  <c r="Q259" i="5" a="1"/>
  <c r="Q259" i="5" s="1"/>
  <c r="R259" i="5"/>
  <c r="S259" i="5"/>
  <c r="T259" i="5"/>
  <c r="U259" i="5"/>
  <c r="P260" i="5"/>
  <c r="Q260" i="5" a="1"/>
  <c r="Q260" i="5" s="1"/>
  <c r="R260" i="5"/>
  <c r="S260" i="5"/>
  <c r="T260" i="5"/>
  <c r="U260" i="5"/>
  <c r="P261" i="5"/>
  <c r="R261" i="5"/>
  <c r="T261" i="5"/>
  <c r="U261" i="5"/>
  <c r="P262" i="5"/>
  <c r="Q262" i="5" a="1"/>
  <c r="Q262" i="5" s="1"/>
  <c r="R262" i="5"/>
  <c r="S262" i="5"/>
  <c r="T262" i="5"/>
  <c r="U262" i="5"/>
  <c r="P263" i="5"/>
  <c r="Q263" i="5" a="1"/>
  <c r="Q263" i="5" s="1"/>
  <c r="R263" i="5"/>
  <c r="S263" i="5"/>
  <c r="T263" i="5"/>
  <c r="U263" i="5"/>
  <c r="P264" i="5"/>
  <c r="R264" i="5"/>
  <c r="T264" i="5"/>
  <c r="U264" i="5"/>
  <c r="P265" i="5"/>
  <c r="Q265" i="5" a="1"/>
  <c r="Q265" i="5" s="1"/>
  <c r="R265" i="5"/>
  <c r="S265" i="5"/>
  <c r="T265" i="5"/>
  <c r="U265" i="5"/>
  <c r="P266" i="5"/>
  <c r="Q266" i="5" a="1"/>
  <c r="Q266" i="5" s="1"/>
  <c r="R266" i="5"/>
  <c r="S266" i="5"/>
  <c r="T266" i="5"/>
  <c r="U266" i="5"/>
  <c r="P267" i="5"/>
  <c r="R267" i="5"/>
  <c r="P268" i="5"/>
  <c r="Q268" i="5" a="1"/>
  <c r="Q268" i="5" s="1"/>
  <c r="R268" i="5"/>
  <c r="S268" i="5"/>
  <c r="T268" i="5"/>
  <c r="U268" i="5"/>
  <c r="P269" i="5"/>
  <c r="Q269" i="5" a="1"/>
  <c r="Q269" i="5" s="1"/>
  <c r="R269" i="5"/>
  <c r="S269" i="5"/>
  <c r="T269" i="5"/>
  <c r="U269" i="5"/>
  <c r="P270" i="5"/>
  <c r="R270" i="5"/>
  <c r="T270" i="5"/>
  <c r="U270" i="5"/>
  <c r="P271" i="5"/>
  <c r="Q271" i="5" a="1"/>
  <c r="Q271" i="5" s="1"/>
  <c r="R271" i="5"/>
  <c r="S271" i="5"/>
  <c r="T271" i="5"/>
  <c r="U271" i="5"/>
  <c r="P272" i="5"/>
  <c r="Q272" i="5" a="1"/>
  <c r="Q272" i="5" s="1"/>
  <c r="R272" i="5"/>
  <c r="S272" i="5"/>
  <c r="T272" i="5"/>
  <c r="U272" i="5"/>
  <c r="P273" i="5"/>
  <c r="Q273" i="5" a="1"/>
  <c r="Q273" i="5" s="1"/>
  <c r="R273" i="5"/>
  <c r="S273" i="5"/>
  <c r="T273" i="5"/>
  <c r="U273" i="5"/>
  <c r="P274" i="5"/>
  <c r="Q274" i="5" a="1"/>
  <c r="Q274" i="5" s="1"/>
  <c r="R274" i="5"/>
  <c r="S274" i="5"/>
  <c r="T274" i="5"/>
  <c r="U274" i="5"/>
  <c r="P275" i="5"/>
  <c r="R275" i="5"/>
  <c r="T275" i="5"/>
  <c r="U275" i="5"/>
  <c r="P276" i="5"/>
  <c r="Q276" i="5" a="1"/>
  <c r="Q276" i="5" s="1"/>
  <c r="R276" i="5"/>
  <c r="S276" i="5"/>
  <c r="T276" i="5"/>
  <c r="U276" i="5"/>
  <c r="P277" i="5"/>
  <c r="Q277" i="5" a="1"/>
  <c r="Q277" i="5" s="1"/>
  <c r="R277" i="5"/>
  <c r="S277" i="5"/>
  <c r="T277" i="5"/>
  <c r="U277" i="5"/>
  <c r="P278" i="5"/>
  <c r="Q278" i="5" a="1"/>
  <c r="Q278" i="5" s="1"/>
  <c r="R278" i="5"/>
  <c r="S278" i="5"/>
  <c r="T278" i="5"/>
  <c r="U278" i="5"/>
  <c r="P279" i="5"/>
  <c r="R279" i="5"/>
  <c r="T279" i="5"/>
  <c r="U279" i="5"/>
  <c r="P280" i="5"/>
  <c r="Q280" i="5" a="1"/>
  <c r="Q280" i="5" s="1"/>
  <c r="R280" i="5"/>
  <c r="S280" i="5"/>
  <c r="T280" i="5"/>
  <c r="U280" i="5"/>
  <c r="P281" i="5"/>
  <c r="R281" i="5"/>
  <c r="T281" i="5"/>
  <c r="U281" i="5"/>
  <c r="P282" i="5"/>
  <c r="Q282" i="5" a="1"/>
  <c r="Q282" i="5" s="1"/>
  <c r="R282" i="5"/>
  <c r="S282" i="5"/>
  <c r="T282" i="5"/>
  <c r="U282" i="5"/>
  <c r="P283" i="5"/>
  <c r="R283" i="5"/>
  <c r="T283" i="5"/>
  <c r="U283" i="5"/>
  <c r="P284" i="5"/>
  <c r="R284" i="5"/>
  <c r="T284" i="5"/>
  <c r="U284" i="5"/>
  <c r="P285" i="5"/>
  <c r="Q285" i="5" a="1"/>
  <c r="Q285" i="5" s="1"/>
  <c r="R285" i="5"/>
  <c r="S285" i="5"/>
  <c r="T285" i="5"/>
  <c r="U285" i="5"/>
  <c r="P286" i="5"/>
  <c r="Q286" i="5" a="1"/>
  <c r="Q286" i="5" s="1"/>
  <c r="R286" i="5"/>
  <c r="S286" i="5"/>
  <c r="T286" i="5"/>
  <c r="U286" i="5"/>
  <c r="P287" i="5"/>
  <c r="R287" i="5"/>
  <c r="T287" i="5"/>
  <c r="U287" i="5"/>
  <c r="P288" i="5"/>
  <c r="Q288" i="5" a="1"/>
  <c r="Q288" i="5" s="1"/>
  <c r="R288" i="5"/>
  <c r="S288" i="5"/>
  <c r="T288" i="5"/>
  <c r="U288" i="5"/>
  <c r="P289" i="5"/>
  <c r="Q289" i="5" a="1"/>
  <c r="Q289" i="5" s="1"/>
  <c r="R289" i="5"/>
  <c r="S289" i="5"/>
  <c r="T289" i="5"/>
  <c r="U289" i="5"/>
  <c r="P290" i="5"/>
  <c r="Q290" i="5" a="1"/>
  <c r="Q290" i="5" s="1"/>
  <c r="R290" i="5"/>
  <c r="S290" i="5"/>
  <c r="T290" i="5"/>
  <c r="U290" i="5"/>
  <c r="P291" i="5"/>
  <c r="R291" i="5"/>
  <c r="T291" i="5"/>
  <c r="U291" i="5"/>
  <c r="P292" i="5"/>
  <c r="Q292" i="5" a="1"/>
  <c r="Q292" i="5" s="1"/>
  <c r="R292" i="5"/>
  <c r="S292" i="5"/>
  <c r="T292" i="5"/>
  <c r="U292" i="5"/>
  <c r="P293" i="5"/>
  <c r="Q293" i="5" a="1"/>
  <c r="Q293" i="5" s="1"/>
  <c r="R293" i="5"/>
  <c r="S293" i="5"/>
  <c r="T293" i="5"/>
  <c r="U293" i="5"/>
  <c r="P294" i="5"/>
  <c r="R294" i="5"/>
  <c r="T294" i="5"/>
  <c r="U294" i="5"/>
  <c r="P295" i="5"/>
  <c r="Q295" i="5" a="1"/>
  <c r="Q295" i="5" s="1"/>
  <c r="R295" i="5"/>
  <c r="S295" i="5"/>
  <c r="T295" i="5"/>
  <c r="U295" i="5"/>
  <c r="P296" i="5"/>
  <c r="R296" i="5"/>
  <c r="T296" i="5"/>
  <c r="U296" i="5"/>
  <c r="P297" i="5"/>
  <c r="R297" i="5"/>
  <c r="T297" i="5"/>
  <c r="U297" i="5"/>
  <c r="P298" i="5"/>
  <c r="R298" i="5"/>
  <c r="T298" i="5"/>
  <c r="U298" i="5"/>
  <c r="P299" i="5"/>
  <c r="R299" i="5"/>
  <c r="T299" i="5"/>
  <c r="U299" i="5"/>
  <c r="P300" i="5"/>
  <c r="Q300" i="5" a="1"/>
  <c r="Q300" i="5" s="1"/>
  <c r="R300" i="5"/>
  <c r="S300" i="5"/>
  <c r="T300" i="5"/>
  <c r="U300" i="5"/>
  <c r="P301" i="5"/>
  <c r="R301" i="5"/>
  <c r="T301" i="5"/>
  <c r="U301" i="5"/>
  <c r="P302" i="5"/>
  <c r="R302" i="5"/>
  <c r="T302" i="5"/>
  <c r="U302" i="5"/>
  <c r="P303" i="5"/>
  <c r="R303" i="5"/>
  <c r="T303" i="5"/>
  <c r="U303" i="5"/>
  <c r="P304" i="5"/>
  <c r="Q304" i="5" a="1"/>
  <c r="Q304" i="5" s="1"/>
  <c r="R304" i="5"/>
  <c r="S304" i="5"/>
  <c r="T304" i="5"/>
  <c r="U304" i="5"/>
  <c r="P305" i="5"/>
  <c r="R305" i="5"/>
  <c r="P306" i="5"/>
  <c r="R306" i="5"/>
  <c r="T306" i="5"/>
  <c r="U306" i="5"/>
  <c r="P307" i="5"/>
  <c r="R307" i="5"/>
  <c r="T307" i="5"/>
  <c r="U307" i="5"/>
  <c r="P308" i="5"/>
  <c r="Q308" i="5" a="1"/>
  <c r="Q308" i="5" s="1"/>
  <c r="R308" i="5"/>
  <c r="S308" i="5"/>
  <c r="T308" i="5"/>
  <c r="U308" i="5"/>
  <c r="P309" i="5"/>
  <c r="Q309" i="5" a="1"/>
  <c r="Q309" i="5" s="1"/>
  <c r="R309" i="5"/>
  <c r="S309" i="5"/>
  <c r="T309" i="5"/>
  <c r="U309" i="5"/>
  <c r="P310" i="5"/>
  <c r="Q310" i="5" a="1"/>
  <c r="Q310" i="5" s="1"/>
  <c r="R310" i="5"/>
  <c r="S310" i="5"/>
  <c r="T310" i="5"/>
  <c r="U310" i="5"/>
  <c r="P311" i="5"/>
  <c r="R311" i="5"/>
  <c r="T311" i="5"/>
  <c r="U311" i="5"/>
  <c r="P312" i="5"/>
  <c r="Q312" i="5" a="1"/>
  <c r="Q312" i="5" s="1"/>
  <c r="R312" i="5"/>
  <c r="S312" i="5"/>
  <c r="T312" i="5"/>
  <c r="U312" i="5"/>
  <c r="P313" i="5"/>
  <c r="R313" i="5"/>
  <c r="T313" i="5"/>
  <c r="U313" i="5"/>
  <c r="P314" i="5"/>
  <c r="Q314" i="5" a="1"/>
  <c r="Q314" i="5" s="1"/>
  <c r="R314" i="5"/>
  <c r="S314" i="5"/>
  <c r="T314" i="5"/>
  <c r="U314" i="5"/>
  <c r="P315" i="5"/>
  <c r="Q315" i="5" a="1"/>
  <c r="Q315" i="5" s="1"/>
  <c r="R315" i="5"/>
  <c r="S315" i="5"/>
  <c r="T315" i="5"/>
  <c r="U315" i="5"/>
  <c r="P316" i="5"/>
  <c r="Q316" i="5" a="1"/>
  <c r="Q316" i="5" s="1"/>
  <c r="R316" i="5"/>
  <c r="S316" i="5"/>
  <c r="T316" i="5"/>
  <c r="U316" i="5"/>
  <c r="P317" i="5"/>
  <c r="R317" i="5"/>
  <c r="T317" i="5"/>
  <c r="U317" i="5"/>
  <c r="P318" i="5"/>
  <c r="R318" i="5"/>
  <c r="T318" i="5"/>
  <c r="U318" i="5"/>
  <c r="P319" i="5"/>
  <c r="R319" i="5"/>
  <c r="P320" i="5"/>
  <c r="R320" i="5"/>
  <c r="T320" i="5"/>
  <c r="U320" i="5"/>
  <c r="P321" i="5"/>
  <c r="R321" i="5"/>
  <c r="T321" i="5"/>
  <c r="U321" i="5"/>
  <c r="P322" i="5"/>
  <c r="Q322" i="5" a="1"/>
  <c r="Q322" i="5" s="1"/>
  <c r="R322" i="5"/>
  <c r="S322" i="5"/>
  <c r="T322" i="5"/>
  <c r="U322" i="5"/>
  <c r="P323" i="5"/>
  <c r="R323" i="5"/>
  <c r="T323" i="5"/>
  <c r="U323" i="5"/>
  <c r="P324" i="5"/>
  <c r="Q324" i="5" a="1"/>
  <c r="Q324" i="5" s="1"/>
  <c r="R324" i="5"/>
  <c r="S324" i="5"/>
  <c r="T324" i="5"/>
  <c r="U324" i="5"/>
  <c r="P325" i="5"/>
  <c r="Q325" i="5" a="1"/>
  <c r="Q325" i="5" s="1"/>
  <c r="R325" i="5"/>
  <c r="S325" i="5"/>
  <c r="T325" i="5"/>
  <c r="U325" i="5"/>
  <c r="P326" i="5"/>
  <c r="R326" i="5"/>
  <c r="P327" i="5"/>
  <c r="Q327" i="5" a="1"/>
  <c r="Q327" i="5" s="1"/>
  <c r="R327" i="5"/>
  <c r="S327" i="5"/>
  <c r="T327" i="5"/>
  <c r="U327" i="5"/>
  <c r="P328" i="5"/>
  <c r="Q328" i="5" a="1"/>
  <c r="Q328" i="5" s="1"/>
  <c r="R328" i="5"/>
  <c r="S328" i="5"/>
  <c r="T328" i="5"/>
  <c r="U328" i="5"/>
  <c r="P329" i="5"/>
  <c r="R329" i="5"/>
  <c r="P330" i="5"/>
  <c r="Q330" i="5" a="1"/>
  <c r="Q330" i="5" s="1"/>
  <c r="R330" i="5"/>
  <c r="S330" i="5"/>
  <c r="T330" i="5"/>
  <c r="U330" i="5"/>
  <c r="P331" i="5"/>
  <c r="Q331" i="5" a="1"/>
  <c r="Q331" i="5" s="1"/>
  <c r="R331" i="5"/>
  <c r="S331" i="5"/>
  <c r="T331" i="5"/>
  <c r="U331" i="5"/>
  <c r="P332" i="5"/>
  <c r="Q332" i="5" a="1"/>
  <c r="Q332" i="5" s="1"/>
  <c r="R332" i="5"/>
  <c r="S332" i="5"/>
  <c r="T332" i="5"/>
  <c r="U332" i="5"/>
  <c r="P333" i="5"/>
  <c r="R333" i="5"/>
  <c r="T333" i="5"/>
  <c r="U333" i="5"/>
  <c r="P334" i="5"/>
  <c r="Q334" i="5" a="1"/>
  <c r="Q334" i="5" s="1"/>
  <c r="R334" i="5"/>
  <c r="S334" i="5"/>
  <c r="T334" i="5"/>
  <c r="U334" i="5"/>
  <c r="P335" i="5"/>
  <c r="Q335" i="5" a="1"/>
  <c r="Q335" i="5" s="1"/>
  <c r="R335" i="5"/>
  <c r="S335" i="5"/>
  <c r="T335" i="5"/>
  <c r="U335" i="5"/>
  <c r="P336" i="5"/>
  <c r="R336" i="5"/>
  <c r="T336" i="5"/>
  <c r="U336" i="5"/>
  <c r="P337" i="5"/>
  <c r="Q337" i="5" a="1"/>
  <c r="Q337" i="5" s="1"/>
  <c r="R337" i="5"/>
  <c r="S337" i="5"/>
  <c r="T337" i="5"/>
  <c r="U337" i="5"/>
  <c r="P338" i="5"/>
  <c r="R338" i="5"/>
  <c r="T338" i="5"/>
  <c r="U338" i="5"/>
  <c r="P339" i="5"/>
  <c r="Q339" i="5" a="1"/>
  <c r="Q339" i="5" s="1"/>
  <c r="R339" i="5"/>
  <c r="S339" i="5"/>
  <c r="T339" i="5"/>
  <c r="U339" i="5"/>
  <c r="P340" i="5"/>
  <c r="Q340" i="5" a="1"/>
  <c r="Q340" i="5" s="1"/>
  <c r="R340" i="5"/>
  <c r="S340" i="5"/>
  <c r="T340" i="5"/>
  <c r="U340" i="5"/>
  <c r="P341" i="5"/>
  <c r="Q341" i="5" a="1"/>
  <c r="Q341" i="5" s="1"/>
  <c r="R341" i="5"/>
  <c r="S341" i="5"/>
  <c r="T341" i="5"/>
  <c r="U341" i="5"/>
  <c r="P342" i="5"/>
  <c r="Q342" i="5" a="1"/>
  <c r="Q342" i="5" s="1"/>
  <c r="R342" i="5"/>
  <c r="S342" i="5"/>
  <c r="T342" i="5"/>
  <c r="U342" i="5"/>
  <c r="P343" i="5"/>
  <c r="Q343" i="5" a="1"/>
  <c r="Q343" i="5" s="1"/>
  <c r="R343" i="5"/>
  <c r="S343" i="5"/>
  <c r="T343" i="5"/>
  <c r="U343" i="5"/>
  <c r="P344" i="5"/>
  <c r="R344" i="5"/>
  <c r="T344" i="5"/>
  <c r="U344" i="5"/>
  <c r="P345" i="5"/>
  <c r="Q345" i="5" a="1"/>
  <c r="Q345" i="5" s="1"/>
  <c r="R345" i="5"/>
  <c r="S345" i="5"/>
  <c r="T345" i="5"/>
  <c r="U345" i="5"/>
  <c r="P346" i="5"/>
  <c r="R346" i="5"/>
  <c r="T346" i="5"/>
  <c r="U346" i="5"/>
  <c r="P347" i="5"/>
  <c r="Q347" i="5" a="1"/>
  <c r="Q347" i="5" s="1"/>
  <c r="R347" i="5"/>
  <c r="S347" i="5"/>
  <c r="T347" i="5"/>
  <c r="U347" i="5"/>
  <c r="P348" i="5"/>
  <c r="Q348" i="5" a="1"/>
  <c r="Q348" i="5" s="1"/>
  <c r="R348" i="5"/>
  <c r="S348" i="5"/>
  <c r="T348" i="5"/>
  <c r="U348" i="5"/>
  <c r="P349" i="5"/>
  <c r="Q349" i="5" a="1"/>
  <c r="Q349" i="5" s="1"/>
  <c r="R349" i="5"/>
  <c r="S349" i="5"/>
  <c r="T349" i="5"/>
  <c r="U349" i="5"/>
  <c r="P350" i="5"/>
  <c r="R350" i="5"/>
  <c r="P351" i="5"/>
  <c r="Q351" i="5" a="1"/>
  <c r="Q351" i="5" s="1"/>
  <c r="R351" i="5"/>
  <c r="S351" i="5"/>
  <c r="T351" i="5"/>
  <c r="U351" i="5"/>
  <c r="P352" i="5"/>
  <c r="R352" i="5"/>
  <c r="T352" i="5"/>
  <c r="U352" i="5"/>
  <c r="P353" i="5"/>
  <c r="Q353" i="5" a="1"/>
  <c r="Q353" i="5" s="1"/>
  <c r="R353" i="5"/>
  <c r="S353" i="5"/>
  <c r="T353" i="5"/>
  <c r="U353" i="5"/>
  <c r="P354" i="5"/>
  <c r="R354" i="5"/>
  <c r="T354" i="5"/>
  <c r="U354" i="5"/>
  <c r="P355" i="5"/>
  <c r="Q355" i="5" a="1"/>
  <c r="Q355" i="5" s="1"/>
  <c r="R355" i="5"/>
  <c r="S355" i="5"/>
  <c r="T355" i="5"/>
  <c r="U355" i="5"/>
  <c r="P356" i="5"/>
  <c r="Q356" i="5" a="1"/>
  <c r="Q356" i="5" s="1"/>
  <c r="R356" i="5"/>
  <c r="S356" i="5"/>
  <c r="T356" i="5"/>
  <c r="U356" i="5"/>
  <c r="P357" i="5"/>
  <c r="R357" i="5"/>
  <c r="T357" i="5"/>
  <c r="U357" i="5"/>
  <c r="P358" i="5"/>
  <c r="Q358" i="5" a="1"/>
  <c r="Q358" i="5" s="1"/>
  <c r="R358" i="5"/>
  <c r="S358" i="5"/>
  <c r="T358" i="5"/>
  <c r="U358" i="5"/>
  <c r="P359" i="5"/>
  <c r="Q359" i="5" a="1"/>
  <c r="Q359" i="5" s="1"/>
  <c r="R359" i="5"/>
  <c r="S359" i="5"/>
  <c r="T359" i="5"/>
  <c r="U359" i="5"/>
  <c r="P360" i="5"/>
  <c r="R360" i="5"/>
  <c r="T360" i="5"/>
  <c r="U360" i="5"/>
  <c r="P361" i="5"/>
  <c r="Q361" i="5" a="1"/>
  <c r="Q361" i="5" s="1"/>
  <c r="R361" i="5"/>
  <c r="S361" i="5"/>
  <c r="T361" i="5"/>
  <c r="U361" i="5"/>
  <c r="P362" i="5"/>
  <c r="R362" i="5"/>
  <c r="T362" i="5"/>
  <c r="U362" i="5"/>
  <c r="P363" i="5"/>
  <c r="Q363" i="5" a="1"/>
  <c r="Q363" i="5" s="1"/>
  <c r="R363" i="5"/>
  <c r="S363" i="5"/>
  <c r="T363" i="5"/>
  <c r="U363" i="5"/>
  <c r="P364" i="5"/>
  <c r="Q364" i="5" a="1"/>
  <c r="Q364" i="5" s="1"/>
  <c r="R364" i="5"/>
  <c r="S364" i="5"/>
  <c r="T364" i="5"/>
  <c r="U364" i="5"/>
  <c r="P365" i="5"/>
  <c r="Q365" i="5" a="1"/>
  <c r="Q365" i="5" s="1"/>
  <c r="R365" i="5"/>
  <c r="S365" i="5"/>
  <c r="T365" i="5"/>
  <c r="U365" i="5"/>
  <c r="P366" i="5"/>
  <c r="Q366" i="5" a="1"/>
  <c r="Q366" i="5" s="1"/>
  <c r="R366" i="5"/>
  <c r="S366" i="5"/>
  <c r="T366" i="5"/>
  <c r="U366" i="5"/>
  <c r="P367" i="5"/>
  <c r="Q367" i="5" a="1"/>
  <c r="Q367" i="5" s="1"/>
  <c r="R367" i="5"/>
  <c r="S367" i="5"/>
  <c r="T367" i="5"/>
  <c r="U367" i="5"/>
  <c r="P368" i="5"/>
  <c r="R368" i="5"/>
  <c r="T368" i="5"/>
  <c r="U368" i="5"/>
  <c r="P369" i="5"/>
  <c r="Q369" i="5" a="1"/>
  <c r="Q369" i="5" s="1"/>
  <c r="R369" i="5"/>
  <c r="S369" i="5"/>
  <c r="T369" i="5"/>
  <c r="U369" i="5"/>
  <c r="P370" i="5"/>
  <c r="R370" i="5"/>
  <c r="T370" i="5"/>
  <c r="U370" i="5"/>
  <c r="P371" i="5"/>
  <c r="Q371" i="5" a="1"/>
  <c r="Q371" i="5" s="1"/>
  <c r="R371" i="5"/>
  <c r="S371" i="5"/>
  <c r="T371" i="5"/>
  <c r="U371" i="5"/>
  <c r="P372" i="5"/>
  <c r="Q372" i="5" a="1"/>
  <c r="Q372" i="5" s="1"/>
  <c r="R372" i="5"/>
  <c r="S372" i="5"/>
  <c r="T372" i="5"/>
  <c r="U372" i="5"/>
  <c r="P373" i="5"/>
  <c r="R373" i="5"/>
  <c r="P374" i="5"/>
  <c r="Q374" i="5" a="1"/>
  <c r="Q374" i="5" s="1"/>
  <c r="R374" i="5"/>
  <c r="S374" i="5"/>
  <c r="T374" i="5"/>
  <c r="U374" i="5"/>
  <c r="P375" i="5"/>
  <c r="Q375" i="5" a="1"/>
  <c r="Q375" i="5" s="1"/>
  <c r="R375" i="5"/>
  <c r="S375" i="5"/>
  <c r="T375" i="5"/>
  <c r="U375" i="5"/>
  <c r="P376" i="5"/>
  <c r="Q376" i="5" a="1"/>
  <c r="Q376" i="5" s="1"/>
  <c r="R376" i="5"/>
  <c r="S376" i="5"/>
  <c r="T376" i="5"/>
  <c r="U376" i="5"/>
  <c r="P377" i="5"/>
  <c r="R377" i="5"/>
  <c r="T377" i="5"/>
  <c r="U377" i="5"/>
  <c r="P378" i="5"/>
  <c r="R378" i="5"/>
  <c r="T378" i="5"/>
  <c r="U378" i="5"/>
  <c r="P379" i="5"/>
  <c r="Q379" i="5" a="1"/>
  <c r="Q379" i="5" s="1"/>
  <c r="R379" i="5"/>
  <c r="S379" i="5"/>
  <c r="T379" i="5"/>
  <c r="U379" i="5"/>
  <c r="P380" i="5"/>
  <c r="Q380" i="5" a="1"/>
  <c r="Q380" i="5" s="1"/>
  <c r="R380" i="5"/>
  <c r="S380" i="5"/>
  <c r="T380" i="5"/>
  <c r="U380" i="5"/>
  <c r="P381" i="5"/>
  <c r="Q381" i="5" a="1"/>
  <c r="Q381" i="5" s="1"/>
  <c r="R381" i="5"/>
  <c r="S381" i="5"/>
  <c r="T381" i="5"/>
  <c r="U381" i="5"/>
  <c r="P382" i="5"/>
  <c r="Q382" i="5" a="1"/>
  <c r="Q382" i="5" s="1"/>
  <c r="R382" i="5"/>
  <c r="S382" i="5"/>
  <c r="T382" i="5"/>
  <c r="U382" i="5"/>
  <c r="P383" i="5"/>
  <c r="R383" i="5"/>
  <c r="P384" i="5"/>
  <c r="Q384" i="5" a="1"/>
  <c r="Q384" i="5" s="1"/>
  <c r="R384" i="5"/>
  <c r="S384" i="5"/>
  <c r="T384" i="5"/>
  <c r="U384" i="5"/>
  <c r="P385" i="5"/>
  <c r="Q385" i="5" a="1"/>
  <c r="Q385" i="5" s="1"/>
  <c r="R385" i="5"/>
  <c r="S385" i="5"/>
  <c r="T385" i="5"/>
  <c r="U385" i="5"/>
  <c r="P386" i="5"/>
  <c r="R386" i="5"/>
  <c r="T386" i="5"/>
  <c r="U386" i="5"/>
  <c r="P387" i="5"/>
  <c r="Q387" i="5" a="1"/>
  <c r="Q387" i="5" s="1"/>
  <c r="R387" i="5"/>
  <c r="S387" i="5"/>
  <c r="T387" i="5"/>
  <c r="U387" i="5"/>
  <c r="P388" i="5"/>
  <c r="Q388" i="5" a="1"/>
  <c r="Q388" i="5" s="1"/>
  <c r="R388" i="5"/>
  <c r="S388" i="5"/>
  <c r="T388" i="5"/>
  <c r="U388" i="5"/>
  <c r="P389" i="5"/>
  <c r="Q389" i="5" a="1"/>
  <c r="Q389" i="5" s="1"/>
  <c r="R389" i="5"/>
  <c r="S389" i="5"/>
  <c r="T389" i="5"/>
  <c r="U389" i="5"/>
  <c r="P390" i="5"/>
  <c r="Q390" i="5" a="1"/>
  <c r="Q390" i="5" s="1"/>
  <c r="R390" i="5"/>
  <c r="S390" i="5"/>
  <c r="T390" i="5"/>
  <c r="U390" i="5"/>
  <c r="P391" i="5"/>
  <c r="R391" i="5"/>
  <c r="T391" i="5"/>
  <c r="U391" i="5"/>
  <c r="P392" i="5"/>
  <c r="Q392" i="5" a="1"/>
  <c r="Q392" i="5" s="1"/>
  <c r="R392" i="5"/>
  <c r="S392" i="5"/>
  <c r="T392" i="5"/>
  <c r="U392" i="5"/>
  <c r="P393" i="5"/>
  <c r="Q393" i="5" a="1"/>
  <c r="Q393" i="5" s="1"/>
  <c r="R393" i="5"/>
  <c r="S393" i="5"/>
  <c r="T393" i="5"/>
  <c r="U393" i="5"/>
  <c r="P394" i="5"/>
  <c r="Q394" i="5" a="1"/>
  <c r="Q394" i="5" s="1"/>
  <c r="R394" i="5"/>
  <c r="S394" i="5"/>
  <c r="T394" i="5"/>
  <c r="U394" i="5"/>
  <c r="P395" i="5"/>
  <c r="R395" i="5"/>
  <c r="T395" i="5"/>
  <c r="U395" i="5"/>
  <c r="P396" i="5"/>
  <c r="Q396" i="5" a="1"/>
  <c r="Q396" i="5" s="1"/>
  <c r="R396" i="5"/>
  <c r="S396" i="5"/>
  <c r="T396" i="5"/>
  <c r="U396" i="5"/>
  <c r="P397" i="5"/>
  <c r="Q397" i="5" a="1"/>
  <c r="Q397" i="5" s="1"/>
  <c r="R397" i="5"/>
  <c r="S397" i="5"/>
  <c r="T397" i="5"/>
  <c r="U397" i="5"/>
  <c r="P398" i="5"/>
  <c r="R398" i="5"/>
  <c r="T398" i="5"/>
  <c r="U398" i="5"/>
  <c r="P399" i="5"/>
  <c r="Q399" i="5" a="1"/>
  <c r="Q399" i="5" s="1"/>
  <c r="R399" i="5"/>
  <c r="S399" i="5"/>
  <c r="T399" i="5"/>
  <c r="U399" i="5"/>
  <c r="P400" i="5"/>
  <c r="Q400" i="5" a="1"/>
  <c r="Q400" i="5" s="1"/>
  <c r="R400" i="5"/>
  <c r="S400" i="5"/>
  <c r="T400" i="5"/>
  <c r="U400" i="5"/>
  <c r="P401" i="5"/>
  <c r="R401" i="5"/>
  <c r="T401" i="5"/>
  <c r="U401" i="5"/>
  <c r="P402" i="5"/>
  <c r="Q402" i="5" a="1"/>
  <c r="Q402" i="5" s="1"/>
  <c r="R402" i="5"/>
  <c r="S402" i="5"/>
  <c r="T402" i="5"/>
  <c r="U402" i="5"/>
  <c r="P403" i="5"/>
  <c r="Q403" i="5" a="1"/>
  <c r="Q403" i="5" s="1"/>
  <c r="R403" i="5"/>
  <c r="S403" i="5"/>
  <c r="T403" i="5"/>
  <c r="U403" i="5"/>
  <c r="P404" i="5"/>
  <c r="R404" i="5"/>
  <c r="T404" i="5"/>
  <c r="U404" i="5"/>
  <c r="P405" i="5"/>
  <c r="Q405" i="5" a="1"/>
  <c r="Q405" i="5" s="1"/>
  <c r="R405" i="5"/>
  <c r="S405" i="5"/>
  <c r="T405" i="5"/>
  <c r="U405" i="5"/>
  <c r="P406" i="5"/>
  <c r="Q406" i="5" a="1"/>
  <c r="Q406" i="5" s="1"/>
  <c r="R406" i="5"/>
  <c r="S406" i="5"/>
  <c r="T406" i="5"/>
  <c r="U406" i="5"/>
  <c r="P407" i="5"/>
  <c r="Q407" i="5" a="1"/>
  <c r="Q407" i="5" s="1"/>
  <c r="R407" i="5"/>
  <c r="S407" i="5"/>
  <c r="T407" i="5"/>
  <c r="U407" i="5"/>
  <c r="P408" i="5"/>
  <c r="R408" i="5"/>
  <c r="T408" i="5"/>
  <c r="U408" i="5"/>
  <c r="P409" i="5"/>
  <c r="Q409" i="5" a="1"/>
  <c r="Q409" i="5" s="1"/>
  <c r="R409" i="5"/>
  <c r="S409" i="5"/>
  <c r="T409" i="5"/>
  <c r="U409" i="5"/>
  <c r="P410" i="5"/>
  <c r="Q410" i="5" a="1"/>
  <c r="Q410" i="5" s="1"/>
  <c r="R410" i="5"/>
  <c r="S410" i="5"/>
  <c r="T410" i="5"/>
  <c r="U410" i="5"/>
  <c r="P411" i="5"/>
  <c r="R411" i="5"/>
  <c r="T411" i="5"/>
  <c r="U411" i="5"/>
  <c r="P412" i="5"/>
  <c r="Q412" i="5" a="1"/>
  <c r="Q412" i="5" s="1"/>
  <c r="R412" i="5"/>
  <c r="S412" i="5"/>
  <c r="T412" i="5"/>
  <c r="U412" i="5"/>
  <c r="P413" i="5"/>
  <c r="Q413" i="5" a="1"/>
  <c r="Q413" i="5" s="1"/>
  <c r="R413" i="5"/>
  <c r="S413" i="5"/>
  <c r="T413" i="5"/>
  <c r="U413" i="5"/>
  <c r="P414" i="5"/>
  <c r="Q414" i="5" a="1"/>
  <c r="Q414" i="5" s="1"/>
  <c r="R414" i="5"/>
  <c r="S414" i="5"/>
  <c r="T414" i="5"/>
  <c r="U414" i="5"/>
  <c r="P415" i="5"/>
  <c r="Q415" i="5" a="1"/>
  <c r="Q415" i="5" s="1"/>
  <c r="R415" i="5"/>
  <c r="S415" i="5"/>
  <c r="T415" i="5"/>
  <c r="U415" i="5"/>
  <c r="P416" i="5"/>
  <c r="Q416" i="5" a="1"/>
  <c r="Q416" i="5" s="1"/>
  <c r="R416" i="5"/>
  <c r="S416" i="5"/>
  <c r="T416" i="5"/>
  <c r="U416" i="5"/>
  <c r="P417" i="5"/>
  <c r="R417" i="5"/>
  <c r="T417" i="5"/>
  <c r="U417" i="5"/>
  <c r="P418" i="5"/>
  <c r="Q418" i="5" a="1"/>
  <c r="Q418" i="5" s="1"/>
  <c r="R418" i="5"/>
  <c r="S418" i="5"/>
  <c r="T418" i="5"/>
  <c r="U418" i="5"/>
  <c r="P419" i="5"/>
  <c r="R419" i="5"/>
  <c r="T419" i="5"/>
  <c r="U419" i="5"/>
  <c r="P420" i="5"/>
  <c r="Q420" i="5" a="1"/>
  <c r="Q420" i="5" s="1"/>
  <c r="R420" i="5"/>
  <c r="S420" i="5"/>
  <c r="T420" i="5"/>
  <c r="U420" i="5"/>
  <c r="P421" i="5"/>
  <c r="Q421" i="5" a="1"/>
  <c r="Q421" i="5" s="1"/>
  <c r="R421" i="5"/>
  <c r="S421" i="5"/>
  <c r="T421" i="5"/>
  <c r="U421" i="5"/>
  <c r="P422" i="5"/>
  <c r="Q422" i="5" a="1"/>
  <c r="Q422" i="5" s="1"/>
  <c r="R422" i="5"/>
  <c r="S422" i="5"/>
  <c r="T422" i="5"/>
  <c r="U422" i="5"/>
  <c r="P423" i="5"/>
  <c r="R423" i="5"/>
  <c r="T423" i="5"/>
  <c r="U423" i="5"/>
  <c r="P425" i="5"/>
  <c r="R425" i="5"/>
  <c r="T425" i="5"/>
  <c r="U425" i="5"/>
  <c r="P426" i="5"/>
  <c r="R426" i="5"/>
  <c r="T426" i="5"/>
  <c r="U426" i="5"/>
  <c r="P427" i="5"/>
  <c r="Q427" i="5" a="1"/>
  <c r="Q427" i="5" s="1"/>
  <c r="R427" i="5"/>
  <c r="S427" i="5"/>
  <c r="T427" i="5"/>
  <c r="U427" i="5"/>
  <c r="P428" i="5"/>
  <c r="R428" i="5"/>
  <c r="T428" i="5"/>
  <c r="U428" i="5"/>
  <c r="P429" i="5"/>
  <c r="Q429" i="5" a="1"/>
  <c r="Q429" i="5" s="1"/>
  <c r="R429" i="5"/>
  <c r="S429" i="5"/>
  <c r="T429" i="5"/>
  <c r="U429" i="5"/>
  <c r="P430" i="5"/>
  <c r="Q430" i="5" a="1"/>
  <c r="Q430" i="5" s="1"/>
  <c r="R430" i="5"/>
  <c r="S430" i="5"/>
  <c r="T430" i="5"/>
  <c r="U430" i="5"/>
  <c r="P431" i="5"/>
  <c r="Q431" i="5" a="1"/>
  <c r="Q431" i="5" s="1"/>
  <c r="R431" i="5"/>
  <c r="S431" i="5"/>
  <c r="T431" i="5"/>
  <c r="U431" i="5"/>
  <c r="P432" i="5"/>
  <c r="R432" i="5"/>
  <c r="T432" i="5"/>
  <c r="U432" i="5"/>
  <c r="P433" i="5"/>
  <c r="Q433" i="5" a="1"/>
  <c r="Q433" i="5" s="1"/>
  <c r="R433" i="5"/>
  <c r="S433" i="5"/>
  <c r="T433" i="5"/>
  <c r="U433" i="5"/>
  <c r="P434" i="5"/>
  <c r="Q434" i="5" a="1"/>
  <c r="Q434" i="5" s="1"/>
  <c r="R434" i="5"/>
  <c r="S434" i="5"/>
  <c r="T434" i="5"/>
  <c r="U434" i="5"/>
  <c r="P435" i="5"/>
  <c r="R435" i="5"/>
  <c r="T435" i="5"/>
  <c r="U435" i="5"/>
  <c r="P436" i="5"/>
  <c r="Q436" i="5" a="1"/>
  <c r="Q436" i="5" s="1"/>
  <c r="R436" i="5"/>
  <c r="S436" i="5"/>
  <c r="T436" i="5"/>
  <c r="U436" i="5"/>
  <c r="P437" i="5"/>
  <c r="Q437" i="5" a="1"/>
  <c r="Q437" i="5" s="1"/>
  <c r="R437" i="5"/>
  <c r="S437" i="5"/>
  <c r="T437" i="5"/>
  <c r="U437" i="5"/>
  <c r="P438" i="5"/>
  <c r="Q438" i="5" a="1"/>
  <c r="Q438" i="5" s="1"/>
  <c r="R438" i="5"/>
  <c r="S438" i="5"/>
  <c r="T438" i="5"/>
  <c r="U438" i="5"/>
  <c r="P439" i="5"/>
  <c r="R439" i="5"/>
  <c r="T439" i="5"/>
  <c r="U439" i="5"/>
  <c r="P440" i="5"/>
  <c r="Q440" i="5" a="1"/>
  <c r="Q440" i="5" s="1"/>
  <c r="R440" i="5"/>
  <c r="S440" i="5"/>
  <c r="T440" i="5"/>
  <c r="U440" i="5"/>
  <c r="P441" i="5"/>
  <c r="Q441" i="5" a="1"/>
  <c r="Q441" i="5" s="1"/>
  <c r="R441" i="5"/>
  <c r="S441" i="5"/>
  <c r="T441" i="5"/>
  <c r="U441" i="5"/>
  <c r="P442" i="5"/>
  <c r="Q442" i="5" a="1"/>
  <c r="Q442" i="5" s="1"/>
  <c r="R442" i="5"/>
  <c r="S442" i="5"/>
  <c r="T442" i="5"/>
  <c r="U442" i="5"/>
  <c r="P443" i="5"/>
  <c r="R443" i="5"/>
  <c r="T443" i="5"/>
  <c r="U443" i="5"/>
  <c r="P444" i="5"/>
  <c r="R444" i="5"/>
  <c r="T444" i="5"/>
  <c r="U444" i="5"/>
  <c r="P445" i="5"/>
  <c r="Q445" i="5" a="1"/>
  <c r="Q445" i="5" s="1"/>
  <c r="R445" i="5"/>
  <c r="S445" i="5"/>
  <c r="T445" i="5"/>
  <c r="U445" i="5"/>
  <c r="P446" i="5"/>
  <c r="R446" i="5"/>
  <c r="T446" i="5"/>
  <c r="U446" i="5"/>
  <c r="P447" i="5"/>
  <c r="Q447" i="5" a="1"/>
  <c r="Q447" i="5" s="1"/>
  <c r="R447" i="5"/>
  <c r="S447" i="5"/>
  <c r="T447" i="5"/>
  <c r="U447" i="5"/>
  <c r="P448" i="5"/>
  <c r="Q448" i="5" a="1"/>
  <c r="Q448" i="5" s="1"/>
  <c r="R448" i="5"/>
  <c r="S448" i="5"/>
  <c r="T448" i="5"/>
  <c r="U448" i="5"/>
  <c r="P449" i="5"/>
  <c r="Q449" i="5" a="1"/>
  <c r="Q449" i="5" s="1"/>
  <c r="R449" i="5"/>
  <c r="S449" i="5"/>
  <c r="T449" i="5"/>
  <c r="U449" i="5"/>
  <c r="P450" i="5"/>
  <c r="R450" i="5"/>
  <c r="S450" i="5"/>
  <c r="T450" i="5"/>
  <c r="U450" i="5"/>
  <c r="P451" i="5"/>
  <c r="Q451" i="5" a="1"/>
  <c r="Q451" i="5" s="1"/>
  <c r="R451" i="5"/>
  <c r="S451" i="5"/>
  <c r="T451" i="5"/>
  <c r="U451" i="5"/>
  <c r="P452" i="5"/>
  <c r="Q452" i="5" a="1"/>
  <c r="Q452" i="5" s="1"/>
  <c r="R452" i="5"/>
  <c r="S452" i="5"/>
  <c r="T452" i="5"/>
  <c r="U452" i="5"/>
  <c r="P453" i="5"/>
  <c r="Q453" i="5" a="1"/>
  <c r="Q453" i="5" s="1"/>
  <c r="R453" i="5"/>
  <c r="S453" i="5"/>
  <c r="T453" i="5"/>
  <c r="U453" i="5"/>
  <c r="P454" i="5"/>
  <c r="Q454" i="5" a="1"/>
  <c r="Q454" i="5" s="1"/>
  <c r="R454" i="5"/>
  <c r="S454" i="5"/>
  <c r="T454" i="5"/>
  <c r="U454" i="5"/>
  <c r="P455" i="5"/>
  <c r="R455" i="5"/>
  <c r="S455" i="5"/>
  <c r="T455" i="5"/>
  <c r="U455" i="5"/>
  <c r="P456" i="5"/>
  <c r="Q456" i="5" a="1"/>
  <c r="Q456" i="5" s="1"/>
  <c r="R456" i="5"/>
  <c r="S456" i="5"/>
  <c r="T456" i="5"/>
  <c r="U456" i="5"/>
  <c r="P457" i="5"/>
  <c r="Q457" i="5" a="1"/>
  <c r="Q457" i="5" s="1"/>
  <c r="R457" i="5"/>
  <c r="S457" i="5"/>
  <c r="T457" i="5"/>
  <c r="U457" i="5"/>
  <c r="P458" i="5"/>
  <c r="Q458" i="5" a="1"/>
  <c r="Q458" i="5" s="1"/>
  <c r="R458" i="5"/>
  <c r="S458" i="5"/>
  <c r="T458" i="5"/>
  <c r="U458" i="5"/>
  <c r="P459" i="5"/>
  <c r="R459" i="5"/>
  <c r="S459" i="5"/>
  <c r="T459" i="5"/>
  <c r="U459" i="5"/>
  <c r="P460" i="5"/>
  <c r="Q460" i="5" a="1"/>
  <c r="Q460" i="5" s="1"/>
  <c r="R460" i="5"/>
  <c r="S460" i="5"/>
  <c r="T460" i="5"/>
  <c r="U460" i="5"/>
  <c r="P461" i="5"/>
  <c r="Q461" i="5" a="1"/>
  <c r="Q461" i="5" s="1"/>
  <c r="R461" i="5"/>
  <c r="S461" i="5"/>
  <c r="T461" i="5"/>
  <c r="U461" i="5"/>
  <c r="P462" i="5"/>
  <c r="R462" i="5"/>
  <c r="S462" i="5"/>
  <c r="T462" i="5"/>
  <c r="U462" i="5"/>
  <c r="P463" i="5"/>
  <c r="Q463" i="5" a="1"/>
  <c r="Q463" i="5" s="1"/>
  <c r="R463" i="5"/>
  <c r="S463" i="5"/>
  <c r="T463" i="5"/>
  <c r="U463" i="5"/>
  <c r="P464" i="5"/>
  <c r="Q464" i="5" a="1"/>
  <c r="Q464" i="5" s="1"/>
  <c r="R464" i="5"/>
  <c r="S464" i="5"/>
  <c r="T464" i="5"/>
  <c r="U464" i="5"/>
  <c r="P465" i="5"/>
  <c r="Q465" i="5" a="1"/>
  <c r="Q465" i="5" s="1"/>
  <c r="R465" i="5"/>
  <c r="S465" i="5"/>
  <c r="T465" i="5"/>
  <c r="U465" i="5"/>
  <c r="P466" i="5"/>
  <c r="Q466" i="5" a="1"/>
  <c r="Q466" i="5" s="1"/>
  <c r="R466" i="5"/>
  <c r="S466" i="5"/>
  <c r="T466" i="5"/>
  <c r="U466" i="5"/>
  <c r="P467" i="5"/>
  <c r="Q467" i="5" a="1"/>
  <c r="Q467" i="5" s="1"/>
  <c r="R467" i="5"/>
  <c r="S467" i="5"/>
  <c r="T467" i="5"/>
  <c r="U467" i="5"/>
  <c r="P468" i="5"/>
  <c r="Q468" i="5" a="1"/>
  <c r="Q468" i="5" s="1"/>
  <c r="R468" i="5"/>
  <c r="S468" i="5"/>
  <c r="T468" i="5"/>
  <c r="U468" i="5"/>
  <c r="P469" i="5"/>
  <c r="Q469" i="5" a="1"/>
  <c r="Q469" i="5" s="1"/>
  <c r="R469" i="5"/>
  <c r="S469" i="5"/>
  <c r="T469" i="5"/>
  <c r="U469" i="5"/>
  <c r="P470" i="5"/>
  <c r="Q470" i="5" a="1"/>
  <c r="Q470" i="5" s="1"/>
  <c r="R470" i="5"/>
  <c r="S470" i="5"/>
  <c r="T470" i="5"/>
  <c r="U470" i="5"/>
  <c r="P471" i="5"/>
  <c r="Q471" i="5" a="1"/>
  <c r="Q471" i="5" s="1"/>
  <c r="R471" i="5"/>
  <c r="S471" i="5"/>
  <c r="T471" i="5"/>
  <c r="U471" i="5"/>
  <c r="P472" i="5"/>
  <c r="Q472" i="5" a="1"/>
  <c r="Q472" i="5" s="1"/>
  <c r="R472" i="5"/>
  <c r="S472" i="5"/>
  <c r="T472" i="5"/>
  <c r="U472" i="5"/>
  <c r="P473" i="5"/>
  <c r="Q473" i="5" a="1"/>
  <c r="Q473" i="5" s="1"/>
  <c r="R473" i="5"/>
  <c r="S473" i="5"/>
  <c r="T473" i="5"/>
  <c r="U473" i="5"/>
  <c r="P474" i="5"/>
  <c r="Q474" i="5" a="1"/>
  <c r="Q474" i="5" s="1"/>
  <c r="R474" i="5"/>
  <c r="S474" i="5"/>
  <c r="T474" i="5"/>
  <c r="U474" i="5"/>
  <c r="P475" i="5"/>
  <c r="Q475" i="5" a="1"/>
  <c r="Q475" i="5" s="1"/>
  <c r="R475" i="5"/>
  <c r="S475" i="5"/>
  <c r="T475" i="5"/>
  <c r="U475" i="5"/>
  <c r="P476" i="5"/>
  <c r="Q476" i="5" a="1"/>
  <c r="Q476" i="5" s="1"/>
  <c r="R476" i="5"/>
  <c r="S476" i="5"/>
  <c r="T476" i="5"/>
  <c r="U476" i="5"/>
  <c r="P477" i="5"/>
  <c r="Q477" i="5" a="1"/>
  <c r="Q477" i="5" s="1"/>
  <c r="R477" i="5"/>
  <c r="S477" i="5"/>
  <c r="T477" i="5"/>
  <c r="U477" i="5"/>
  <c r="P478" i="5"/>
  <c r="Q478" i="5" a="1"/>
  <c r="Q478" i="5" s="1"/>
  <c r="R478" i="5"/>
  <c r="S478" i="5"/>
  <c r="T478" i="5"/>
  <c r="U478" i="5"/>
  <c r="P479" i="5"/>
  <c r="Q479" i="5" a="1"/>
  <c r="Q479" i="5" s="1"/>
  <c r="R479" i="5"/>
  <c r="S479" i="5"/>
  <c r="T479" i="5"/>
  <c r="U479" i="5"/>
  <c r="P480" i="5"/>
  <c r="Q480" i="5" a="1"/>
  <c r="Q480" i="5" s="1"/>
  <c r="R480" i="5"/>
  <c r="S480" i="5"/>
  <c r="T480" i="5"/>
  <c r="U480" i="5"/>
  <c r="P481" i="5"/>
  <c r="Q481" i="5" a="1"/>
  <c r="Q481" i="5" s="1"/>
  <c r="R481" i="5"/>
  <c r="S481" i="5"/>
  <c r="T481" i="5"/>
  <c r="U481" i="5"/>
  <c r="P482" i="5"/>
  <c r="Q482" i="5" a="1"/>
  <c r="Q482" i="5" s="1"/>
  <c r="R482" i="5"/>
  <c r="S482" i="5"/>
  <c r="T482" i="5"/>
  <c r="U482" i="5"/>
  <c r="P483" i="5"/>
  <c r="Q483" i="5" a="1"/>
  <c r="Q483" i="5" s="1"/>
  <c r="R483" i="5"/>
  <c r="S483" i="5"/>
  <c r="T483" i="5"/>
  <c r="U483" i="5"/>
  <c r="P484" i="5"/>
  <c r="Q484" i="5" a="1"/>
  <c r="Q484" i="5" s="1"/>
  <c r="R484" i="5"/>
  <c r="S484" i="5"/>
  <c r="T484" i="5"/>
  <c r="U484" i="5"/>
  <c r="P485" i="5"/>
  <c r="Q485" i="5" a="1"/>
  <c r="Q485" i="5" s="1"/>
  <c r="R485" i="5"/>
  <c r="S485" i="5"/>
  <c r="T485" i="5"/>
  <c r="U485" i="5"/>
  <c r="P486" i="5"/>
  <c r="Q486" i="5" a="1"/>
  <c r="Q486" i="5" s="1"/>
  <c r="R486" i="5"/>
  <c r="S486" i="5"/>
  <c r="T486" i="5"/>
  <c r="U486" i="5"/>
  <c r="P487" i="5"/>
  <c r="Q487" i="5" a="1"/>
  <c r="Q487" i="5" s="1"/>
  <c r="R487" i="5"/>
  <c r="S487" i="5"/>
  <c r="T487" i="5"/>
  <c r="U487" i="5"/>
  <c r="P488" i="5"/>
  <c r="Q488" i="5" a="1"/>
  <c r="Q488" i="5" s="1"/>
  <c r="R488" i="5"/>
  <c r="S488" i="5"/>
  <c r="T488" i="5"/>
  <c r="U488" i="5"/>
  <c r="P489" i="5"/>
  <c r="Q489" i="5" a="1"/>
  <c r="Q489" i="5" s="1"/>
  <c r="R489" i="5"/>
  <c r="S489" i="5"/>
  <c r="T489" i="5"/>
  <c r="U489" i="5"/>
  <c r="P490" i="5"/>
  <c r="Q490" i="5" a="1"/>
  <c r="Q490" i="5" s="1"/>
  <c r="R490" i="5"/>
  <c r="S490" i="5"/>
  <c r="T490" i="5"/>
  <c r="U490" i="5"/>
  <c r="P491" i="5"/>
  <c r="Q491" i="5" a="1"/>
  <c r="Q491" i="5" s="1"/>
  <c r="R491" i="5"/>
  <c r="S491" i="5"/>
  <c r="T491" i="5"/>
  <c r="U491" i="5"/>
  <c r="P492" i="5"/>
  <c r="Q492" i="5" a="1"/>
  <c r="Q492" i="5" s="1"/>
  <c r="R492" i="5"/>
  <c r="S492" i="5"/>
  <c r="T492" i="5"/>
  <c r="U492" i="5"/>
  <c r="P493" i="5"/>
  <c r="Q493" i="5" a="1"/>
  <c r="Q493" i="5" s="1"/>
  <c r="R493" i="5"/>
  <c r="S493" i="5"/>
  <c r="T493" i="5"/>
  <c r="U493" i="5"/>
  <c r="P494" i="5"/>
  <c r="Q494" i="5" a="1"/>
  <c r="Q494" i="5" s="1"/>
  <c r="R494" i="5"/>
  <c r="S494" i="5"/>
  <c r="T494" i="5"/>
  <c r="U494" i="5"/>
  <c r="P495" i="5"/>
  <c r="Q495" i="5" a="1"/>
  <c r="Q495" i="5" s="1"/>
  <c r="R495" i="5"/>
  <c r="S495" i="5"/>
  <c r="T495" i="5"/>
  <c r="U495" i="5"/>
  <c r="P496" i="5"/>
  <c r="Q496" i="5" a="1"/>
  <c r="Q496" i="5" s="1"/>
  <c r="R496" i="5"/>
  <c r="S496" i="5"/>
  <c r="T496" i="5"/>
  <c r="U496" i="5"/>
  <c r="P497" i="5"/>
  <c r="Q497" i="5" a="1"/>
  <c r="Q497" i="5" s="1"/>
  <c r="R497" i="5"/>
  <c r="S497" i="5"/>
  <c r="T497" i="5"/>
  <c r="U497" i="5"/>
  <c r="P498" i="5"/>
  <c r="Q498" i="5" a="1"/>
  <c r="Q498" i="5" s="1"/>
  <c r="R498" i="5"/>
  <c r="S498" i="5"/>
  <c r="T498" i="5"/>
  <c r="U498" i="5"/>
  <c r="P499" i="5"/>
  <c r="Q499" i="5" a="1"/>
  <c r="Q499" i="5" s="1"/>
  <c r="R499" i="5"/>
  <c r="S499" i="5"/>
  <c r="T499" i="5"/>
  <c r="U499" i="5"/>
  <c r="P500" i="5"/>
  <c r="Q500" i="5" a="1"/>
  <c r="Q500" i="5" s="1"/>
  <c r="R500" i="5"/>
  <c r="S500" i="5"/>
  <c r="T500" i="5"/>
  <c r="U500" i="5"/>
  <c r="P501" i="5"/>
  <c r="Q501" i="5" a="1"/>
  <c r="Q501" i="5" s="1"/>
  <c r="R501" i="5"/>
  <c r="S501" i="5"/>
  <c r="T501" i="5"/>
  <c r="U501" i="5"/>
  <c r="P502" i="5"/>
  <c r="Q502" i="5" a="1"/>
  <c r="Q502" i="5" s="1"/>
  <c r="R502" i="5"/>
  <c r="S502" i="5"/>
  <c r="T502" i="5"/>
  <c r="U502" i="5"/>
  <c r="P503" i="5"/>
  <c r="Q503" i="5" a="1"/>
  <c r="Q503" i="5" s="1"/>
  <c r="R503" i="5"/>
  <c r="S503" i="5"/>
  <c r="T503" i="5"/>
  <c r="U503" i="5"/>
  <c r="P504" i="5"/>
  <c r="Q504" i="5" a="1"/>
  <c r="Q504" i="5" s="1"/>
  <c r="R504" i="5"/>
  <c r="S504" i="5"/>
  <c r="T504" i="5"/>
  <c r="U504" i="5"/>
  <c r="P505" i="5"/>
  <c r="Q505" i="5" a="1"/>
  <c r="Q505" i="5" s="1"/>
  <c r="R505" i="5"/>
  <c r="S505" i="5"/>
  <c r="T505" i="5"/>
  <c r="U505" i="5"/>
  <c r="P506" i="5"/>
  <c r="Q506" i="5" a="1"/>
  <c r="Q506" i="5" s="1"/>
  <c r="R506" i="5"/>
  <c r="S506" i="5"/>
  <c r="T506" i="5"/>
  <c r="U506" i="5"/>
  <c r="P507" i="5"/>
  <c r="Q507" i="5" a="1"/>
  <c r="Q507" i="5" s="1"/>
  <c r="R507" i="5"/>
  <c r="S507" i="5"/>
  <c r="T507" i="5"/>
  <c r="U507" i="5"/>
  <c r="P508" i="5"/>
  <c r="Q508" i="5" a="1"/>
  <c r="Q508" i="5" s="1"/>
  <c r="R508" i="5"/>
  <c r="S508" i="5"/>
  <c r="T508" i="5"/>
  <c r="U508" i="5"/>
  <c r="P509" i="5"/>
  <c r="Q509" i="5" a="1"/>
  <c r="Q509" i="5" s="1"/>
  <c r="R509" i="5"/>
  <c r="S509" i="5"/>
  <c r="T509" i="5"/>
  <c r="U509" i="5"/>
  <c r="P510" i="5"/>
  <c r="Q510" i="5" a="1"/>
  <c r="Q510" i="5" s="1"/>
  <c r="R510" i="5"/>
  <c r="S510" i="5"/>
  <c r="T510" i="5"/>
  <c r="U510" i="5"/>
  <c r="P511" i="5"/>
  <c r="Q511" i="5" a="1"/>
  <c r="Q511" i="5" s="1"/>
  <c r="R511" i="5"/>
  <c r="S511" i="5"/>
  <c r="T511" i="5"/>
  <c r="U511" i="5"/>
  <c r="P512" i="5"/>
  <c r="Q512" i="5" a="1"/>
  <c r="Q512" i="5" s="1"/>
  <c r="R512" i="5"/>
  <c r="S512" i="5"/>
  <c r="T512" i="5"/>
  <c r="U512" i="5"/>
  <c r="P513" i="5"/>
  <c r="Q513" i="5" a="1"/>
  <c r="Q513" i="5" s="1"/>
  <c r="R513" i="5"/>
  <c r="S513" i="5"/>
  <c r="T513" i="5"/>
  <c r="U513" i="5"/>
  <c r="P514" i="5"/>
  <c r="Q514" i="5" a="1"/>
  <c r="Q514" i="5" s="1"/>
  <c r="R514" i="5"/>
  <c r="S514" i="5"/>
  <c r="T514" i="5"/>
  <c r="U514" i="5"/>
  <c r="P515" i="5"/>
  <c r="Q515" i="5" a="1"/>
  <c r="Q515" i="5" s="1"/>
  <c r="R515" i="5"/>
  <c r="S515" i="5"/>
  <c r="T515" i="5"/>
  <c r="U515" i="5"/>
  <c r="P516" i="5"/>
  <c r="Q516" i="5" a="1"/>
  <c r="Q516" i="5" s="1"/>
  <c r="R516" i="5"/>
  <c r="S516" i="5"/>
  <c r="T516" i="5"/>
  <c r="U516" i="5"/>
  <c r="P517" i="5"/>
  <c r="Q517" i="5" a="1"/>
  <c r="Q517" i="5" s="1"/>
  <c r="R517" i="5"/>
  <c r="S517" i="5"/>
  <c r="T517" i="5"/>
  <c r="U517" i="5"/>
  <c r="P518" i="5"/>
  <c r="Q518" i="5" a="1"/>
  <c r="Q518" i="5" s="1"/>
  <c r="R518" i="5"/>
  <c r="S518" i="5"/>
  <c r="T518" i="5"/>
  <c r="U518" i="5"/>
  <c r="P519" i="5"/>
  <c r="Q519" i="5" a="1"/>
  <c r="Q519" i="5" s="1"/>
  <c r="R519" i="5"/>
  <c r="S519" i="5"/>
  <c r="T519" i="5"/>
  <c r="U519" i="5"/>
  <c r="P520" i="5"/>
  <c r="Q520" i="5" a="1"/>
  <c r="Q520" i="5" s="1"/>
  <c r="R520" i="5"/>
  <c r="S520" i="5"/>
  <c r="T520" i="5"/>
  <c r="U520" i="5"/>
  <c r="P521" i="5"/>
  <c r="Q521" i="5" a="1"/>
  <c r="Q521" i="5" s="1"/>
  <c r="R521" i="5"/>
  <c r="S521" i="5"/>
  <c r="T521" i="5"/>
  <c r="U521" i="5"/>
  <c r="P522" i="5"/>
  <c r="Q522" i="5" a="1"/>
  <c r="Q522" i="5" s="1"/>
  <c r="R522" i="5"/>
  <c r="S522" i="5"/>
  <c r="T522" i="5"/>
  <c r="U522" i="5"/>
  <c r="P523" i="5"/>
  <c r="Q523" i="5" a="1"/>
  <c r="Q523" i="5" s="1"/>
  <c r="R523" i="5"/>
  <c r="S523" i="5"/>
  <c r="T523" i="5"/>
  <c r="U523" i="5"/>
  <c r="P524" i="5"/>
  <c r="Q524" i="5" a="1"/>
  <c r="Q524" i="5" s="1"/>
  <c r="R524" i="5"/>
  <c r="S524" i="5"/>
  <c r="T524" i="5"/>
  <c r="U524" i="5"/>
  <c r="P525" i="5"/>
  <c r="Q525" i="5" a="1"/>
  <c r="Q525" i="5" s="1"/>
  <c r="R525" i="5"/>
  <c r="S525" i="5"/>
  <c r="T525" i="5"/>
  <c r="U525" i="5"/>
  <c r="P526" i="5"/>
  <c r="Q526" i="5" a="1"/>
  <c r="Q526" i="5" s="1"/>
  <c r="R526" i="5"/>
  <c r="S526" i="5"/>
  <c r="T526" i="5"/>
  <c r="U526" i="5"/>
  <c r="P527" i="5"/>
  <c r="Q527" i="5" a="1"/>
  <c r="Q527" i="5" s="1"/>
  <c r="R527" i="5"/>
  <c r="S527" i="5"/>
  <c r="T527" i="5"/>
  <c r="U527" i="5"/>
  <c r="P528" i="5"/>
  <c r="Q528" i="5" a="1"/>
  <c r="Q528" i="5" s="1"/>
  <c r="R528" i="5"/>
  <c r="S528" i="5"/>
  <c r="T528" i="5"/>
  <c r="U528" i="5"/>
  <c r="P529" i="5"/>
  <c r="Q529" i="5" a="1"/>
  <c r="Q529" i="5" s="1"/>
  <c r="R529" i="5"/>
  <c r="S529" i="5"/>
  <c r="T529" i="5"/>
  <c r="U529" i="5"/>
  <c r="P530" i="5"/>
  <c r="Q530" i="5" a="1"/>
  <c r="Q530" i="5" s="1"/>
  <c r="R530" i="5"/>
  <c r="S530" i="5"/>
  <c r="T530" i="5"/>
  <c r="U530" i="5"/>
  <c r="P531" i="5"/>
  <c r="Q531" i="5" a="1"/>
  <c r="Q531" i="5" s="1"/>
  <c r="R531" i="5"/>
  <c r="S531" i="5"/>
  <c r="T531" i="5"/>
  <c r="U531" i="5"/>
  <c r="P532" i="5"/>
  <c r="Q532" i="5" a="1"/>
  <c r="Q532" i="5" s="1"/>
  <c r="R532" i="5"/>
  <c r="S532" i="5"/>
  <c r="T532" i="5"/>
  <c r="U532" i="5"/>
  <c r="P533" i="5"/>
  <c r="Q533" i="5" a="1"/>
  <c r="Q533" i="5" s="1"/>
  <c r="R533" i="5"/>
  <c r="S533" i="5"/>
  <c r="T533" i="5"/>
  <c r="U533" i="5"/>
  <c r="P534" i="5"/>
  <c r="Q534" i="5" a="1"/>
  <c r="Q534" i="5" s="1"/>
  <c r="R534" i="5"/>
  <c r="S534" i="5"/>
  <c r="T534" i="5"/>
  <c r="U534" i="5"/>
  <c r="P535" i="5"/>
  <c r="Q535" i="5" a="1"/>
  <c r="Q535" i="5" s="1"/>
  <c r="R535" i="5"/>
  <c r="S535" i="5"/>
  <c r="T535" i="5"/>
  <c r="U535" i="5"/>
  <c r="P536" i="5"/>
  <c r="Q536" i="5" a="1"/>
  <c r="Q536" i="5" s="1"/>
  <c r="R536" i="5"/>
  <c r="S536" i="5"/>
  <c r="T536" i="5"/>
  <c r="U536" i="5"/>
  <c r="P537" i="5"/>
  <c r="Q537" i="5" a="1"/>
  <c r="Q537" i="5" s="1"/>
  <c r="R537" i="5"/>
  <c r="S537" i="5"/>
  <c r="T537" i="5"/>
  <c r="U537" i="5"/>
  <c r="P538" i="5"/>
  <c r="Q538" i="5" a="1"/>
  <c r="Q538" i="5" s="1"/>
  <c r="R538" i="5"/>
  <c r="S538" i="5"/>
  <c r="T538" i="5"/>
  <c r="U538" i="5"/>
  <c r="P539" i="5"/>
  <c r="Q539" i="5" a="1"/>
  <c r="Q539" i="5" s="1"/>
  <c r="R539" i="5"/>
  <c r="S539" i="5"/>
  <c r="T539" i="5"/>
  <c r="U539" i="5"/>
  <c r="P540" i="5"/>
  <c r="Q540" i="5" a="1"/>
  <c r="Q540" i="5" s="1"/>
  <c r="R540" i="5"/>
  <c r="S540" i="5"/>
  <c r="T540" i="5"/>
  <c r="U540" i="5"/>
  <c r="P541" i="5"/>
  <c r="Q541" i="5" a="1"/>
  <c r="Q541" i="5" s="1"/>
  <c r="R541" i="5"/>
  <c r="S541" i="5"/>
  <c r="T541" i="5"/>
  <c r="U541" i="5"/>
  <c r="P542" i="5"/>
  <c r="Q542" i="5" a="1"/>
  <c r="Q542" i="5" s="1"/>
  <c r="R542" i="5"/>
  <c r="S542" i="5"/>
  <c r="T542" i="5"/>
  <c r="U542" i="5"/>
  <c r="P543" i="5"/>
  <c r="Q543" i="5" a="1"/>
  <c r="Q543" i="5" s="1"/>
  <c r="R543" i="5"/>
  <c r="S543" i="5"/>
  <c r="T543" i="5"/>
  <c r="U543" i="5"/>
  <c r="P544" i="5"/>
  <c r="Q544" i="5" a="1"/>
  <c r="Q544" i="5" s="1"/>
  <c r="R544" i="5"/>
  <c r="S544" i="5"/>
  <c r="T544" i="5"/>
  <c r="U544" i="5"/>
  <c r="P545" i="5"/>
  <c r="Q545" i="5" a="1"/>
  <c r="Q545" i="5" s="1"/>
  <c r="R545" i="5"/>
  <c r="S545" i="5"/>
  <c r="T545" i="5"/>
  <c r="U545" i="5"/>
  <c r="P546" i="5"/>
  <c r="Q546" i="5" a="1"/>
  <c r="Q546" i="5" s="1"/>
  <c r="R546" i="5"/>
  <c r="S546" i="5"/>
  <c r="T546" i="5"/>
  <c r="U546" i="5"/>
  <c r="P547" i="5"/>
  <c r="Q547" i="5" a="1"/>
  <c r="Q547" i="5" s="1"/>
  <c r="R547" i="5"/>
  <c r="S547" i="5"/>
  <c r="T547" i="5"/>
  <c r="U547" i="5"/>
  <c r="P548" i="5"/>
  <c r="Q548" i="5" a="1"/>
  <c r="Q548" i="5" s="1"/>
  <c r="R548" i="5"/>
  <c r="S548" i="5"/>
  <c r="T548" i="5"/>
  <c r="U548" i="5"/>
  <c r="P549" i="5"/>
  <c r="Q549" i="5" a="1"/>
  <c r="Q549" i="5" s="1"/>
  <c r="R549" i="5"/>
  <c r="S549" i="5"/>
  <c r="T549" i="5"/>
  <c r="U549" i="5"/>
  <c r="P550" i="5"/>
  <c r="Q550" i="5" a="1"/>
  <c r="Q550" i="5" s="1"/>
  <c r="R550" i="5"/>
  <c r="S550" i="5"/>
  <c r="T550" i="5"/>
  <c r="U550" i="5"/>
  <c r="P551" i="5"/>
  <c r="Q551" i="5" a="1"/>
  <c r="Q551" i="5" s="1"/>
  <c r="R551" i="5"/>
  <c r="S551" i="5"/>
  <c r="T551" i="5"/>
  <c r="U551" i="5"/>
  <c r="P552" i="5"/>
  <c r="Q552" i="5" a="1"/>
  <c r="Q552" i="5" s="1"/>
  <c r="R552" i="5"/>
  <c r="S552" i="5"/>
  <c r="T552" i="5"/>
  <c r="U552" i="5"/>
  <c r="P553" i="5"/>
  <c r="Q553" i="5" a="1"/>
  <c r="Q553" i="5" s="1"/>
  <c r="R553" i="5"/>
  <c r="S553" i="5"/>
  <c r="T553" i="5"/>
  <c r="U553" i="5"/>
  <c r="P554" i="5"/>
  <c r="Q554" i="5" a="1"/>
  <c r="Q554" i="5" s="1"/>
  <c r="R554" i="5"/>
  <c r="S554" i="5"/>
  <c r="T554" i="5"/>
  <c r="U554" i="5"/>
  <c r="P555" i="5"/>
  <c r="Q555" i="5" a="1"/>
  <c r="Q555" i="5" s="1"/>
  <c r="R555" i="5"/>
  <c r="S555" i="5"/>
  <c r="T555" i="5"/>
  <c r="U555" i="5"/>
  <c r="P556" i="5"/>
  <c r="Q556" i="5" a="1"/>
  <c r="Q556" i="5" s="1"/>
  <c r="R556" i="5"/>
  <c r="S556" i="5"/>
  <c r="T556" i="5"/>
  <c r="U556" i="5"/>
  <c r="P557" i="5"/>
  <c r="Q557" i="5" a="1"/>
  <c r="Q557" i="5" s="1"/>
  <c r="R557" i="5"/>
  <c r="S557" i="5"/>
  <c r="T557" i="5"/>
  <c r="U557" i="5"/>
  <c r="P558" i="5"/>
  <c r="Q558" i="5" a="1"/>
  <c r="Q558" i="5" s="1"/>
  <c r="R558" i="5"/>
  <c r="S558" i="5"/>
  <c r="T558" i="5"/>
  <c r="U558" i="5"/>
  <c r="P559" i="5"/>
  <c r="Q559" i="5" a="1"/>
  <c r="Q559" i="5" s="1"/>
  <c r="R559" i="5"/>
  <c r="S559" i="5"/>
  <c r="T559" i="5"/>
  <c r="U559" i="5"/>
  <c r="P560" i="5"/>
  <c r="Q560" i="5" a="1"/>
  <c r="Q560" i="5" s="1"/>
  <c r="R560" i="5"/>
  <c r="S560" i="5"/>
  <c r="T560" i="5"/>
  <c r="U560" i="5"/>
  <c r="P561" i="5"/>
  <c r="Q561" i="5" a="1"/>
  <c r="Q561" i="5" s="1"/>
  <c r="R561" i="5"/>
  <c r="S561" i="5"/>
  <c r="T561" i="5"/>
  <c r="U561" i="5"/>
  <c r="P562" i="5"/>
  <c r="Q562" i="5" a="1"/>
  <c r="Q562" i="5" s="1"/>
  <c r="R562" i="5"/>
  <c r="S562" i="5"/>
  <c r="T562" i="5"/>
  <c r="U562" i="5"/>
  <c r="P563" i="5"/>
  <c r="Q563" i="5" a="1"/>
  <c r="Q563" i="5" s="1"/>
  <c r="R563" i="5"/>
  <c r="S563" i="5"/>
  <c r="T563" i="5"/>
  <c r="U563" i="5"/>
  <c r="P564" i="5"/>
  <c r="Q564" i="5" a="1"/>
  <c r="Q564" i="5" s="1"/>
  <c r="R564" i="5"/>
  <c r="S564" i="5"/>
  <c r="T564" i="5"/>
  <c r="U564" i="5"/>
  <c r="P565" i="5"/>
  <c r="Q565" i="5" a="1"/>
  <c r="Q565" i="5" s="1"/>
  <c r="R565" i="5"/>
  <c r="S565" i="5"/>
  <c r="T565" i="5"/>
  <c r="U565" i="5"/>
  <c r="P566" i="5"/>
  <c r="Q566" i="5" a="1"/>
  <c r="Q566" i="5" s="1"/>
  <c r="R566" i="5"/>
  <c r="S566" i="5"/>
  <c r="T566" i="5"/>
  <c r="U566" i="5"/>
  <c r="P567" i="5"/>
  <c r="Q567" i="5" a="1"/>
  <c r="Q567" i="5" s="1"/>
  <c r="R567" i="5"/>
  <c r="S567" i="5"/>
  <c r="T567" i="5"/>
  <c r="U567" i="5"/>
  <c r="P568" i="5"/>
  <c r="Q568" i="5" a="1"/>
  <c r="Q568" i="5" s="1"/>
  <c r="R568" i="5"/>
  <c r="S568" i="5"/>
  <c r="T568" i="5"/>
  <c r="U568" i="5"/>
  <c r="P569" i="5"/>
  <c r="Q569" i="5" a="1"/>
  <c r="Q569" i="5" s="1"/>
  <c r="R569" i="5"/>
  <c r="S569" i="5"/>
  <c r="T569" i="5"/>
  <c r="U569" i="5"/>
  <c r="P570" i="5"/>
  <c r="Q570" i="5" a="1"/>
  <c r="Q570" i="5" s="1"/>
  <c r="R570" i="5"/>
  <c r="S570" i="5"/>
  <c r="T570" i="5"/>
  <c r="U570" i="5"/>
  <c r="P571" i="5"/>
  <c r="Q571" i="5" a="1"/>
  <c r="Q571" i="5" s="1"/>
  <c r="R571" i="5"/>
  <c r="S571" i="5"/>
  <c r="T571" i="5"/>
  <c r="U571" i="5"/>
  <c r="P572" i="5"/>
  <c r="Q572" i="5" a="1"/>
  <c r="Q572" i="5" s="1"/>
  <c r="R572" i="5"/>
  <c r="S572" i="5"/>
  <c r="T572" i="5"/>
  <c r="U572" i="5"/>
  <c r="P573" i="5"/>
  <c r="Q573" i="5" a="1"/>
  <c r="Q573" i="5" s="1"/>
  <c r="R573" i="5"/>
  <c r="S573" i="5"/>
  <c r="T573" i="5"/>
  <c r="U573" i="5"/>
  <c r="P574" i="5"/>
  <c r="Q574" i="5" a="1"/>
  <c r="Q574" i="5" s="1"/>
  <c r="R574" i="5"/>
  <c r="S574" i="5"/>
  <c r="T574" i="5"/>
  <c r="U574" i="5"/>
  <c r="P575" i="5"/>
  <c r="Q575" i="5" a="1"/>
  <c r="Q575" i="5" s="1"/>
  <c r="R575" i="5"/>
  <c r="S575" i="5"/>
  <c r="T575" i="5"/>
  <c r="U575" i="5"/>
  <c r="P576" i="5"/>
  <c r="Q576" i="5" a="1"/>
  <c r="Q576" i="5" s="1"/>
  <c r="R576" i="5"/>
  <c r="S576" i="5"/>
  <c r="T576" i="5"/>
  <c r="U576" i="5"/>
  <c r="P577" i="5"/>
  <c r="Q577" i="5" a="1"/>
  <c r="Q577" i="5" s="1"/>
  <c r="R577" i="5"/>
  <c r="S577" i="5"/>
  <c r="T577" i="5"/>
  <c r="U577" i="5"/>
  <c r="P578" i="5"/>
  <c r="Q578" i="5" a="1"/>
  <c r="Q578" i="5" s="1"/>
  <c r="R578" i="5"/>
  <c r="S578" i="5"/>
  <c r="T578" i="5"/>
  <c r="U578" i="5"/>
  <c r="P579" i="5"/>
  <c r="Q579" i="5" a="1"/>
  <c r="Q579" i="5" s="1"/>
  <c r="R579" i="5"/>
  <c r="S579" i="5"/>
  <c r="T579" i="5"/>
  <c r="U579" i="5"/>
  <c r="P580" i="5"/>
  <c r="Q580" i="5" a="1"/>
  <c r="Q580" i="5" s="1"/>
  <c r="R580" i="5"/>
  <c r="S580" i="5"/>
  <c r="T580" i="5"/>
  <c r="U580" i="5"/>
  <c r="P581" i="5"/>
  <c r="Q581" i="5" a="1"/>
  <c r="Q581" i="5" s="1"/>
  <c r="R581" i="5"/>
  <c r="S581" i="5"/>
  <c r="T581" i="5"/>
  <c r="U581" i="5"/>
  <c r="P582" i="5"/>
  <c r="Q582" i="5" a="1"/>
  <c r="Q582" i="5" s="1"/>
  <c r="R582" i="5"/>
  <c r="S582" i="5"/>
  <c r="T582" i="5"/>
  <c r="U582" i="5"/>
  <c r="P583" i="5"/>
  <c r="Q583" i="5" a="1"/>
  <c r="Q583" i="5" s="1"/>
  <c r="R583" i="5"/>
  <c r="S583" i="5"/>
  <c r="T583" i="5"/>
  <c r="U583" i="5"/>
  <c r="P584" i="5"/>
  <c r="Q584" i="5" a="1"/>
  <c r="Q584" i="5" s="1"/>
  <c r="R584" i="5"/>
  <c r="S584" i="5"/>
  <c r="T584" i="5"/>
  <c r="U584" i="5"/>
  <c r="P585" i="5"/>
  <c r="Q585" i="5" a="1"/>
  <c r="Q585" i="5" s="1"/>
  <c r="R585" i="5"/>
  <c r="S585" i="5"/>
  <c r="T585" i="5"/>
  <c r="U585" i="5"/>
  <c r="P586" i="5"/>
  <c r="Q586" i="5" a="1"/>
  <c r="Q586" i="5" s="1"/>
  <c r="R586" i="5"/>
  <c r="S586" i="5"/>
  <c r="T586" i="5"/>
  <c r="U586" i="5"/>
  <c r="P587" i="5"/>
  <c r="Q587" i="5" a="1"/>
  <c r="Q587" i="5" s="1"/>
  <c r="R587" i="5"/>
  <c r="S587" i="5"/>
  <c r="T587" i="5"/>
  <c r="U587" i="5"/>
  <c r="P588" i="5"/>
  <c r="Q588" i="5" a="1"/>
  <c r="Q588" i="5" s="1"/>
  <c r="R588" i="5"/>
  <c r="S588" i="5"/>
  <c r="T588" i="5"/>
  <c r="U588" i="5"/>
  <c r="P589" i="5"/>
  <c r="Q589" i="5" a="1"/>
  <c r="Q589" i="5" s="1"/>
  <c r="R589" i="5"/>
  <c r="S589" i="5"/>
  <c r="T589" i="5"/>
  <c r="U589" i="5"/>
  <c r="P590" i="5"/>
  <c r="Q590" i="5" a="1"/>
  <c r="Q590" i="5" s="1"/>
  <c r="R590" i="5"/>
  <c r="S590" i="5"/>
  <c r="T590" i="5"/>
  <c r="U590" i="5"/>
  <c r="P591" i="5"/>
  <c r="Q591" i="5" a="1"/>
  <c r="Q591" i="5" s="1"/>
  <c r="R591" i="5"/>
  <c r="S591" i="5"/>
  <c r="T591" i="5"/>
  <c r="U591" i="5"/>
  <c r="P592" i="5"/>
  <c r="Q592" i="5" a="1"/>
  <c r="Q592" i="5" s="1"/>
  <c r="R592" i="5"/>
  <c r="S592" i="5"/>
  <c r="T592" i="5"/>
  <c r="U592" i="5"/>
  <c r="P593" i="5"/>
  <c r="Q593" i="5" a="1"/>
  <c r="Q593" i="5" s="1"/>
  <c r="R593" i="5"/>
  <c r="S593" i="5"/>
  <c r="T593" i="5"/>
  <c r="U593" i="5"/>
  <c r="P594" i="5"/>
  <c r="Q594" i="5" a="1"/>
  <c r="Q594" i="5" s="1"/>
  <c r="R594" i="5"/>
  <c r="S594" i="5"/>
  <c r="T594" i="5"/>
  <c r="U594" i="5"/>
  <c r="P595" i="5"/>
  <c r="Q595" i="5" a="1"/>
  <c r="Q595" i="5" s="1"/>
  <c r="R595" i="5"/>
  <c r="S595" i="5"/>
  <c r="T595" i="5"/>
  <c r="U595" i="5"/>
  <c r="P596" i="5"/>
  <c r="Q596" i="5" a="1"/>
  <c r="Q596" i="5" s="1"/>
  <c r="R596" i="5"/>
  <c r="S596" i="5"/>
  <c r="T596" i="5"/>
  <c r="U596" i="5"/>
  <c r="H410" i="5"/>
  <c r="H409" i="5"/>
  <c r="B410" i="5"/>
  <c r="B409" i="5"/>
  <c r="H408" i="5"/>
  <c r="B408" i="5"/>
  <c r="H407" i="5"/>
  <c r="H406" i="5"/>
  <c r="H405" i="5"/>
  <c r="B407" i="5"/>
  <c r="B406" i="5"/>
  <c r="B405" i="5"/>
  <c r="H404" i="5"/>
  <c r="B404" i="5"/>
  <c r="B403" i="5"/>
  <c r="B402" i="5"/>
  <c r="H403" i="5"/>
  <c r="H402" i="5"/>
  <c r="H401" i="5"/>
  <c r="B401" i="5"/>
  <c r="B400" i="5"/>
  <c r="B399" i="5"/>
  <c r="H400" i="5"/>
  <c r="H399" i="5"/>
  <c r="H398" i="5"/>
  <c r="B398" i="5"/>
  <c r="H397" i="5"/>
  <c r="H396" i="5"/>
  <c r="B397" i="5"/>
  <c r="B396" i="5"/>
  <c r="H395" i="5"/>
  <c r="B395" i="5"/>
  <c r="M4" i="7" l="1" a="1"/>
  <c r="M4" i="7" s="1"/>
  <c r="M5" i="7" a="1"/>
  <c r="M5" i="7" s="1"/>
  <c r="M7" i="7" a="1"/>
  <c r="M7" i="7" s="1"/>
  <c r="M8" i="7" a="1"/>
  <c r="M8" i="7" s="1"/>
  <c r="M10" i="7" a="1"/>
  <c r="M10" i="7" s="1"/>
  <c r="M11" i="7" a="1"/>
  <c r="M11" i="7" s="1"/>
  <c r="M13" i="7" a="1"/>
  <c r="M13" i="7" s="1"/>
  <c r="M14" i="7" a="1"/>
  <c r="M14" i="7" s="1"/>
  <c r="M16" i="7" a="1"/>
  <c r="M16" i="7" s="1"/>
  <c r="M17" i="7" a="1"/>
  <c r="M17" i="7" s="1"/>
  <c r="M19" i="7" a="1"/>
  <c r="M19" i="7" s="1"/>
  <c r="M20" i="7" a="1"/>
  <c r="M20" i="7" s="1"/>
  <c r="M22" i="7" a="1"/>
  <c r="M22" i="7" s="1"/>
  <c r="M23" i="7" a="1"/>
  <c r="M23" i="7" s="1"/>
  <c r="M25" i="7" a="1"/>
  <c r="M25" i="7" s="1"/>
  <c r="M26" i="7" a="1"/>
  <c r="M26" i="7" s="1"/>
  <c r="M28" i="7" a="1"/>
  <c r="M28" i="7" s="1"/>
  <c r="M29" i="7" a="1"/>
  <c r="M29" i="7" s="1"/>
  <c r="M31" i="7" a="1"/>
  <c r="M31" i="7" s="1"/>
  <c r="M32" i="7" a="1"/>
  <c r="M32" i="7" s="1"/>
  <c r="M34" i="7" a="1"/>
  <c r="M34" i="7" s="1"/>
  <c r="M35" i="7" a="1"/>
  <c r="M35" i="7" s="1"/>
  <c r="M37" i="7" a="1"/>
  <c r="M37" i="7" s="1"/>
  <c r="M38" i="7" a="1"/>
  <c r="M38" i="7" s="1"/>
  <c r="M40" i="7" a="1"/>
  <c r="M40" i="7" s="1"/>
  <c r="M41" i="7" a="1"/>
  <c r="M41" i="7" s="1"/>
  <c r="M43" i="7" a="1"/>
  <c r="M43" i="7" s="1"/>
  <c r="M44" i="7" a="1"/>
  <c r="M44" i="7" s="1"/>
  <c r="M46" i="7" a="1"/>
  <c r="M46" i="7" s="1"/>
  <c r="M47" i="7" a="1"/>
  <c r="M47" i="7" s="1"/>
  <c r="M49" i="7" a="1"/>
  <c r="M49" i="7" s="1"/>
  <c r="M50" i="7" a="1"/>
  <c r="M50" i="7" s="1"/>
  <c r="M52" i="7" a="1"/>
  <c r="M52" i="7" s="1"/>
  <c r="M53" i="7" a="1"/>
  <c r="M53" i="7" s="1"/>
  <c r="M55" i="7" a="1"/>
  <c r="M55" i="7" s="1"/>
  <c r="M56" i="7" a="1"/>
  <c r="M56" i="7" s="1"/>
  <c r="M58" i="7" a="1"/>
  <c r="M58" i="7" s="1"/>
  <c r="M59" i="7" a="1"/>
  <c r="M59" i="7" s="1"/>
  <c r="M61" i="7" a="1"/>
  <c r="M61" i="7" s="1"/>
  <c r="M62" i="7" a="1"/>
  <c r="M62" i="7" s="1"/>
  <c r="M64" i="7" a="1"/>
  <c r="M64" i="7" s="1"/>
  <c r="M65" i="7" a="1"/>
  <c r="M65" i="7" s="1"/>
  <c r="M67" i="7" a="1"/>
  <c r="M67" i="7" s="1"/>
  <c r="M68" i="7" a="1"/>
  <c r="M68" i="7" s="1"/>
  <c r="M70" i="7" a="1"/>
  <c r="M70" i="7" s="1"/>
  <c r="M71" i="7" a="1"/>
  <c r="M71" i="7" s="1"/>
  <c r="M73" i="7" a="1"/>
  <c r="M73" i="7" s="1"/>
  <c r="M74" i="7" a="1"/>
  <c r="M74" i="7" s="1"/>
  <c r="H394" i="5" l="1"/>
  <c r="H393" i="5"/>
  <c r="H392" i="5"/>
  <c r="B394" i="5"/>
  <c r="B393" i="5"/>
  <c r="B392" i="5"/>
  <c r="H391" i="5"/>
  <c r="B391" i="5"/>
  <c r="H390" i="5"/>
  <c r="H389" i="5"/>
  <c r="H388" i="5"/>
  <c r="H387" i="5"/>
  <c r="H386" i="5"/>
  <c r="B390" i="5"/>
  <c r="B389" i="5"/>
  <c r="B388" i="5"/>
  <c r="B387" i="5"/>
  <c r="B386" i="5"/>
  <c r="N7" i="5" l="1"/>
  <c r="N8" i="5"/>
  <c r="N9" i="5"/>
  <c r="N10" i="5"/>
  <c r="N11" i="5"/>
  <c r="N12" i="5"/>
  <c r="N13" i="5"/>
  <c r="N14" i="5" s="1"/>
  <c r="N15" i="5" s="1"/>
  <c r="N16" i="5"/>
  <c r="N17" i="5"/>
  <c r="N18" i="5"/>
  <c r="N19" i="5" s="1"/>
  <c r="N20" i="5" s="1"/>
  <c r="N21" i="5" s="1"/>
  <c r="N22" i="5" s="1"/>
  <c r="N23" i="5" s="1"/>
  <c r="N24" i="5"/>
  <c r="N25" i="5"/>
  <c r="N26" i="5" s="1"/>
  <c r="N27" i="5" s="1"/>
  <c r="N28" i="5" s="1"/>
  <c r="N29" i="5"/>
  <c r="N30" i="5" s="1"/>
  <c r="N31" i="5" s="1"/>
  <c r="N32" i="5" s="1"/>
  <c r="N33" i="5" s="1"/>
  <c r="N34" i="5"/>
  <c r="N35" i="5" s="1"/>
  <c r="N36" i="5" s="1"/>
  <c r="N37" i="5" s="1"/>
  <c r="N38" i="5"/>
  <c r="N39" i="5"/>
  <c r="N40" i="5" s="1"/>
  <c r="N41" i="5" s="1"/>
  <c r="N42" i="5"/>
  <c r="N43" i="5" s="1"/>
  <c r="N44" i="5" s="1"/>
  <c r="N45" i="5"/>
  <c r="N46" i="5" s="1"/>
  <c r="N47" i="5" s="1"/>
  <c r="N48" i="5" s="1"/>
  <c r="N49" i="5"/>
  <c r="N56" i="5"/>
  <c r="N57" i="5" s="1"/>
  <c r="N58" i="5"/>
  <c r="N59" i="5" s="1"/>
  <c r="N60" i="5" s="1"/>
  <c r="N61" i="5"/>
  <c r="N62" i="5"/>
  <c r="N63" i="5" s="1"/>
  <c r="N64" i="5" s="1"/>
  <c r="N65" i="5"/>
  <c r="N66" i="5" s="1"/>
  <c r="N67" i="5" s="1"/>
  <c r="N68" i="5" s="1"/>
  <c r="N69" i="5" s="1"/>
  <c r="N70" i="5" s="1"/>
  <c r="N71" i="5" s="1"/>
  <c r="N72" i="5"/>
  <c r="N73" i="5"/>
  <c r="N74" i="5" s="1"/>
  <c r="N75" i="5"/>
  <c r="N76" i="5" s="1"/>
  <c r="N77" i="5"/>
  <c r="N78" i="5" s="1"/>
  <c r="N79" i="5"/>
  <c r="N80" i="5" s="1"/>
  <c r="N81" i="5"/>
  <c r="N82" i="5"/>
  <c r="N83" i="5"/>
  <c r="N84" i="5" s="1"/>
  <c r="N85" i="5" s="1"/>
  <c r="N86" i="5"/>
  <c r="N87" i="5" s="1"/>
  <c r="N88" i="5" s="1"/>
  <c r="N89" i="5" s="1"/>
  <c r="N90" i="5" s="1"/>
  <c r="N91" i="5"/>
  <c r="N94" i="5"/>
  <c r="N95" i="5" s="1"/>
  <c r="N96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 s="1"/>
  <c r="N125" i="5"/>
  <c r="N126" i="5"/>
  <c r="N127" i="5" s="1"/>
  <c r="N128" i="5" s="1"/>
  <c r="N129" i="5"/>
  <c r="N130" i="5" s="1"/>
  <c r="N131" i="5"/>
  <c r="N132" i="5"/>
  <c r="N133" i="5" s="1"/>
  <c r="N134" i="5" s="1"/>
  <c r="N135" i="5"/>
  <c r="N136" i="5" s="1"/>
  <c r="N137" i="5"/>
  <c r="N138" i="5" s="1"/>
  <c r="N139" i="5" s="1"/>
  <c r="N140" i="5" s="1"/>
  <c r="N141" i="5" s="1"/>
  <c r="N142" i="5"/>
  <c r="N143" i="5" s="1"/>
  <c r="N148" i="5"/>
  <c r="N149" i="5"/>
  <c r="N150" i="5" s="1"/>
  <c r="N151" i="5"/>
  <c r="N152" i="5" s="1"/>
  <c r="N153" i="5"/>
  <c r="N154" i="5"/>
  <c r="N155" i="5" s="1"/>
  <c r="N156" i="5" s="1"/>
  <c r="N157" i="5" s="1"/>
  <c r="N158" i="5"/>
  <c r="N159" i="5" s="1"/>
  <c r="N160" i="5" s="1"/>
  <c r="N161" i="5"/>
  <c r="N162" i="5" s="1"/>
  <c r="N163" i="5" s="1"/>
  <c r="N164" i="5"/>
  <c r="N165" i="5" s="1"/>
  <c r="N166" i="5"/>
  <c r="N167" i="5" s="1"/>
  <c r="N168" i="5" s="1"/>
  <c r="N169" i="5" s="1"/>
  <c r="N170" i="5"/>
  <c r="N171" i="5" s="1"/>
  <c r="N172" i="5" s="1"/>
  <c r="N173" i="5"/>
  <c r="N174" i="5" s="1"/>
  <c r="N175" i="5" s="1"/>
  <c r="N176" i="5"/>
  <c r="N177" i="5" s="1"/>
  <c r="N178" i="5" s="1"/>
  <c r="N179" i="5"/>
  <c r="N180" i="5" s="1"/>
  <c r="N181" i="5" s="1"/>
  <c r="N182" i="5"/>
  <c r="N183" i="5" s="1"/>
  <c r="N184" i="5" s="1"/>
  <c r="N185" i="5"/>
  <c r="N186" i="5" s="1"/>
  <c r="N187" i="5"/>
  <c r="N188" i="5"/>
  <c r="N189" i="5" s="1"/>
  <c r="N190" i="5" s="1"/>
  <c r="N191" i="5"/>
  <c r="N192" i="5" s="1"/>
  <c r="N193" i="5" s="1"/>
  <c r="N194" i="5" s="1"/>
  <c r="N195" i="5"/>
  <c r="N196" i="5" s="1"/>
  <c r="N197" i="5" s="1"/>
  <c r="N198" i="5" s="1"/>
  <c r="N199" i="5" s="1"/>
  <c r="N200" i="5"/>
  <c r="N201" i="5" s="1"/>
  <c r="N202" i="5" s="1"/>
  <c r="N207" i="5"/>
  <c r="N208" i="5" s="1"/>
  <c r="N209" i="5" s="1"/>
  <c r="N210" i="5"/>
  <c r="N211" i="5" s="1"/>
  <c r="N212" i="5" s="1"/>
  <c r="N213" i="5" s="1"/>
  <c r="N214" i="5"/>
  <c r="N215" i="5" s="1"/>
  <c r="N216" i="5" s="1"/>
  <c r="N221" i="5"/>
  <c r="N222" i="5" s="1"/>
  <c r="N223" i="5" s="1"/>
  <c r="N224" i="5"/>
  <c r="N225" i="5"/>
  <c r="N226" i="5"/>
  <c r="N227" i="5" s="1"/>
  <c r="N228" i="5" s="1"/>
  <c r="N229" i="5" s="1"/>
  <c r="N230" i="5"/>
  <c r="N231" i="5" s="1"/>
  <c r="N232" i="5"/>
  <c r="N233" i="5"/>
  <c r="N234" i="5" s="1"/>
  <c r="N235" i="5"/>
  <c r="N236" i="5" s="1"/>
  <c r="N237" i="5" s="1"/>
  <c r="N238" i="5"/>
  <c r="N239" i="5" s="1"/>
  <c r="N240" i="5" s="1"/>
  <c r="N241" i="5"/>
  <c r="N242" i="5" s="1"/>
  <c r="N243" i="5"/>
  <c r="N244" i="5" s="1"/>
  <c r="N245" i="5" s="1"/>
  <c r="N246" i="5" s="1"/>
  <c r="N247" i="5"/>
  <c r="N248" i="5" s="1"/>
  <c r="N249" i="5" s="1"/>
  <c r="N250" i="5" s="1"/>
  <c r="N251" i="5"/>
  <c r="N252" i="5" s="1"/>
  <c r="N253" i="5" s="1"/>
  <c r="N254" i="5" s="1"/>
  <c r="N255" i="5"/>
  <c r="N261" i="5"/>
  <c r="N262" i="5"/>
  <c r="N263" i="5" s="1"/>
  <c r="N264" i="5"/>
  <c r="N265" i="5" s="1"/>
  <c r="N266" i="5" s="1"/>
  <c r="N267" i="5"/>
  <c r="N268" i="5" s="1"/>
  <c r="N269" i="5" s="1"/>
  <c r="N270" i="5"/>
  <c r="N271" i="5" s="1"/>
  <c r="N272" i="5" s="1"/>
  <c r="N273" i="5" s="1"/>
  <c r="N274" i="5" s="1"/>
  <c r="N275" i="5"/>
  <c r="N276" i="5" s="1"/>
  <c r="N277" i="5" s="1"/>
  <c r="N278" i="5" s="1"/>
  <c r="N279" i="5"/>
  <c r="N280" i="5" s="1"/>
  <c r="N281" i="5"/>
  <c r="N282" i="5"/>
  <c r="N283" i="5"/>
  <c r="N284" i="5"/>
  <c r="N285" i="5" s="1"/>
  <c r="N286" i="5" s="1"/>
  <c r="N287" i="5"/>
  <c r="N288" i="5" s="1"/>
  <c r="N289" i="5" s="1"/>
  <c r="N290" i="5" s="1"/>
  <c r="N291" i="5"/>
  <c r="N292" i="5" s="1"/>
  <c r="N293" i="5" s="1"/>
  <c r="N294" i="5"/>
  <c r="N295" i="5" s="1"/>
  <c r="N296" i="5"/>
  <c r="N297" i="5"/>
  <c r="N298" i="5"/>
  <c r="N299" i="5"/>
  <c r="N300" i="5" s="1"/>
  <c r="N301" i="5"/>
  <c r="N302" i="5"/>
  <c r="N303" i="5"/>
  <c r="N304" i="5" s="1"/>
  <c r="N306" i="5"/>
  <c r="N307" i="5"/>
  <c r="N308" i="5" s="1"/>
  <c r="N309" i="5" s="1"/>
  <c r="N310" i="5" s="1"/>
  <c r="N311" i="5"/>
  <c r="N312" i="5" s="1"/>
  <c r="N313" i="5"/>
  <c r="N314" i="5" s="1"/>
  <c r="N315" i="5" s="1"/>
  <c r="N316" i="5" s="1"/>
  <c r="N317" i="5"/>
  <c r="N318" i="5"/>
  <c r="N320" i="5"/>
  <c r="N321" i="5"/>
  <c r="N322" i="5"/>
  <c r="N323" i="5"/>
  <c r="N324" i="5" s="1"/>
  <c r="N325" i="5" s="1"/>
  <c r="N333" i="5"/>
  <c r="N334" i="5" s="1"/>
  <c r="N335" i="5" s="1"/>
  <c r="N336" i="5"/>
  <c r="N337" i="5" s="1"/>
  <c r="N338" i="5"/>
  <c r="N339" i="5" s="1"/>
  <c r="N340" i="5" s="1"/>
  <c r="N341" i="5" s="1"/>
  <c r="N342" i="5" s="1"/>
  <c r="N343" i="5" s="1"/>
  <c r="N344" i="5"/>
  <c r="N345" i="5" s="1"/>
  <c r="N346" i="5"/>
  <c r="N347" i="5" s="1"/>
  <c r="N348" i="5" s="1"/>
  <c r="N349" i="5" s="1"/>
  <c r="N352" i="5"/>
  <c r="N353" i="5" s="1"/>
  <c r="N354" i="5"/>
  <c r="N355" i="5" s="1"/>
  <c r="N356" i="5" s="1"/>
  <c r="N357" i="5"/>
  <c r="N358" i="5" s="1"/>
  <c r="N359" i="5" s="1"/>
  <c r="N360" i="5"/>
  <c r="N361" i="5" s="1"/>
  <c r="N362" i="5"/>
  <c r="N363" i="5" s="1"/>
  <c r="N364" i="5" s="1"/>
  <c r="N365" i="5" s="1"/>
  <c r="N366" i="5" s="1"/>
  <c r="N367" i="5" s="1"/>
  <c r="N368" i="5"/>
  <c r="N369" i="5" s="1"/>
  <c r="N377" i="5"/>
  <c r="N378" i="5"/>
  <c r="N379" i="5" s="1"/>
  <c r="N380" i="5" s="1"/>
  <c r="N381" i="5" s="1"/>
  <c r="N382" i="5" s="1"/>
  <c r="N386" i="5"/>
  <c r="N387" i="5" s="1"/>
  <c r="N388" i="5" s="1"/>
  <c r="N389" i="5" s="1"/>
  <c r="N390" i="5" s="1"/>
  <c r="N391" i="5"/>
  <c r="N392" i="5" s="1"/>
  <c r="N393" i="5" s="1"/>
  <c r="N394" i="5" s="1"/>
  <c r="N395" i="5"/>
  <c r="N396" i="5" s="1"/>
  <c r="N397" i="5" s="1"/>
  <c r="N398" i="5"/>
  <c r="N399" i="5" s="1"/>
  <c r="N400" i="5" s="1"/>
  <c r="N401" i="5"/>
  <c r="N402" i="5" s="1"/>
  <c r="N403" i="5" s="1"/>
  <c r="N404" i="5"/>
  <c r="N405" i="5"/>
  <c r="N406" i="5" s="1"/>
  <c r="N407" i="5" s="1"/>
  <c r="N408" i="5"/>
  <c r="N409" i="5" s="1"/>
  <c r="N410" i="5" s="1"/>
  <c r="N411" i="5"/>
  <c r="N412" i="5" s="1"/>
  <c r="N413" i="5" s="1"/>
  <c r="N414" i="5" s="1"/>
  <c r="N415" i="5" s="1"/>
  <c r="N416" i="5" s="1"/>
  <c r="N417" i="5"/>
  <c r="N418" i="5" s="1"/>
  <c r="N419" i="5"/>
  <c r="N420" i="5" s="1"/>
  <c r="N421" i="5" s="1"/>
  <c r="N422" i="5" s="1"/>
  <c r="N423" i="5"/>
  <c r="N425" i="5"/>
  <c r="N426" i="5"/>
  <c r="N427" i="5" s="1"/>
  <c r="N428" i="5"/>
  <c r="N429" i="5"/>
  <c r="N430" i="5" s="1"/>
  <c r="N431" i="5" s="1"/>
  <c r="N432" i="5"/>
  <c r="N433" i="5"/>
  <c r="N434" i="5"/>
  <c r="N435" i="5"/>
  <c r="N436" i="5" s="1"/>
  <c r="N437" i="5" s="1"/>
  <c r="N438" i="5" s="1"/>
  <c r="N439" i="5"/>
  <c r="N440" i="5" s="1"/>
  <c r="N441" i="5" s="1"/>
  <c r="N442" i="5" s="1"/>
  <c r="N443" i="5"/>
  <c r="N444" i="5"/>
  <c r="N445" i="5" s="1"/>
  <c r="N446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Q462" i="5" s="1" a="1"/>
  <c r="Q462" i="5" s="1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2" i="5"/>
  <c r="F385" i="5"/>
  <c r="H385" i="5" s="1"/>
  <c r="B385" i="5"/>
  <c r="F384" i="5"/>
  <c r="H384" i="5" s="1"/>
  <c r="B384" i="5"/>
  <c r="G385" i="5"/>
  <c r="G384" i="5"/>
  <c r="G383" i="5"/>
  <c r="N383" i="5" s="1"/>
  <c r="F383" i="5"/>
  <c r="H383" i="5" s="1"/>
  <c r="B383" i="5"/>
  <c r="Q459" i="5" l="1" a="1"/>
  <c r="Q459" i="5" s="1"/>
  <c r="Q455" i="5" a="1"/>
  <c r="Q455" i="5" s="1"/>
  <c r="Q450" i="5" a="1"/>
  <c r="Q450" i="5" s="1"/>
  <c r="N3" i="5"/>
  <c r="N4" i="5" s="1"/>
  <c r="N5" i="5" s="1"/>
  <c r="N6" i="5" s="1"/>
  <c r="T383" i="5"/>
  <c r="U383" i="5"/>
  <c r="N447" i="5"/>
  <c r="N448" i="5" s="1"/>
  <c r="N449" i="5" s="1"/>
  <c r="N384" i="5"/>
  <c r="N385" i="5" s="1"/>
  <c r="I497" i="5"/>
  <c r="J497" i="5"/>
  <c r="K497" i="5" s="1"/>
  <c r="I498" i="5"/>
  <c r="J498" i="5"/>
  <c r="K498" i="5" s="1"/>
  <c r="I499" i="5"/>
  <c r="J499" i="5"/>
  <c r="K499" i="5" s="1"/>
  <c r="I500" i="5"/>
  <c r="J500" i="5"/>
  <c r="K500" i="5" s="1"/>
  <c r="I501" i="5"/>
  <c r="J501" i="5"/>
  <c r="K501" i="5" s="1"/>
  <c r="I502" i="5"/>
  <c r="J502" i="5"/>
  <c r="K502" i="5" s="1"/>
  <c r="I503" i="5"/>
  <c r="J503" i="5"/>
  <c r="K503" i="5" s="1"/>
  <c r="I504" i="5"/>
  <c r="J504" i="5"/>
  <c r="K504" i="5" s="1"/>
  <c r="I505" i="5"/>
  <c r="J505" i="5"/>
  <c r="K505" i="5" s="1"/>
  <c r="I506" i="5"/>
  <c r="J506" i="5"/>
  <c r="K506" i="5" s="1"/>
  <c r="I507" i="5"/>
  <c r="J507" i="5"/>
  <c r="K507" i="5" s="1"/>
  <c r="I508" i="5"/>
  <c r="J508" i="5"/>
  <c r="K508" i="5" s="1"/>
  <c r="I509" i="5"/>
  <c r="J509" i="5"/>
  <c r="K509" i="5" s="1"/>
  <c r="I510" i="5"/>
  <c r="J510" i="5"/>
  <c r="K510" i="5" s="1"/>
  <c r="I511" i="5"/>
  <c r="J511" i="5"/>
  <c r="K511" i="5" s="1"/>
  <c r="I512" i="5"/>
  <c r="J512" i="5"/>
  <c r="K512" i="5" s="1"/>
  <c r="I513" i="5"/>
  <c r="J513" i="5"/>
  <c r="K513" i="5" s="1"/>
  <c r="I514" i="5"/>
  <c r="J514" i="5"/>
  <c r="K514" i="5" s="1"/>
  <c r="I515" i="5"/>
  <c r="J515" i="5"/>
  <c r="K515" i="5" s="1"/>
  <c r="I516" i="5"/>
  <c r="J516" i="5"/>
  <c r="K516" i="5" s="1"/>
  <c r="I517" i="5"/>
  <c r="J517" i="5"/>
  <c r="K517" i="5" s="1"/>
  <c r="I518" i="5"/>
  <c r="J518" i="5"/>
  <c r="K518" i="5" s="1"/>
  <c r="I519" i="5"/>
  <c r="J519" i="5"/>
  <c r="K519" i="5" s="1"/>
  <c r="I520" i="5"/>
  <c r="J520" i="5"/>
  <c r="K520" i="5" s="1"/>
  <c r="I521" i="5"/>
  <c r="J521" i="5"/>
  <c r="K521" i="5" s="1"/>
  <c r="I522" i="5"/>
  <c r="J522" i="5"/>
  <c r="K522" i="5" s="1"/>
  <c r="I523" i="5"/>
  <c r="J523" i="5"/>
  <c r="K523" i="5" s="1"/>
  <c r="I524" i="5"/>
  <c r="J524" i="5"/>
  <c r="K524" i="5" s="1"/>
  <c r="I525" i="5"/>
  <c r="J525" i="5"/>
  <c r="K525" i="5" s="1"/>
  <c r="I526" i="5"/>
  <c r="J526" i="5"/>
  <c r="K526" i="5" s="1"/>
  <c r="I527" i="5"/>
  <c r="J527" i="5"/>
  <c r="K527" i="5" s="1"/>
  <c r="I528" i="5"/>
  <c r="J528" i="5"/>
  <c r="K528" i="5" s="1"/>
  <c r="I529" i="5"/>
  <c r="J529" i="5"/>
  <c r="K529" i="5" s="1"/>
  <c r="I530" i="5"/>
  <c r="J530" i="5"/>
  <c r="K530" i="5" s="1"/>
  <c r="I531" i="5"/>
  <c r="J531" i="5"/>
  <c r="K531" i="5" s="1"/>
  <c r="I532" i="5"/>
  <c r="J532" i="5"/>
  <c r="K532" i="5" s="1"/>
  <c r="I533" i="5"/>
  <c r="J533" i="5"/>
  <c r="K533" i="5" s="1"/>
  <c r="I534" i="5"/>
  <c r="J534" i="5"/>
  <c r="K534" i="5" s="1"/>
  <c r="I535" i="5"/>
  <c r="J535" i="5"/>
  <c r="K535" i="5" s="1"/>
  <c r="I536" i="5"/>
  <c r="J536" i="5"/>
  <c r="K536" i="5" s="1"/>
  <c r="I537" i="5"/>
  <c r="J537" i="5"/>
  <c r="K537" i="5" s="1"/>
  <c r="I538" i="5"/>
  <c r="J538" i="5"/>
  <c r="K538" i="5" s="1"/>
  <c r="I539" i="5"/>
  <c r="J539" i="5"/>
  <c r="K539" i="5" s="1"/>
  <c r="I540" i="5"/>
  <c r="J540" i="5"/>
  <c r="K540" i="5" s="1"/>
  <c r="I541" i="5"/>
  <c r="J541" i="5"/>
  <c r="K541" i="5" s="1"/>
  <c r="I542" i="5"/>
  <c r="J542" i="5"/>
  <c r="K542" i="5" s="1"/>
  <c r="I543" i="5"/>
  <c r="J543" i="5"/>
  <c r="K543" i="5" s="1"/>
  <c r="I544" i="5"/>
  <c r="J544" i="5"/>
  <c r="K544" i="5" s="1"/>
  <c r="I545" i="5"/>
  <c r="J545" i="5"/>
  <c r="K545" i="5" s="1"/>
  <c r="I546" i="5"/>
  <c r="J546" i="5"/>
  <c r="K546" i="5" s="1"/>
  <c r="I547" i="5"/>
  <c r="J547" i="5"/>
  <c r="K547" i="5" s="1"/>
  <c r="I548" i="5"/>
  <c r="J548" i="5"/>
  <c r="K548" i="5" s="1"/>
  <c r="I549" i="5"/>
  <c r="J549" i="5"/>
  <c r="K549" i="5" s="1"/>
  <c r="I550" i="5"/>
  <c r="J550" i="5"/>
  <c r="K550" i="5" s="1"/>
  <c r="I551" i="5"/>
  <c r="J551" i="5"/>
  <c r="K551" i="5" s="1"/>
  <c r="I552" i="5"/>
  <c r="J552" i="5"/>
  <c r="K552" i="5" s="1"/>
  <c r="I553" i="5"/>
  <c r="J553" i="5"/>
  <c r="K553" i="5" s="1"/>
  <c r="I554" i="5"/>
  <c r="J554" i="5"/>
  <c r="K554" i="5" s="1"/>
  <c r="I555" i="5"/>
  <c r="J555" i="5"/>
  <c r="K555" i="5" s="1"/>
  <c r="I556" i="5"/>
  <c r="J556" i="5"/>
  <c r="K556" i="5" s="1"/>
  <c r="I557" i="5"/>
  <c r="J557" i="5"/>
  <c r="K557" i="5" s="1"/>
  <c r="I558" i="5"/>
  <c r="J558" i="5"/>
  <c r="K558" i="5" s="1"/>
  <c r="I559" i="5"/>
  <c r="J559" i="5"/>
  <c r="K559" i="5" s="1"/>
  <c r="I560" i="5"/>
  <c r="J560" i="5"/>
  <c r="K560" i="5" s="1"/>
  <c r="I561" i="5"/>
  <c r="J561" i="5"/>
  <c r="K561" i="5" s="1"/>
  <c r="I562" i="5"/>
  <c r="J562" i="5"/>
  <c r="K562" i="5" s="1"/>
  <c r="I563" i="5"/>
  <c r="J563" i="5"/>
  <c r="K563" i="5" s="1"/>
  <c r="I564" i="5"/>
  <c r="J564" i="5"/>
  <c r="K564" i="5" s="1"/>
  <c r="I565" i="5"/>
  <c r="J565" i="5"/>
  <c r="K565" i="5" s="1"/>
  <c r="I566" i="5"/>
  <c r="J566" i="5"/>
  <c r="K566" i="5" s="1"/>
  <c r="I567" i="5"/>
  <c r="J567" i="5"/>
  <c r="K567" i="5" s="1"/>
  <c r="I568" i="5"/>
  <c r="J568" i="5"/>
  <c r="K568" i="5" s="1"/>
  <c r="I569" i="5"/>
  <c r="J569" i="5"/>
  <c r="K569" i="5" s="1"/>
  <c r="I570" i="5"/>
  <c r="J570" i="5"/>
  <c r="K570" i="5" s="1"/>
  <c r="I571" i="5"/>
  <c r="J571" i="5"/>
  <c r="K571" i="5" s="1"/>
  <c r="I572" i="5"/>
  <c r="J572" i="5"/>
  <c r="K572" i="5" s="1"/>
  <c r="I573" i="5"/>
  <c r="J573" i="5"/>
  <c r="K573" i="5" s="1"/>
  <c r="I574" i="5"/>
  <c r="J574" i="5"/>
  <c r="K574" i="5" s="1"/>
  <c r="I575" i="5"/>
  <c r="J575" i="5"/>
  <c r="K575" i="5" s="1"/>
  <c r="I576" i="5"/>
  <c r="J576" i="5"/>
  <c r="K576" i="5" s="1"/>
  <c r="I577" i="5"/>
  <c r="J577" i="5"/>
  <c r="K577" i="5" s="1"/>
  <c r="I578" i="5"/>
  <c r="J578" i="5"/>
  <c r="K578" i="5" s="1"/>
  <c r="I579" i="5"/>
  <c r="J579" i="5"/>
  <c r="K579" i="5" s="1"/>
  <c r="I580" i="5"/>
  <c r="J580" i="5"/>
  <c r="K580" i="5" s="1"/>
  <c r="I581" i="5"/>
  <c r="J581" i="5"/>
  <c r="K581" i="5" s="1"/>
  <c r="I582" i="5"/>
  <c r="J582" i="5"/>
  <c r="K582" i="5" s="1"/>
  <c r="I583" i="5"/>
  <c r="J583" i="5"/>
  <c r="K583" i="5" s="1"/>
  <c r="I584" i="5"/>
  <c r="J584" i="5"/>
  <c r="K584" i="5" s="1"/>
  <c r="I585" i="5"/>
  <c r="J585" i="5"/>
  <c r="K585" i="5" s="1"/>
  <c r="I586" i="5"/>
  <c r="J586" i="5"/>
  <c r="K586" i="5" s="1"/>
  <c r="I587" i="5"/>
  <c r="J587" i="5"/>
  <c r="K587" i="5" s="1"/>
  <c r="I588" i="5"/>
  <c r="J588" i="5"/>
  <c r="K588" i="5" s="1"/>
  <c r="I589" i="5"/>
  <c r="J589" i="5"/>
  <c r="K589" i="5" s="1"/>
  <c r="I590" i="5"/>
  <c r="J590" i="5"/>
  <c r="K590" i="5" s="1"/>
  <c r="I591" i="5"/>
  <c r="J591" i="5"/>
  <c r="K591" i="5" s="1"/>
  <c r="I592" i="5"/>
  <c r="J592" i="5"/>
  <c r="K592" i="5" s="1"/>
  <c r="I593" i="5"/>
  <c r="J593" i="5"/>
  <c r="K593" i="5" s="1"/>
  <c r="I594" i="5"/>
  <c r="J594" i="5"/>
  <c r="K594" i="5" s="1"/>
  <c r="I595" i="5"/>
  <c r="J595" i="5"/>
  <c r="K595" i="5" s="1"/>
  <c r="I596" i="5"/>
  <c r="J596" i="5"/>
  <c r="K596" i="5" s="1"/>
  <c r="L70" i="7"/>
  <c r="L71" i="7"/>
  <c r="L72" i="7"/>
  <c r="L73" i="7"/>
  <c r="L74" i="7"/>
  <c r="L75" i="7"/>
  <c r="L76" i="7"/>
  <c r="L77" i="7"/>
  <c r="L78" i="7"/>
  <c r="L79" i="7"/>
  <c r="M79" i="7" a="1"/>
  <c r="M79" i="7" s="1"/>
  <c r="L80" i="7"/>
  <c r="M80" i="7" a="1"/>
  <c r="M80" i="7" s="1"/>
  <c r="L81" i="7"/>
  <c r="M81" i="7" a="1"/>
  <c r="M81" i="7"/>
  <c r="L82" i="7"/>
  <c r="M82" i="7" a="1"/>
  <c r="M82" i="7"/>
  <c r="L83" i="7"/>
  <c r="M83" i="7" a="1"/>
  <c r="M83" i="7" s="1"/>
  <c r="L84" i="7"/>
  <c r="M84" i="7" a="1"/>
  <c r="M84" i="7" s="1"/>
  <c r="L85" i="7"/>
  <c r="M85" i="7" a="1"/>
  <c r="M85" i="7"/>
  <c r="L86" i="7"/>
  <c r="M86" i="7" a="1"/>
  <c r="M86" i="7"/>
  <c r="L87" i="7"/>
  <c r="M87" i="7" a="1"/>
  <c r="M87" i="7" s="1"/>
  <c r="L88" i="7"/>
  <c r="M88" i="7" a="1"/>
  <c r="M88" i="7" s="1"/>
  <c r="L89" i="7"/>
  <c r="M89" i="7" a="1"/>
  <c r="M89" i="7"/>
  <c r="L90" i="7"/>
  <c r="M90" i="7" a="1"/>
  <c r="M90" i="7"/>
  <c r="L91" i="7"/>
  <c r="M91" i="7" a="1"/>
  <c r="M91" i="7" s="1"/>
  <c r="L92" i="7"/>
  <c r="M92" i="7" a="1"/>
  <c r="M92" i="7" s="1"/>
  <c r="L93" i="7"/>
  <c r="M93" i="7" a="1"/>
  <c r="M93" i="7"/>
  <c r="L94" i="7"/>
  <c r="M94" i="7" a="1"/>
  <c r="M94" i="7"/>
  <c r="L95" i="7"/>
  <c r="M95" i="7" a="1"/>
  <c r="M95" i="7" s="1"/>
  <c r="L96" i="7"/>
  <c r="M96" i="7" a="1"/>
  <c r="M96" i="7" s="1"/>
  <c r="L97" i="7"/>
  <c r="M97" i="7" a="1"/>
  <c r="M97" i="7"/>
  <c r="L98" i="7"/>
  <c r="M98" i="7" a="1"/>
  <c r="M98" i="7"/>
  <c r="L99" i="7"/>
  <c r="M99" i="7" a="1"/>
  <c r="M99" i="7"/>
  <c r="L100" i="7"/>
  <c r="M100" i="7" a="1"/>
  <c r="M100" i="7" s="1"/>
  <c r="C72" i="7"/>
  <c r="D72" i="7"/>
  <c r="C73" i="7"/>
  <c r="D73" i="7"/>
  <c r="C74" i="7"/>
  <c r="D74" i="7"/>
  <c r="C75" i="7"/>
  <c r="D75" i="7"/>
  <c r="C76" i="7"/>
  <c r="D76" i="7"/>
  <c r="C77" i="7"/>
  <c r="D77" i="7"/>
  <c r="M78" i="7" s="1" a="1"/>
  <c r="M78" i="7" s="1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71" i="7"/>
  <c r="D71" i="7"/>
  <c r="M77" i="7" l="1" a="1"/>
  <c r="M77" i="7" s="1"/>
  <c r="M15" i="7" a="1"/>
  <c r="M15" i="7" s="1"/>
  <c r="M69" i="7" a="1"/>
  <c r="M69" i="7" s="1"/>
  <c r="M72" i="7" a="1"/>
  <c r="M72" i="7" s="1"/>
  <c r="M75" i="7" a="1"/>
  <c r="M75" i="7" s="1"/>
  <c r="M18" i="7" a="1"/>
  <c r="M18" i="7" s="1"/>
  <c r="M24" i="7" a="1"/>
  <c r="M24" i="7" s="1"/>
  <c r="M30" i="7" a="1"/>
  <c r="M30" i="7" s="1"/>
  <c r="M36" i="7" a="1"/>
  <c r="M36" i="7" s="1"/>
  <c r="M42" i="7" a="1"/>
  <c r="M42" i="7" s="1"/>
  <c r="M48" i="7" a="1"/>
  <c r="M48" i="7" s="1"/>
  <c r="M54" i="7" a="1"/>
  <c r="M54" i="7" s="1"/>
  <c r="M60" i="7" a="1"/>
  <c r="M60" i="7" s="1"/>
  <c r="M2" i="7" a="1"/>
  <c r="M2" i="7" s="1"/>
  <c r="M3" i="7" a="1"/>
  <c r="M3" i="7" s="1"/>
  <c r="M6" i="7" a="1"/>
  <c r="M6" i="7" s="1"/>
  <c r="M9" i="7" a="1"/>
  <c r="M9" i="7" s="1"/>
  <c r="M12" i="7" a="1"/>
  <c r="M12" i="7" s="1"/>
  <c r="M21" i="7" a="1"/>
  <c r="M21" i="7" s="1"/>
  <c r="M27" i="7" a="1"/>
  <c r="M27" i="7" s="1"/>
  <c r="M33" i="7" a="1"/>
  <c r="M33" i="7" s="1"/>
  <c r="M39" i="7" a="1"/>
  <c r="M39" i="7" s="1"/>
  <c r="M45" i="7" a="1"/>
  <c r="M45" i="7" s="1"/>
  <c r="M51" i="7" a="1"/>
  <c r="M51" i="7" s="1"/>
  <c r="M57" i="7" a="1"/>
  <c r="M57" i="7" s="1"/>
  <c r="M63" i="7" a="1"/>
  <c r="M63" i="7" s="1"/>
  <c r="M66" i="7" a="1"/>
  <c r="M66" i="7" s="1"/>
  <c r="M76" i="7" a="1"/>
  <c r="M76" i="7" s="1"/>
  <c r="R2" i="5"/>
  <c r="P2" i="5"/>
  <c r="B382" i="5"/>
  <c r="B381" i="5"/>
  <c r="B380" i="5"/>
  <c r="B379" i="5"/>
  <c r="H377" i="5"/>
  <c r="H378" i="5"/>
  <c r="H379" i="5"/>
  <c r="H380" i="5"/>
  <c r="H381" i="5"/>
  <c r="H382" i="5"/>
  <c r="G376" i="5"/>
  <c r="J376" i="5" s="1"/>
  <c r="G375" i="5"/>
  <c r="J375" i="5" s="1"/>
  <c r="G374" i="5"/>
  <c r="J374" i="5" s="1"/>
  <c r="G373" i="5"/>
  <c r="F376" i="5"/>
  <c r="H376" i="5" s="1"/>
  <c r="F375" i="5"/>
  <c r="H375" i="5" s="1"/>
  <c r="F374" i="5"/>
  <c r="H374" i="5" s="1"/>
  <c r="F373" i="5"/>
  <c r="H373" i="5" s="1"/>
  <c r="J377" i="5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390" i="5"/>
  <c r="K390" i="5" s="1"/>
  <c r="J391" i="5"/>
  <c r="J392" i="5"/>
  <c r="K392" i="5" s="1"/>
  <c r="J393" i="5"/>
  <c r="K393" i="5" s="1"/>
  <c r="J394" i="5"/>
  <c r="K394" i="5" s="1"/>
  <c r="J395" i="5"/>
  <c r="K395" i="5" s="1"/>
  <c r="J396" i="5"/>
  <c r="K396" i="5" s="1"/>
  <c r="J397" i="5"/>
  <c r="K397" i="5" s="1"/>
  <c r="J398" i="5"/>
  <c r="K398" i="5" s="1"/>
  <c r="J399" i="5"/>
  <c r="K399" i="5" s="1"/>
  <c r="J400" i="5"/>
  <c r="K400" i="5" s="1"/>
  <c r="J401" i="5"/>
  <c r="K401" i="5" s="1"/>
  <c r="J402" i="5"/>
  <c r="K402" i="5" s="1"/>
  <c r="J403" i="5"/>
  <c r="K403" i="5" s="1"/>
  <c r="J404" i="5"/>
  <c r="K404" i="5" s="1"/>
  <c r="J405" i="5"/>
  <c r="K405" i="5" s="1"/>
  <c r="J406" i="5"/>
  <c r="K406" i="5" s="1"/>
  <c r="J407" i="5"/>
  <c r="K407" i="5" s="1"/>
  <c r="J408" i="5"/>
  <c r="K408" i="5" s="1"/>
  <c r="J409" i="5"/>
  <c r="K409" i="5" s="1"/>
  <c r="J410" i="5"/>
  <c r="K410" i="5" s="1"/>
  <c r="J411" i="5"/>
  <c r="K411" i="5" s="1"/>
  <c r="J412" i="5"/>
  <c r="K412" i="5" s="1"/>
  <c r="J413" i="5"/>
  <c r="K413" i="5" s="1"/>
  <c r="J414" i="5"/>
  <c r="K414" i="5" s="1"/>
  <c r="J415" i="5"/>
  <c r="K415" i="5" s="1"/>
  <c r="J416" i="5"/>
  <c r="K416" i="5" s="1"/>
  <c r="J417" i="5"/>
  <c r="K417" i="5" s="1"/>
  <c r="J418" i="5"/>
  <c r="K418" i="5" s="1"/>
  <c r="J419" i="5"/>
  <c r="K419" i="5" s="1"/>
  <c r="J420" i="5"/>
  <c r="K420" i="5" s="1"/>
  <c r="J421" i="5"/>
  <c r="K421" i="5" s="1"/>
  <c r="J422" i="5"/>
  <c r="K422" i="5" s="1"/>
  <c r="J423" i="5"/>
  <c r="K423" i="5" s="1"/>
  <c r="J425" i="5"/>
  <c r="K425" i="5" s="1"/>
  <c r="J426" i="5"/>
  <c r="K426" i="5" s="1"/>
  <c r="J427" i="5"/>
  <c r="K427" i="5" s="1"/>
  <c r="J428" i="5"/>
  <c r="K428" i="5" s="1"/>
  <c r="J429" i="5"/>
  <c r="K429" i="5" s="1"/>
  <c r="J430" i="5"/>
  <c r="K430" i="5" s="1"/>
  <c r="J431" i="5"/>
  <c r="K431" i="5" s="1"/>
  <c r="J432" i="5"/>
  <c r="K432" i="5" s="1"/>
  <c r="J433" i="5"/>
  <c r="K433" i="5" s="1"/>
  <c r="J434" i="5"/>
  <c r="K434" i="5" s="1"/>
  <c r="J435" i="5"/>
  <c r="K435" i="5" s="1"/>
  <c r="J436" i="5"/>
  <c r="K436" i="5" s="1"/>
  <c r="J437" i="5"/>
  <c r="K437" i="5" s="1"/>
  <c r="J438" i="5"/>
  <c r="K438" i="5" s="1"/>
  <c r="J439" i="5"/>
  <c r="K439" i="5" s="1"/>
  <c r="J440" i="5"/>
  <c r="K440" i="5" s="1"/>
  <c r="J441" i="5"/>
  <c r="K441" i="5" s="1"/>
  <c r="J442" i="5"/>
  <c r="K442" i="5" s="1"/>
  <c r="J443" i="5"/>
  <c r="K443" i="5" s="1"/>
  <c r="J444" i="5"/>
  <c r="K444" i="5" s="1"/>
  <c r="J445" i="5"/>
  <c r="K445" i="5" s="1"/>
  <c r="J446" i="5"/>
  <c r="K446" i="5" s="1"/>
  <c r="J447" i="5"/>
  <c r="K447" i="5" s="1"/>
  <c r="J448" i="5"/>
  <c r="K448" i="5" s="1"/>
  <c r="J449" i="5"/>
  <c r="K449" i="5" s="1"/>
  <c r="J450" i="5"/>
  <c r="K450" i="5" s="1"/>
  <c r="J451" i="5"/>
  <c r="K451" i="5" s="1"/>
  <c r="J452" i="5"/>
  <c r="K452" i="5" s="1"/>
  <c r="J453" i="5"/>
  <c r="K453" i="5" s="1"/>
  <c r="J454" i="5"/>
  <c r="K454" i="5" s="1"/>
  <c r="J455" i="5"/>
  <c r="K455" i="5" s="1"/>
  <c r="J456" i="5"/>
  <c r="K456" i="5" s="1"/>
  <c r="J457" i="5"/>
  <c r="K457" i="5" s="1"/>
  <c r="J458" i="5"/>
  <c r="K458" i="5" s="1"/>
  <c r="J459" i="5"/>
  <c r="K459" i="5" s="1"/>
  <c r="J460" i="5"/>
  <c r="K460" i="5" s="1"/>
  <c r="J461" i="5"/>
  <c r="K461" i="5" s="1"/>
  <c r="J462" i="5"/>
  <c r="K462" i="5" s="1"/>
  <c r="J463" i="5"/>
  <c r="K463" i="5" s="1"/>
  <c r="J464" i="5"/>
  <c r="K464" i="5" s="1"/>
  <c r="J465" i="5"/>
  <c r="K465" i="5" s="1"/>
  <c r="J466" i="5"/>
  <c r="K466" i="5" s="1"/>
  <c r="J467" i="5"/>
  <c r="K467" i="5" s="1"/>
  <c r="J468" i="5"/>
  <c r="K468" i="5" s="1"/>
  <c r="J469" i="5"/>
  <c r="K469" i="5" s="1"/>
  <c r="J470" i="5"/>
  <c r="K470" i="5" s="1"/>
  <c r="J471" i="5"/>
  <c r="K471" i="5" s="1"/>
  <c r="J472" i="5"/>
  <c r="K472" i="5" s="1"/>
  <c r="J473" i="5"/>
  <c r="K473" i="5" s="1"/>
  <c r="J474" i="5"/>
  <c r="K474" i="5" s="1"/>
  <c r="J475" i="5"/>
  <c r="K475" i="5" s="1"/>
  <c r="J476" i="5"/>
  <c r="K476" i="5" s="1"/>
  <c r="J477" i="5"/>
  <c r="K477" i="5" s="1"/>
  <c r="J478" i="5"/>
  <c r="K478" i="5"/>
  <c r="J479" i="5"/>
  <c r="K479" i="5" s="1"/>
  <c r="J480" i="5"/>
  <c r="K480" i="5" s="1"/>
  <c r="J481" i="5"/>
  <c r="K481" i="5" s="1"/>
  <c r="J482" i="5"/>
  <c r="K482" i="5" s="1"/>
  <c r="J483" i="5"/>
  <c r="K483" i="5" s="1"/>
  <c r="J484" i="5"/>
  <c r="K484" i="5" s="1"/>
  <c r="J485" i="5"/>
  <c r="K485" i="5" s="1"/>
  <c r="J486" i="5"/>
  <c r="K486" i="5" s="1"/>
  <c r="J487" i="5"/>
  <c r="K487" i="5" s="1"/>
  <c r="J488" i="5"/>
  <c r="K488" i="5" s="1"/>
  <c r="J489" i="5"/>
  <c r="K489" i="5" s="1"/>
  <c r="J490" i="5"/>
  <c r="K490" i="5" s="1"/>
  <c r="J491" i="5"/>
  <c r="K491" i="5" s="1"/>
  <c r="J492" i="5"/>
  <c r="K492" i="5" s="1"/>
  <c r="J493" i="5"/>
  <c r="K493" i="5" s="1"/>
  <c r="J494" i="5"/>
  <c r="K494" i="5" s="1"/>
  <c r="J495" i="5"/>
  <c r="K495" i="5" s="1"/>
  <c r="J496" i="5"/>
  <c r="K496" i="5" s="1"/>
  <c r="J370" i="5"/>
  <c r="K370" i="5" s="1"/>
  <c r="J371" i="5"/>
  <c r="K371" i="5" s="1"/>
  <c r="J372" i="5"/>
  <c r="K372" i="5" s="1"/>
  <c r="H370" i="5"/>
  <c r="H371" i="5"/>
  <c r="H372" i="5"/>
  <c r="B372" i="5"/>
  <c r="B371" i="5"/>
  <c r="B370" i="5"/>
  <c r="B373" i="5"/>
  <c r="B374" i="5"/>
  <c r="B375" i="5"/>
  <c r="B376" i="5"/>
  <c r="B377" i="5"/>
  <c r="B378" i="5"/>
  <c r="U373" i="5" l="1"/>
  <c r="T373" i="5"/>
  <c r="C8" i="6" a="1"/>
  <c r="C8" i="6" s="1"/>
  <c r="C12" i="6" a="1"/>
  <c r="C12" i="6" s="1"/>
  <c r="C9" i="6" a="1"/>
  <c r="C9" i="6" s="1"/>
  <c r="C6" i="6" a="1"/>
  <c r="C6" i="6" s="1"/>
  <c r="C7" i="6" a="1"/>
  <c r="C7" i="6" s="1"/>
  <c r="C10" i="6" a="1"/>
  <c r="C10" i="6" s="1"/>
  <c r="C11" i="6" a="1"/>
  <c r="C11" i="6" s="1"/>
  <c r="E124" i="6" a="1"/>
  <c r="E124" i="6" s="1"/>
  <c r="J373" i="5"/>
  <c r="K373" i="5" s="1"/>
  <c r="N373" i="5"/>
  <c r="K391" i="5"/>
  <c r="K374" i="5"/>
  <c r="K376" i="5"/>
  <c r="C66" i="6" a="1"/>
  <c r="C66" i="6" s="1"/>
  <c r="C67" i="6" a="1"/>
  <c r="C67" i="6" s="1"/>
  <c r="C71" i="6" a="1"/>
  <c r="C71" i="6" s="1"/>
  <c r="C63" i="6" a="1"/>
  <c r="C63" i="6" s="1"/>
  <c r="C64" i="6" a="1"/>
  <c r="C64" i="6" s="1"/>
  <c r="C68" i="6" a="1"/>
  <c r="C68" i="6" s="1"/>
  <c r="C72" i="6" a="1"/>
  <c r="C72" i="6" s="1"/>
  <c r="C65" i="6" a="1"/>
  <c r="C65" i="6" s="1"/>
  <c r="C69" i="6" a="1"/>
  <c r="C69" i="6" s="1"/>
  <c r="C73" i="6" a="1"/>
  <c r="C73" i="6" s="1"/>
  <c r="C70" i="6" a="1"/>
  <c r="C70" i="6" s="1"/>
  <c r="C74" i="6" a="1"/>
  <c r="C74" i="6" s="1"/>
  <c r="C13" i="6" a="1"/>
  <c r="C13" i="6" s="1"/>
  <c r="C5" i="6" a="1"/>
  <c r="C5" i="6" s="1"/>
  <c r="C4" i="6" a="1"/>
  <c r="C4" i="6" s="1"/>
  <c r="K377" i="5"/>
  <c r="K375" i="5"/>
  <c r="F100" i="6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2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14" i="7"/>
  <c r="C15" i="7"/>
  <c r="C16" i="7"/>
  <c r="C17" i="7"/>
  <c r="C18" i="7"/>
  <c r="C19" i="7"/>
  <c r="C20" i="7"/>
  <c r="C21" i="7"/>
  <c r="C3" i="7"/>
  <c r="C4" i="7"/>
  <c r="C5" i="7"/>
  <c r="C6" i="7"/>
  <c r="C7" i="7"/>
  <c r="C8" i="7"/>
  <c r="C9" i="7"/>
  <c r="C10" i="7"/>
  <c r="C11" i="7"/>
  <c r="C12" i="7"/>
  <c r="C13" i="7"/>
  <c r="C2" i="7"/>
  <c r="N374" i="5" l="1"/>
  <c r="N375" i="5" s="1"/>
  <c r="N376" i="5" s="1"/>
  <c r="E100" i="6" a="1"/>
  <c r="E100" i="6" s="1"/>
  <c r="E104" i="6" a="1"/>
  <c r="E104" i="6" s="1"/>
  <c r="E108" i="6" a="1"/>
  <c r="E108" i="6" s="1"/>
  <c r="E112" i="6" a="1"/>
  <c r="E112" i="6" s="1"/>
  <c r="E116" i="6" a="1"/>
  <c r="E116" i="6" s="1"/>
  <c r="E120" i="6" a="1"/>
  <c r="E120" i="6" s="1"/>
  <c r="E123" i="6" a="1"/>
  <c r="E123" i="6" s="1"/>
  <c r="E102" i="6" a="1"/>
  <c r="E102" i="6" s="1"/>
  <c r="E106" i="6" a="1"/>
  <c r="E106" i="6" s="1"/>
  <c r="E110" i="6" a="1"/>
  <c r="E110" i="6" s="1"/>
  <c r="E114" i="6" a="1"/>
  <c r="E114" i="6" s="1"/>
  <c r="E118" i="6" a="1"/>
  <c r="E118" i="6" s="1"/>
  <c r="E122" i="6" a="1"/>
  <c r="E122" i="6" s="1"/>
  <c r="F124" i="6" s="1"/>
  <c r="E101" i="6" a="1"/>
  <c r="E101" i="6" s="1"/>
  <c r="F101" i="6" s="1"/>
  <c r="E105" i="6" a="1"/>
  <c r="E105" i="6" s="1"/>
  <c r="E109" i="6" a="1"/>
  <c r="E109" i="6" s="1"/>
  <c r="E113" i="6" a="1"/>
  <c r="E113" i="6" s="1"/>
  <c r="E117" i="6" a="1"/>
  <c r="E117" i="6" s="1"/>
  <c r="E121" i="6" a="1"/>
  <c r="E121" i="6" s="1"/>
  <c r="E103" i="6" a="1"/>
  <c r="E103" i="6" s="1"/>
  <c r="F103" i="6" s="1"/>
  <c r="E107" i="6" a="1"/>
  <c r="E107" i="6" s="1"/>
  <c r="E111" i="6" a="1"/>
  <c r="E111" i="6" s="1"/>
  <c r="F111" i="6" s="1"/>
  <c r="E115" i="6" a="1"/>
  <c r="E115" i="6" s="1"/>
  <c r="F115" i="6" s="1"/>
  <c r="E119" i="6" a="1"/>
  <c r="E119" i="6" s="1"/>
  <c r="F119" i="6" s="1"/>
  <c r="E125" i="6" a="1"/>
  <c r="E125" i="6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2" i="5"/>
  <c r="D124" i="6" l="1" a="1"/>
  <c r="D124" i="6" s="1"/>
  <c r="F121" i="6"/>
  <c r="F105" i="6"/>
  <c r="F107" i="6"/>
  <c r="F109" i="6"/>
  <c r="D123" i="6" a="1"/>
  <c r="D123" i="6" s="1"/>
  <c r="D104" i="6" a="1"/>
  <c r="D104" i="6" s="1"/>
  <c r="D108" i="6" a="1"/>
  <c r="D108" i="6" s="1"/>
  <c r="D112" i="6" a="1"/>
  <c r="D112" i="6" s="1"/>
  <c r="D116" i="6" a="1"/>
  <c r="D116" i="6" s="1"/>
  <c r="D120" i="6" a="1"/>
  <c r="D120" i="6" s="1"/>
  <c r="D100" i="6" a="1"/>
  <c r="D100" i="6" s="1"/>
  <c r="C82" i="6" a="1"/>
  <c r="C82" i="6" s="1"/>
  <c r="D101" i="6" a="1"/>
  <c r="D101" i="6" s="1"/>
  <c r="D105" i="6" a="1"/>
  <c r="D105" i="6" s="1"/>
  <c r="D109" i="6" a="1"/>
  <c r="D109" i="6" s="1"/>
  <c r="D113" i="6" a="1"/>
  <c r="D113" i="6" s="1"/>
  <c r="D117" i="6" a="1"/>
  <c r="D117" i="6" s="1"/>
  <c r="D121" i="6" a="1"/>
  <c r="D121" i="6" s="1"/>
  <c r="C85" i="6" a="1"/>
  <c r="C85" i="6" s="1"/>
  <c r="D102" i="6" a="1"/>
  <c r="D102" i="6" s="1"/>
  <c r="D106" i="6" a="1"/>
  <c r="D106" i="6" s="1"/>
  <c r="D110" i="6" a="1"/>
  <c r="D110" i="6" s="1"/>
  <c r="D114" i="6" a="1"/>
  <c r="D114" i="6" s="1"/>
  <c r="D118" i="6" a="1"/>
  <c r="D118" i="6" s="1"/>
  <c r="D122" i="6" a="1"/>
  <c r="D122" i="6" s="1"/>
  <c r="C84" i="6" a="1"/>
  <c r="C84" i="6" s="1"/>
  <c r="D115" i="6" a="1"/>
  <c r="D115" i="6" s="1"/>
  <c r="D111" i="6" a="1"/>
  <c r="D111" i="6" s="1"/>
  <c r="D103" i="6" a="1"/>
  <c r="D103" i="6" s="1"/>
  <c r="D119" i="6" a="1"/>
  <c r="D119" i="6" s="1"/>
  <c r="D107" i="6" a="1"/>
  <c r="D107" i="6" s="1"/>
  <c r="D125" i="6" a="1"/>
  <c r="D125" i="6" s="1"/>
  <c r="C83" i="6" a="1"/>
  <c r="C83" i="6" s="1"/>
  <c r="F125" i="6"/>
  <c r="F113" i="6"/>
  <c r="F122" i="6"/>
  <c r="F106" i="6"/>
  <c r="E127" i="6"/>
  <c r="F114" i="6"/>
  <c r="F123" i="6"/>
  <c r="F108" i="6"/>
  <c r="F117" i="6"/>
  <c r="F110" i="6"/>
  <c r="F120" i="6"/>
  <c r="F104" i="6"/>
  <c r="F116" i="6"/>
  <c r="F118" i="6"/>
  <c r="F102" i="6"/>
  <c r="F112" i="6"/>
  <c r="B139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7" i="5"/>
  <c r="H208" i="5"/>
  <c r="H209" i="5"/>
  <c r="H210" i="5"/>
  <c r="H211" i="5"/>
  <c r="H212" i="5"/>
  <c r="H213" i="5"/>
  <c r="H214" i="5"/>
  <c r="H215" i="5"/>
  <c r="H216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61" i="5"/>
  <c r="H262" i="5"/>
  <c r="H263" i="5"/>
  <c r="H264" i="5"/>
  <c r="H265" i="5"/>
  <c r="H266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20" i="5"/>
  <c r="H321" i="5"/>
  <c r="H322" i="5"/>
  <c r="H323" i="5"/>
  <c r="H324" i="5"/>
  <c r="H325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2" i="5"/>
  <c r="I3" i="5"/>
  <c r="J3" i="5"/>
  <c r="K3" i="5" s="1"/>
  <c r="I4" i="5"/>
  <c r="J4" i="5"/>
  <c r="K4" i="5" s="1"/>
  <c r="I5" i="5"/>
  <c r="J5" i="5"/>
  <c r="K5" i="5" s="1"/>
  <c r="I6" i="5"/>
  <c r="J6" i="5"/>
  <c r="K6" i="5" s="1"/>
  <c r="I7" i="5"/>
  <c r="S7" i="5" s="1"/>
  <c r="J7" i="5"/>
  <c r="K7" i="5" s="1"/>
  <c r="I8" i="5"/>
  <c r="J8" i="5"/>
  <c r="K8" i="5" s="1"/>
  <c r="I9" i="5"/>
  <c r="J9" i="5"/>
  <c r="K9" i="5" s="1"/>
  <c r="I10" i="5"/>
  <c r="S10" i="5" s="1"/>
  <c r="J10" i="5"/>
  <c r="K10" i="5" s="1"/>
  <c r="I11" i="5"/>
  <c r="J11" i="5"/>
  <c r="K11" i="5" s="1"/>
  <c r="I12" i="5"/>
  <c r="S12" i="5" s="1"/>
  <c r="J12" i="5"/>
  <c r="K12" i="5" s="1"/>
  <c r="I13" i="5"/>
  <c r="S13" i="5" s="1"/>
  <c r="J13" i="5"/>
  <c r="K13" i="5" s="1"/>
  <c r="I14" i="5"/>
  <c r="J14" i="5"/>
  <c r="K14" i="5" s="1"/>
  <c r="I15" i="5"/>
  <c r="J15" i="5"/>
  <c r="K15" i="5" s="1"/>
  <c r="I16" i="5"/>
  <c r="S16" i="5" s="1"/>
  <c r="J16" i="5"/>
  <c r="K16" i="5" s="1"/>
  <c r="I17" i="5"/>
  <c r="J17" i="5"/>
  <c r="K17" i="5" s="1"/>
  <c r="I18" i="5"/>
  <c r="S18" i="5" s="1"/>
  <c r="J18" i="5"/>
  <c r="K18" i="5" s="1"/>
  <c r="I19" i="5"/>
  <c r="J19" i="5"/>
  <c r="K19" i="5" s="1"/>
  <c r="I20" i="5"/>
  <c r="J20" i="5"/>
  <c r="K20" i="5" s="1"/>
  <c r="I21" i="5"/>
  <c r="J21" i="5"/>
  <c r="K21" i="5" s="1"/>
  <c r="I22" i="5"/>
  <c r="J22" i="5"/>
  <c r="K22" i="5" s="1"/>
  <c r="I23" i="5"/>
  <c r="J23" i="5"/>
  <c r="K23" i="5" s="1"/>
  <c r="I24" i="5"/>
  <c r="S24" i="5" s="1"/>
  <c r="J24" i="5"/>
  <c r="K24" i="5" s="1"/>
  <c r="I25" i="5"/>
  <c r="J25" i="5"/>
  <c r="K25" i="5" s="1"/>
  <c r="I26" i="5"/>
  <c r="J26" i="5"/>
  <c r="K26" i="5" s="1"/>
  <c r="I27" i="5"/>
  <c r="J27" i="5"/>
  <c r="K27" i="5" s="1"/>
  <c r="I28" i="5"/>
  <c r="J28" i="5"/>
  <c r="K28" i="5" s="1"/>
  <c r="I29" i="5"/>
  <c r="S29" i="5" s="1"/>
  <c r="J29" i="5"/>
  <c r="K29" i="5" s="1"/>
  <c r="I30" i="5"/>
  <c r="J30" i="5"/>
  <c r="K30" i="5" s="1"/>
  <c r="I31" i="5"/>
  <c r="J31" i="5"/>
  <c r="K31" i="5" s="1"/>
  <c r="I32" i="5"/>
  <c r="J32" i="5"/>
  <c r="K32" i="5" s="1"/>
  <c r="I33" i="5"/>
  <c r="J33" i="5"/>
  <c r="K33" i="5" s="1"/>
  <c r="I34" i="5"/>
  <c r="S34" i="5" s="1"/>
  <c r="J34" i="5"/>
  <c r="K34" i="5" s="1"/>
  <c r="I35" i="5"/>
  <c r="J35" i="5"/>
  <c r="K35" i="5" s="1"/>
  <c r="I36" i="5"/>
  <c r="J36" i="5"/>
  <c r="K36" i="5" s="1"/>
  <c r="I37" i="5"/>
  <c r="J37" i="5"/>
  <c r="K37" i="5" s="1"/>
  <c r="I38" i="5"/>
  <c r="S38" i="5" s="1"/>
  <c r="J38" i="5"/>
  <c r="K38" i="5" s="1"/>
  <c r="I39" i="5"/>
  <c r="S39" i="5" s="1"/>
  <c r="J39" i="5"/>
  <c r="K39" i="5" s="1"/>
  <c r="I40" i="5"/>
  <c r="J40" i="5"/>
  <c r="K40" i="5" s="1"/>
  <c r="I41" i="5"/>
  <c r="J41" i="5"/>
  <c r="K41" i="5" s="1"/>
  <c r="I42" i="5"/>
  <c r="S42" i="5" s="1"/>
  <c r="J42" i="5"/>
  <c r="K42" i="5" s="1"/>
  <c r="I43" i="5"/>
  <c r="J43" i="5"/>
  <c r="K43" i="5" s="1"/>
  <c r="I44" i="5"/>
  <c r="J44" i="5"/>
  <c r="K44" i="5" s="1"/>
  <c r="I45" i="5"/>
  <c r="S45" i="5" s="1"/>
  <c r="J45" i="5"/>
  <c r="K45" i="5" s="1"/>
  <c r="I46" i="5"/>
  <c r="J46" i="5"/>
  <c r="K46" i="5" s="1"/>
  <c r="I47" i="5"/>
  <c r="J47" i="5"/>
  <c r="K47" i="5" s="1"/>
  <c r="I48" i="5"/>
  <c r="J48" i="5"/>
  <c r="K48" i="5" s="1"/>
  <c r="I49" i="5"/>
  <c r="S49" i="5" s="1"/>
  <c r="J49" i="5"/>
  <c r="K49" i="5" s="1"/>
  <c r="I56" i="5"/>
  <c r="S56" i="5" s="1"/>
  <c r="J56" i="5"/>
  <c r="K56" i="5" s="1"/>
  <c r="I57" i="5"/>
  <c r="J57" i="5"/>
  <c r="K57" i="5" s="1"/>
  <c r="I58" i="5"/>
  <c r="S58" i="5" s="1"/>
  <c r="J58" i="5"/>
  <c r="K58" i="5" s="1"/>
  <c r="I59" i="5"/>
  <c r="J59" i="5"/>
  <c r="K59" i="5" s="1"/>
  <c r="I60" i="5"/>
  <c r="J60" i="5"/>
  <c r="K60" i="5" s="1"/>
  <c r="I61" i="5"/>
  <c r="S61" i="5" s="1"/>
  <c r="J61" i="5"/>
  <c r="K61" i="5" s="1"/>
  <c r="I62" i="5"/>
  <c r="J62" i="5"/>
  <c r="K62" i="5" s="1"/>
  <c r="I63" i="5"/>
  <c r="J63" i="5"/>
  <c r="K63" i="5" s="1"/>
  <c r="I64" i="5"/>
  <c r="J64" i="5"/>
  <c r="K64" i="5" s="1"/>
  <c r="I65" i="5"/>
  <c r="S65" i="5" s="1"/>
  <c r="J65" i="5"/>
  <c r="K65" i="5" s="1"/>
  <c r="I66" i="5"/>
  <c r="J66" i="5"/>
  <c r="K66" i="5" s="1"/>
  <c r="I67" i="5"/>
  <c r="J67" i="5"/>
  <c r="K67" i="5" s="1"/>
  <c r="I68" i="5"/>
  <c r="J68" i="5"/>
  <c r="K68" i="5" s="1"/>
  <c r="I69" i="5"/>
  <c r="J69" i="5"/>
  <c r="K69" i="5" s="1"/>
  <c r="I70" i="5"/>
  <c r="J70" i="5"/>
  <c r="K70" i="5" s="1"/>
  <c r="I71" i="5"/>
  <c r="J71" i="5"/>
  <c r="K71" i="5" s="1"/>
  <c r="I72" i="5"/>
  <c r="S72" i="5" s="1"/>
  <c r="J72" i="5"/>
  <c r="K72" i="5" s="1"/>
  <c r="I73" i="5"/>
  <c r="J73" i="5"/>
  <c r="K73" i="5" s="1"/>
  <c r="I74" i="5"/>
  <c r="J74" i="5"/>
  <c r="K74" i="5" s="1"/>
  <c r="I75" i="5"/>
  <c r="S75" i="5" s="1"/>
  <c r="J75" i="5"/>
  <c r="K75" i="5" s="1"/>
  <c r="I76" i="5"/>
  <c r="J76" i="5"/>
  <c r="K76" i="5" s="1"/>
  <c r="I77" i="5"/>
  <c r="S77" i="5" s="1"/>
  <c r="J77" i="5"/>
  <c r="K77" i="5" s="1"/>
  <c r="I78" i="5"/>
  <c r="J78" i="5"/>
  <c r="K78" i="5" s="1"/>
  <c r="I79" i="5"/>
  <c r="S79" i="5" s="1"/>
  <c r="J79" i="5"/>
  <c r="K79" i="5" s="1"/>
  <c r="I80" i="5"/>
  <c r="J80" i="5"/>
  <c r="K80" i="5" s="1"/>
  <c r="I81" i="5"/>
  <c r="S81" i="5" s="1"/>
  <c r="J81" i="5"/>
  <c r="K81" i="5" s="1"/>
  <c r="I82" i="5"/>
  <c r="J82" i="5"/>
  <c r="K82" i="5" s="1"/>
  <c r="I83" i="5"/>
  <c r="S83" i="5" s="1"/>
  <c r="J83" i="5"/>
  <c r="K83" i="5" s="1"/>
  <c r="I84" i="5"/>
  <c r="J84" i="5"/>
  <c r="K84" i="5" s="1"/>
  <c r="I85" i="5"/>
  <c r="J85" i="5"/>
  <c r="K85" i="5" s="1"/>
  <c r="I86" i="5"/>
  <c r="S86" i="5" s="1"/>
  <c r="J86" i="5"/>
  <c r="K86" i="5" s="1"/>
  <c r="I87" i="5"/>
  <c r="J87" i="5"/>
  <c r="K87" i="5" s="1"/>
  <c r="I88" i="5"/>
  <c r="J88" i="5"/>
  <c r="K88" i="5" s="1"/>
  <c r="I89" i="5"/>
  <c r="J89" i="5"/>
  <c r="K89" i="5" s="1"/>
  <c r="I90" i="5"/>
  <c r="J90" i="5"/>
  <c r="K90" i="5" s="1"/>
  <c r="I91" i="5"/>
  <c r="S91" i="5" s="1"/>
  <c r="J91" i="5"/>
  <c r="K91" i="5" s="1"/>
  <c r="I94" i="5"/>
  <c r="S94" i="5" s="1"/>
  <c r="J94" i="5"/>
  <c r="K94" i="5" s="1"/>
  <c r="I95" i="5"/>
  <c r="J95" i="5"/>
  <c r="K95" i="5" s="1"/>
  <c r="I96" i="5"/>
  <c r="S96" i="5" s="1"/>
  <c r="J96" i="5"/>
  <c r="K96" i="5" s="1"/>
  <c r="I99" i="5"/>
  <c r="S99" i="5" s="1"/>
  <c r="J99" i="5"/>
  <c r="K99" i="5" s="1"/>
  <c r="I100" i="5"/>
  <c r="J100" i="5"/>
  <c r="K100" i="5" s="1"/>
  <c r="I101" i="5"/>
  <c r="J101" i="5"/>
  <c r="K101" i="5" s="1"/>
  <c r="I102" i="5"/>
  <c r="S102" i="5" s="1"/>
  <c r="J102" i="5"/>
  <c r="K102" i="5" s="1"/>
  <c r="I103" i="5"/>
  <c r="J103" i="5"/>
  <c r="K103" i="5" s="1"/>
  <c r="I104" i="5"/>
  <c r="J104" i="5"/>
  <c r="K104" i="5" s="1"/>
  <c r="I105" i="5"/>
  <c r="J105" i="5"/>
  <c r="K105" i="5" s="1"/>
  <c r="I106" i="5"/>
  <c r="J106" i="5"/>
  <c r="K106" i="5" s="1"/>
  <c r="I107" i="5"/>
  <c r="J107" i="5"/>
  <c r="K107" i="5" s="1"/>
  <c r="I108" i="5"/>
  <c r="J108" i="5"/>
  <c r="K108" i="5" s="1"/>
  <c r="I109" i="5"/>
  <c r="S109" i="5" s="1"/>
  <c r="J109" i="5"/>
  <c r="K109" i="5" s="1"/>
  <c r="I110" i="5"/>
  <c r="J110" i="5"/>
  <c r="K110" i="5" s="1"/>
  <c r="I111" i="5"/>
  <c r="J111" i="5"/>
  <c r="K111" i="5" s="1"/>
  <c r="I112" i="5"/>
  <c r="S112" i="5" s="1"/>
  <c r="J112" i="5"/>
  <c r="K112" i="5" s="1"/>
  <c r="I113" i="5"/>
  <c r="S113" i="5" s="1"/>
  <c r="J113" i="5"/>
  <c r="K113" i="5" s="1"/>
  <c r="I114" i="5"/>
  <c r="J114" i="5"/>
  <c r="K114" i="5" s="1"/>
  <c r="I115" i="5"/>
  <c r="J115" i="5"/>
  <c r="K115" i="5" s="1"/>
  <c r="I116" i="5"/>
  <c r="S116" i="5" s="1"/>
  <c r="J116" i="5"/>
  <c r="K116" i="5" s="1"/>
  <c r="I117" i="5"/>
  <c r="J117" i="5"/>
  <c r="K117" i="5" s="1"/>
  <c r="I118" i="5"/>
  <c r="S118" i="5" s="1"/>
  <c r="J118" i="5"/>
  <c r="K118" i="5" s="1"/>
  <c r="I119" i="5"/>
  <c r="J119" i="5"/>
  <c r="K119" i="5" s="1"/>
  <c r="I120" i="5"/>
  <c r="S120" i="5" s="1"/>
  <c r="J120" i="5"/>
  <c r="K120" i="5" s="1"/>
  <c r="I121" i="5"/>
  <c r="S121" i="5" s="1"/>
  <c r="J121" i="5"/>
  <c r="K121" i="5" s="1"/>
  <c r="I122" i="5"/>
  <c r="S122" i="5" s="1"/>
  <c r="J122" i="5"/>
  <c r="K122" i="5" s="1"/>
  <c r="I123" i="5"/>
  <c r="S123" i="5" s="1"/>
  <c r="J123" i="5"/>
  <c r="K123" i="5" s="1"/>
  <c r="I124" i="5"/>
  <c r="J124" i="5"/>
  <c r="K124" i="5" s="1"/>
  <c r="I125" i="5"/>
  <c r="S125" i="5" s="1"/>
  <c r="J125" i="5"/>
  <c r="K125" i="5" s="1"/>
  <c r="I126" i="5"/>
  <c r="J126" i="5"/>
  <c r="K126" i="5" s="1"/>
  <c r="I127" i="5"/>
  <c r="J127" i="5"/>
  <c r="K127" i="5" s="1"/>
  <c r="I128" i="5"/>
  <c r="J128" i="5"/>
  <c r="K128" i="5" s="1"/>
  <c r="I129" i="5"/>
  <c r="S129" i="5" s="1"/>
  <c r="J129" i="5"/>
  <c r="K129" i="5" s="1"/>
  <c r="I130" i="5"/>
  <c r="J130" i="5"/>
  <c r="K130" i="5" s="1"/>
  <c r="I131" i="5"/>
  <c r="J131" i="5"/>
  <c r="K131" i="5" s="1"/>
  <c r="I132" i="5"/>
  <c r="J132" i="5"/>
  <c r="K132" i="5" s="1"/>
  <c r="I133" i="5"/>
  <c r="J133" i="5"/>
  <c r="K133" i="5" s="1"/>
  <c r="I134" i="5"/>
  <c r="S134" i="5" s="1"/>
  <c r="J134" i="5"/>
  <c r="K134" i="5" s="1"/>
  <c r="I135" i="5"/>
  <c r="S135" i="5" s="1"/>
  <c r="J135" i="5"/>
  <c r="K135" i="5" s="1"/>
  <c r="I136" i="5"/>
  <c r="J136" i="5"/>
  <c r="K136" i="5" s="1"/>
  <c r="I137" i="5"/>
  <c r="J137" i="5"/>
  <c r="K137" i="5" s="1"/>
  <c r="I138" i="5"/>
  <c r="J138" i="5"/>
  <c r="K138" i="5" s="1"/>
  <c r="I139" i="5"/>
  <c r="J139" i="5"/>
  <c r="K139" i="5" s="1"/>
  <c r="I140" i="5"/>
  <c r="J140" i="5"/>
  <c r="K140" i="5" s="1"/>
  <c r="I141" i="5"/>
  <c r="S141" i="5" s="1"/>
  <c r="J141" i="5"/>
  <c r="K141" i="5" s="1"/>
  <c r="I142" i="5"/>
  <c r="J142" i="5"/>
  <c r="K142" i="5" s="1"/>
  <c r="I143" i="5"/>
  <c r="S143" i="5" s="1"/>
  <c r="J143" i="5"/>
  <c r="K143" i="5" s="1"/>
  <c r="I148" i="5"/>
  <c r="S148" i="5" s="1"/>
  <c r="J148" i="5"/>
  <c r="K148" i="5" s="1"/>
  <c r="I149" i="5"/>
  <c r="S149" i="5" s="1"/>
  <c r="J149" i="5"/>
  <c r="K149" i="5" s="1"/>
  <c r="I150" i="5"/>
  <c r="J150" i="5"/>
  <c r="K150" i="5" s="1"/>
  <c r="I151" i="5"/>
  <c r="S151" i="5" s="1"/>
  <c r="J151" i="5"/>
  <c r="K151" i="5" s="1"/>
  <c r="I152" i="5"/>
  <c r="J152" i="5"/>
  <c r="K152" i="5" s="1"/>
  <c r="I153" i="5"/>
  <c r="S153" i="5" s="1"/>
  <c r="J153" i="5"/>
  <c r="K153" i="5" s="1"/>
  <c r="I154" i="5"/>
  <c r="J154" i="5"/>
  <c r="K154" i="5" s="1"/>
  <c r="I155" i="5"/>
  <c r="S155" i="5" s="1"/>
  <c r="J155" i="5"/>
  <c r="K155" i="5" s="1"/>
  <c r="I156" i="5"/>
  <c r="J156" i="5"/>
  <c r="K156" i="5" s="1"/>
  <c r="I157" i="5"/>
  <c r="J157" i="5"/>
  <c r="K157" i="5" s="1"/>
  <c r="I158" i="5"/>
  <c r="S158" i="5" s="1"/>
  <c r="J158" i="5"/>
  <c r="K158" i="5" s="1"/>
  <c r="I159" i="5"/>
  <c r="J159" i="5"/>
  <c r="K159" i="5" s="1"/>
  <c r="I160" i="5"/>
  <c r="J160" i="5"/>
  <c r="K160" i="5" s="1"/>
  <c r="I161" i="5"/>
  <c r="J161" i="5"/>
  <c r="K161" i="5" s="1"/>
  <c r="I162" i="5"/>
  <c r="S162" i="5" s="1"/>
  <c r="J162" i="5"/>
  <c r="K162" i="5" s="1"/>
  <c r="I163" i="5"/>
  <c r="J163" i="5"/>
  <c r="K163" i="5" s="1"/>
  <c r="I164" i="5"/>
  <c r="J164" i="5"/>
  <c r="K164" i="5" s="1"/>
  <c r="I165" i="5"/>
  <c r="S165" i="5" s="1"/>
  <c r="J165" i="5"/>
  <c r="K165" i="5" s="1"/>
  <c r="I166" i="5"/>
  <c r="S166" i="5" s="1"/>
  <c r="J166" i="5"/>
  <c r="K166" i="5" s="1"/>
  <c r="I167" i="5"/>
  <c r="J167" i="5"/>
  <c r="K167" i="5" s="1"/>
  <c r="I168" i="5"/>
  <c r="J168" i="5"/>
  <c r="K168" i="5" s="1"/>
  <c r="I169" i="5"/>
  <c r="J169" i="5"/>
  <c r="K169" i="5" s="1"/>
  <c r="I170" i="5"/>
  <c r="J170" i="5"/>
  <c r="K170" i="5" s="1"/>
  <c r="I171" i="5"/>
  <c r="S171" i="5" s="1"/>
  <c r="J171" i="5"/>
  <c r="K171" i="5" s="1"/>
  <c r="I172" i="5"/>
  <c r="J172" i="5"/>
  <c r="K172" i="5" s="1"/>
  <c r="I173" i="5"/>
  <c r="J173" i="5"/>
  <c r="K173" i="5" s="1"/>
  <c r="I174" i="5"/>
  <c r="S174" i="5" s="1"/>
  <c r="J174" i="5"/>
  <c r="K174" i="5" s="1"/>
  <c r="I175" i="5"/>
  <c r="J175" i="5"/>
  <c r="K175" i="5" s="1"/>
  <c r="I176" i="5"/>
  <c r="J176" i="5"/>
  <c r="K176" i="5" s="1"/>
  <c r="I177" i="5"/>
  <c r="S177" i="5" s="1"/>
  <c r="J177" i="5"/>
  <c r="K177" i="5" s="1"/>
  <c r="I178" i="5"/>
  <c r="J178" i="5"/>
  <c r="K178" i="5" s="1"/>
  <c r="I179" i="5"/>
  <c r="S179" i="5" s="1"/>
  <c r="J179" i="5"/>
  <c r="K179" i="5" s="1"/>
  <c r="I180" i="5"/>
  <c r="J180" i="5"/>
  <c r="K180" i="5" s="1"/>
  <c r="I181" i="5"/>
  <c r="J181" i="5"/>
  <c r="K181" i="5" s="1"/>
  <c r="I182" i="5"/>
  <c r="J182" i="5"/>
  <c r="K182" i="5" s="1"/>
  <c r="I183" i="5"/>
  <c r="J183" i="5"/>
  <c r="K183" i="5" s="1"/>
  <c r="I184" i="5"/>
  <c r="S184" i="5" s="1"/>
  <c r="J184" i="5"/>
  <c r="K184" i="5" s="1"/>
  <c r="I185" i="5"/>
  <c r="S185" i="5" s="1"/>
  <c r="J185" i="5"/>
  <c r="K185" i="5" s="1"/>
  <c r="I186" i="5"/>
  <c r="J186" i="5"/>
  <c r="K186" i="5" s="1"/>
  <c r="I187" i="5"/>
  <c r="S187" i="5" s="1"/>
  <c r="J187" i="5"/>
  <c r="K187" i="5" s="1"/>
  <c r="I188" i="5"/>
  <c r="J188" i="5"/>
  <c r="K188" i="5" s="1"/>
  <c r="I189" i="5"/>
  <c r="J189" i="5"/>
  <c r="K189" i="5" s="1"/>
  <c r="I190" i="5"/>
  <c r="J190" i="5"/>
  <c r="K190" i="5" s="1"/>
  <c r="I191" i="5"/>
  <c r="S191" i="5" s="1"/>
  <c r="J191" i="5"/>
  <c r="K191" i="5" s="1"/>
  <c r="I192" i="5"/>
  <c r="J192" i="5"/>
  <c r="K192" i="5" s="1"/>
  <c r="I193" i="5"/>
  <c r="J193" i="5"/>
  <c r="K193" i="5" s="1"/>
  <c r="I194" i="5"/>
  <c r="J194" i="5"/>
  <c r="K194" i="5" s="1"/>
  <c r="I195" i="5"/>
  <c r="S195" i="5" s="1"/>
  <c r="J195" i="5"/>
  <c r="K195" i="5" s="1"/>
  <c r="I196" i="5"/>
  <c r="J196" i="5"/>
  <c r="K196" i="5" s="1"/>
  <c r="I197" i="5"/>
  <c r="J197" i="5"/>
  <c r="K197" i="5" s="1"/>
  <c r="I198" i="5"/>
  <c r="J198" i="5"/>
  <c r="K198" i="5" s="1"/>
  <c r="I199" i="5"/>
  <c r="J199" i="5"/>
  <c r="K199" i="5" s="1"/>
  <c r="I200" i="5"/>
  <c r="J200" i="5"/>
  <c r="K200" i="5" s="1"/>
  <c r="I201" i="5"/>
  <c r="J201" i="5"/>
  <c r="K201" i="5" s="1"/>
  <c r="I202" i="5"/>
  <c r="S202" i="5" s="1"/>
  <c r="J202" i="5"/>
  <c r="K202" i="5" s="1"/>
  <c r="I207" i="5"/>
  <c r="J207" i="5"/>
  <c r="K207" i="5" s="1"/>
  <c r="I208" i="5"/>
  <c r="S208" i="5" s="1"/>
  <c r="J208" i="5"/>
  <c r="K208" i="5" s="1"/>
  <c r="I209" i="5"/>
  <c r="J209" i="5"/>
  <c r="K209" i="5" s="1"/>
  <c r="I210" i="5"/>
  <c r="S210" i="5" s="1"/>
  <c r="J210" i="5"/>
  <c r="K210" i="5" s="1"/>
  <c r="I211" i="5"/>
  <c r="J211" i="5"/>
  <c r="K211" i="5" s="1"/>
  <c r="I212" i="5"/>
  <c r="J212" i="5"/>
  <c r="K212" i="5" s="1"/>
  <c r="I213" i="5"/>
  <c r="J213" i="5"/>
  <c r="K213" i="5" s="1"/>
  <c r="I214" i="5"/>
  <c r="J214" i="5"/>
  <c r="K214" i="5" s="1"/>
  <c r="I215" i="5"/>
  <c r="J215" i="5"/>
  <c r="K215" i="5" s="1"/>
  <c r="I216" i="5"/>
  <c r="S216" i="5" s="1"/>
  <c r="J216" i="5"/>
  <c r="K216" i="5" s="1"/>
  <c r="I221" i="5"/>
  <c r="S221" i="5" s="1"/>
  <c r="J221" i="5"/>
  <c r="K221" i="5" s="1"/>
  <c r="I222" i="5"/>
  <c r="J222" i="5"/>
  <c r="K222" i="5" s="1"/>
  <c r="I223" i="5"/>
  <c r="J223" i="5"/>
  <c r="K223" i="5" s="1"/>
  <c r="I224" i="5"/>
  <c r="S224" i="5" s="1"/>
  <c r="J224" i="5"/>
  <c r="K224" i="5" s="1"/>
  <c r="I225" i="5"/>
  <c r="J225" i="5"/>
  <c r="K225" i="5" s="1"/>
  <c r="I226" i="5"/>
  <c r="S226" i="5" s="1"/>
  <c r="J226" i="5"/>
  <c r="K226" i="5" s="1"/>
  <c r="I227" i="5"/>
  <c r="J227" i="5"/>
  <c r="K227" i="5" s="1"/>
  <c r="I228" i="5"/>
  <c r="J228" i="5"/>
  <c r="K228" i="5" s="1"/>
  <c r="I229" i="5"/>
  <c r="J229" i="5"/>
  <c r="K229" i="5" s="1"/>
  <c r="I230" i="5"/>
  <c r="S230" i="5" s="1"/>
  <c r="J230" i="5"/>
  <c r="K230" i="5" s="1"/>
  <c r="I231" i="5"/>
  <c r="J231" i="5"/>
  <c r="K231" i="5" s="1"/>
  <c r="I232" i="5"/>
  <c r="S232" i="5" s="1"/>
  <c r="J232" i="5"/>
  <c r="K232" i="5" s="1"/>
  <c r="I233" i="5"/>
  <c r="J233" i="5"/>
  <c r="K233" i="5" s="1"/>
  <c r="I234" i="5"/>
  <c r="J234" i="5"/>
  <c r="K234" i="5" s="1"/>
  <c r="I235" i="5"/>
  <c r="J235" i="5"/>
  <c r="K235" i="5" s="1"/>
  <c r="I236" i="5"/>
  <c r="J236" i="5"/>
  <c r="K236" i="5" s="1"/>
  <c r="I237" i="5"/>
  <c r="S237" i="5" s="1"/>
  <c r="J237" i="5"/>
  <c r="K237" i="5" s="1"/>
  <c r="I238" i="5"/>
  <c r="S238" i="5" s="1"/>
  <c r="J238" i="5"/>
  <c r="K238" i="5" s="1"/>
  <c r="I239" i="5"/>
  <c r="J239" i="5"/>
  <c r="K239" i="5" s="1"/>
  <c r="I240" i="5"/>
  <c r="J240" i="5"/>
  <c r="K240" i="5" s="1"/>
  <c r="I241" i="5"/>
  <c r="S241" i="5" s="1"/>
  <c r="J241" i="5"/>
  <c r="K241" i="5" s="1"/>
  <c r="I242" i="5"/>
  <c r="J242" i="5"/>
  <c r="K242" i="5" s="1"/>
  <c r="I243" i="5"/>
  <c r="S243" i="5" s="1"/>
  <c r="J243" i="5"/>
  <c r="K243" i="5" s="1"/>
  <c r="I244" i="5"/>
  <c r="J244" i="5"/>
  <c r="K244" i="5" s="1"/>
  <c r="I245" i="5"/>
  <c r="J245" i="5"/>
  <c r="K245" i="5" s="1"/>
  <c r="I246" i="5"/>
  <c r="J246" i="5"/>
  <c r="K246" i="5" s="1"/>
  <c r="I247" i="5"/>
  <c r="S247" i="5" s="1"/>
  <c r="J247" i="5"/>
  <c r="K247" i="5" s="1"/>
  <c r="I248" i="5"/>
  <c r="J248" i="5"/>
  <c r="K248" i="5" s="1"/>
  <c r="I249" i="5"/>
  <c r="J249" i="5"/>
  <c r="K249" i="5" s="1"/>
  <c r="I250" i="5"/>
  <c r="J250" i="5"/>
  <c r="K250" i="5" s="1"/>
  <c r="I251" i="5"/>
  <c r="S251" i="5" s="1"/>
  <c r="J251" i="5"/>
  <c r="K251" i="5" s="1"/>
  <c r="I252" i="5"/>
  <c r="J252" i="5"/>
  <c r="K252" i="5" s="1"/>
  <c r="I253" i="5"/>
  <c r="J253" i="5"/>
  <c r="K253" i="5" s="1"/>
  <c r="I254" i="5"/>
  <c r="J254" i="5"/>
  <c r="K254" i="5" s="1"/>
  <c r="I255" i="5"/>
  <c r="S255" i="5" s="1"/>
  <c r="J255" i="5"/>
  <c r="K255" i="5" s="1"/>
  <c r="I261" i="5"/>
  <c r="S261" i="5" s="1"/>
  <c r="J261" i="5"/>
  <c r="K261" i="5" s="1"/>
  <c r="I262" i="5"/>
  <c r="J262" i="5"/>
  <c r="K262" i="5" s="1"/>
  <c r="I263" i="5"/>
  <c r="J263" i="5"/>
  <c r="K263" i="5" s="1"/>
  <c r="I264" i="5"/>
  <c r="S264" i="5" s="1"/>
  <c r="J264" i="5"/>
  <c r="K264" i="5" s="1"/>
  <c r="I265" i="5"/>
  <c r="J265" i="5"/>
  <c r="K265" i="5" s="1"/>
  <c r="I266" i="5"/>
  <c r="J266" i="5"/>
  <c r="K266" i="5" s="1"/>
  <c r="J267" i="5"/>
  <c r="J268" i="5"/>
  <c r="J269" i="5"/>
  <c r="I270" i="5"/>
  <c r="S270" i="5" s="1"/>
  <c r="J270" i="5"/>
  <c r="K270" i="5" s="1"/>
  <c r="I271" i="5"/>
  <c r="J271" i="5"/>
  <c r="K271" i="5" s="1"/>
  <c r="I272" i="5"/>
  <c r="J272" i="5"/>
  <c r="K272" i="5" s="1"/>
  <c r="I273" i="5"/>
  <c r="J273" i="5"/>
  <c r="K273" i="5" s="1"/>
  <c r="I274" i="5"/>
  <c r="J274" i="5"/>
  <c r="K274" i="5" s="1"/>
  <c r="I275" i="5"/>
  <c r="S275" i="5" s="1"/>
  <c r="J275" i="5"/>
  <c r="K275" i="5" s="1"/>
  <c r="I276" i="5"/>
  <c r="J276" i="5"/>
  <c r="K276" i="5"/>
  <c r="I277" i="5"/>
  <c r="J277" i="5"/>
  <c r="K277" i="5" s="1"/>
  <c r="I278" i="5"/>
  <c r="J278" i="5"/>
  <c r="K278" i="5" s="1"/>
  <c r="I279" i="5"/>
  <c r="S279" i="5" s="1"/>
  <c r="J279" i="5"/>
  <c r="K279" i="5" s="1"/>
  <c r="I280" i="5"/>
  <c r="J280" i="5"/>
  <c r="K280" i="5" s="1"/>
  <c r="I281" i="5"/>
  <c r="S281" i="5" s="1"/>
  <c r="J281" i="5"/>
  <c r="K281" i="5" s="1"/>
  <c r="I282" i="5"/>
  <c r="J282" i="5"/>
  <c r="K282" i="5" s="1"/>
  <c r="I283" i="5"/>
  <c r="S283" i="5" s="1"/>
  <c r="J283" i="5"/>
  <c r="K283" i="5" s="1"/>
  <c r="I284" i="5"/>
  <c r="S284" i="5" s="1"/>
  <c r="J284" i="5"/>
  <c r="K284" i="5" s="1"/>
  <c r="I285" i="5"/>
  <c r="J285" i="5"/>
  <c r="K285" i="5" s="1"/>
  <c r="I286" i="5"/>
  <c r="J286" i="5"/>
  <c r="K286" i="5" s="1"/>
  <c r="I287" i="5"/>
  <c r="S287" i="5" s="1"/>
  <c r="J287" i="5"/>
  <c r="K287" i="5" s="1"/>
  <c r="I288" i="5"/>
  <c r="J288" i="5"/>
  <c r="K288" i="5" s="1"/>
  <c r="I289" i="5"/>
  <c r="J289" i="5"/>
  <c r="K289" i="5" s="1"/>
  <c r="I290" i="5"/>
  <c r="J290" i="5"/>
  <c r="K290" i="5" s="1"/>
  <c r="I291" i="5"/>
  <c r="S291" i="5" s="1"/>
  <c r="J291" i="5"/>
  <c r="K291" i="5" s="1"/>
  <c r="I292" i="5"/>
  <c r="J292" i="5"/>
  <c r="K292" i="5" s="1"/>
  <c r="I293" i="5"/>
  <c r="J293" i="5"/>
  <c r="K293" i="5" s="1"/>
  <c r="I294" i="5"/>
  <c r="S294" i="5" s="1"/>
  <c r="J294" i="5"/>
  <c r="K294" i="5" s="1"/>
  <c r="I295" i="5"/>
  <c r="J295" i="5"/>
  <c r="K295" i="5" s="1"/>
  <c r="I296" i="5"/>
  <c r="S296" i="5" s="1"/>
  <c r="J296" i="5"/>
  <c r="K296" i="5" s="1"/>
  <c r="I297" i="5"/>
  <c r="S297" i="5" s="1"/>
  <c r="J297" i="5"/>
  <c r="K297" i="5" s="1"/>
  <c r="I298" i="5"/>
  <c r="S298" i="5" s="1"/>
  <c r="J298" i="5"/>
  <c r="K298" i="5" s="1"/>
  <c r="I299" i="5"/>
  <c r="S299" i="5" s="1"/>
  <c r="J299" i="5"/>
  <c r="K299" i="5" s="1"/>
  <c r="I300" i="5"/>
  <c r="J300" i="5"/>
  <c r="K300" i="5" s="1"/>
  <c r="I301" i="5"/>
  <c r="S301" i="5" s="1"/>
  <c r="J301" i="5"/>
  <c r="K301" i="5" s="1"/>
  <c r="I302" i="5"/>
  <c r="S302" i="5" s="1"/>
  <c r="J302" i="5"/>
  <c r="K302" i="5" s="1"/>
  <c r="I303" i="5"/>
  <c r="S303" i="5" s="1"/>
  <c r="J303" i="5"/>
  <c r="K303" i="5" s="1"/>
  <c r="I304" i="5"/>
  <c r="J304" i="5"/>
  <c r="K304" i="5" s="1"/>
  <c r="I306" i="5"/>
  <c r="S306" i="5" s="1"/>
  <c r="J306" i="5"/>
  <c r="K306" i="5" s="1"/>
  <c r="I307" i="5"/>
  <c r="S307" i="5" s="1"/>
  <c r="J307" i="5"/>
  <c r="K307" i="5" s="1"/>
  <c r="I308" i="5"/>
  <c r="J308" i="5"/>
  <c r="K308" i="5" s="1"/>
  <c r="I309" i="5"/>
  <c r="J309" i="5"/>
  <c r="K309" i="5" s="1"/>
  <c r="I310" i="5"/>
  <c r="J310" i="5"/>
  <c r="K310" i="5" s="1"/>
  <c r="I311" i="5"/>
  <c r="S311" i="5" s="1"/>
  <c r="J311" i="5"/>
  <c r="K311" i="5" s="1"/>
  <c r="I312" i="5"/>
  <c r="J312" i="5"/>
  <c r="K312" i="5" s="1"/>
  <c r="I313" i="5"/>
  <c r="S313" i="5" s="1"/>
  <c r="J313" i="5"/>
  <c r="K313" i="5" s="1"/>
  <c r="I314" i="5"/>
  <c r="J314" i="5"/>
  <c r="K314" i="5" s="1"/>
  <c r="I315" i="5"/>
  <c r="J315" i="5"/>
  <c r="K315" i="5" s="1"/>
  <c r="I316" i="5"/>
  <c r="J316" i="5"/>
  <c r="K316" i="5" s="1"/>
  <c r="I317" i="5"/>
  <c r="S317" i="5" s="1"/>
  <c r="J317" i="5"/>
  <c r="K317" i="5" s="1"/>
  <c r="I318" i="5"/>
  <c r="S318" i="5" s="1"/>
  <c r="J318" i="5"/>
  <c r="K318" i="5" s="1"/>
  <c r="I320" i="5"/>
  <c r="S320" i="5" s="1"/>
  <c r="J320" i="5"/>
  <c r="K320" i="5" s="1"/>
  <c r="I321" i="5"/>
  <c r="S321" i="5" s="1"/>
  <c r="J321" i="5"/>
  <c r="K321" i="5" s="1"/>
  <c r="I322" i="5"/>
  <c r="J322" i="5"/>
  <c r="K322" i="5" s="1"/>
  <c r="I323" i="5"/>
  <c r="S323" i="5" s="1"/>
  <c r="J323" i="5"/>
  <c r="K323" i="5" s="1"/>
  <c r="I324" i="5"/>
  <c r="J324" i="5"/>
  <c r="K324" i="5" s="1"/>
  <c r="I325" i="5"/>
  <c r="J325" i="5"/>
  <c r="K325" i="5" s="1"/>
  <c r="I333" i="5"/>
  <c r="S333" i="5" s="1"/>
  <c r="J333" i="5"/>
  <c r="K333" i="5" s="1"/>
  <c r="I334" i="5"/>
  <c r="J334" i="5"/>
  <c r="K334" i="5" s="1"/>
  <c r="I335" i="5"/>
  <c r="J335" i="5"/>
  <c r="K335" i="5" s="1"/>
  <c r="I336" i="5"/>
  <c r="S336" i="5" s="1"/>
  <c r="J336" i="5"/>
  <c r="K336" i="5" s="1"/>
  <c r="I337" i="5"/>
  <c r="J337" i="5"/>
  <c r="K337" i="5" s="1"/>
  <c r="I338" i="5"/>
  <c r="S338" i="5" s="1"/>
  <c r="J338" i="5"/>
  <c r="K338" i="5" s="1"/>
  <c r="I339" i="5"/>
  <c r="J339" i="5"/>
  <c r="K339" i="5" s="1"/>
  <c r="I340" i="5"/>
  <c r="J340" i="5"/>
  <c r="K340" i="5" s="1"/>
  <c r="I341" i="5"/>
  <c r="J341" i="5"/>
  <c r="K341" i="5" s="1"/>
  <c r="I342" i="5"/>
  <c r="J342" i="5"/>
  <c r="K342" i="5" s="1"/>
  <c r="I343" i="5"/>
  <c r="J343" i="5"/>
  <c r="K343" i="5" s="1"/>
  <c r="I344" i="5"/>
  <c r="S344" i="5" s="1"/>
  <c r="J344" i="5"/>
  <c r="K344" i="5" s="1"/>
  <c r="I345" i="5"/>
  <c r="J345" i="5"/>
  <c r="K345" i="5" s="1"/>
  <c r="I346" i="5"/>
  <c r="S346" i="5" s="1"/>
  <c r="J346" i="5"/>
  <c r="K346" i="5" s="1"/>
  <c r="I347" i="5"/>
  <c r="J347" i="5"/>
  <c r="K347" i="5" s="1"/>
  <c r="I348" i="5"/>
  <c r="J348" i="5"/>
  <c r="K348" i="5" s="1"/>
  <c r="I349" i="5"/>
  <c r="J349" i="5"/>
  <c r="K349" i="5" s="1"/>
  <c r="I352" i="5"/>
  <c r="S352" i="5" s="1"/>
  <c r="J352" i="5"/>
  <c r="K352" i="5" s="1"/>
  <c r="I353" i="5"/>
  <c r="J353" i="5"/>
  <c r="K353" i="5" s="1"/>
  <c r="I354" i="5"/>
  <c r="S354" i="5" s="1"/>
  <c r="J354" i="5"/>
  <c r="K354" i="5" s="1"/>
  <c r="I355" i="5"/>
  <c r="J355" i="5"/>
  <c r="K355" i="5" s="1"/>
  <c r="I356" i="5"/>
  <c r="J356" i="5"/>
  <c r="K356" i="5" s="1"/>
  <c r="I357" i="5"/>
  <c r="S357" i="5" s="1"/>
  <c r="J357" i="5"/>
  <c r="K357" i="5" s="1"/>
  <c r="I358" i="5"/>
  <c r="J358" i="5"/>
  <c r="K358" i="5" s="1"/>
  <c r="I359" i="5"/>
  <c r="J359" i="5"/>
  <c r="K359" i="5" s="1"/>
  <c r="I360" i="5"/>
  <c r="S360" i="5" s="1"/>
  <c r="J360" i="5"/>
  <c r="K360" i="5" s="1"/>
  <c r="I361" i="5"/>
  <c r="J361" i="5"/>
  <c r="K361" i="5" s="1"/>
  <c r="I362" i="5"/>
  <c r="S362" i="5" s="1"/>
  <c r="J362" i="5"/>
  <c r="K362" i="5" s="1"/>
  <c r="I363" i="5"/>
  <c r="J363" i="5"/>
  <c r="K363" i="5" s="1"/>
  <c r="I364" i="5"/>
  <c r="J364" i="5"/>
  <c r="K364" i="5" s="1"/>
  <c r="I365" i="5"/>
  <c r="J365" i="5"/>
  <c r="K365" i="5" s="1"/>
  <c r="I366" i="5"/>
  <c r="J366" i="5"/>
  <c r="K366" i="5" s="1"/>
  <c r="I367" i="5"/>
  <c r="J367" i="5"/>
  <c r="K367" i="5" s="1"/>
  <c r="I368" i="5"/>
  <c r="S368" i="5" s="1"/>
  <c r="J368" i="5"/>
  <c r="K368" i="5" s="1"/>
  <c r="I369" i="5"/>
  <c r="J369" i="5"/>
  <c r="K369" i="5" s="1"/>
  <c r="G93" i="5"/>
  <c r="I93" i="5" s="1"/>
  <c r="G92" i="5"/>
  <c r="G98" i="5"/>
  <c r="G97" i="5"/>
  <c r="G55" i="5"/>
  <c r="I55" i="5" s="1"/>
  <c r="G54" i="5"/>
  <c r="I54" i="5" s="1"/>
  <c r="G53" i="5"/>
  <c r="J53" i="5" s="1"/>
  <c r="K53" i="5" s="1"/>
  <c r="G52" i="5"/>
  <c r="G51" i="5"/>
  <c r="I51" i="5" s="1"/>
  <c r="G50" i="5"/>
  <c r="I97" i="5" l="1"/>
  <c r="N97" i="5"/>
  <c r="N98" i="5" s="1"/>
  <c r="I92" i="5"/>
  <c r="N92" i="5"/>
  <c r="N93" i="5" s="1"/>
  <c r="J50" i="5"/>
  <c r="K50" i="5" s="1"/>
  <c r="N50" i="5"/>
  <c r="J92" i="5"/>
  <c r="K92" i="5" s="1"/>
  <c r="J54" i="5"/>
  <c r="K54" i="5" s="1"/>
  <c r="I50" i="5"/>
  <c r="J51" i="5"/>
  <c r="K51" i="5" s="1"/>
  <c r="J97" i="5"/>
  <c r="K97" i="5" s="1"/>
  <c r="I98" i="5"/>
  <c r="J98" i="5"/>
  <c r="K98" i="5" s="1"/>
  <c r="I53" i="5"/>
  <c r="I52" i="5"/>
  <c r="J52" i="5"/>
  <c r="K52" i="5" s="1"/>
  <c r="J93" i="5"/>
  <c r="K93" i="5" s="1"/>
  <c r="J55" i="5"/>
  <c r="K55" i="5" s="1"/>
  <c r="J2" i="5"/>
  <c r="U2" i="5"/>
  <c r="T2" i="5"/>
  <c r="G351" i="5"/>
  <c r="G350" i="5"/>
  <c r="F351" i="5"/>
  <c r="H351" i="5" s="1"/>
  <c r="F350" i="5"/>
  <c r="H350" i="5" s="1"/>
  <c r="G332" i="5"/>
  <c r="G331" i="5"/>
  <c r="G330" i="5"/>
  <c r="G329" i="5"/>
  <c r="F332" i="5"/>
  <c r="H332" i="5" s="1"/>
  <c r="F331" i="5"/>
  <c r="H331" i="5" s="1"/>
  <c r="F330" i="5"/>
  <c r="H330" i="5" s="1"/>
  <c r="F329" i="5"/>
  <c r="H329" i="5" s="1"/>
  <c r="G328" i="5"/>
  <c r="G327" i="5"/>
  <c r="G326" i="5"/>
  <c r="F328" i="5"/>
  <c r="H328" i="5" s="1"/>
  <c r="F327" i="5"/>
  <c r="H327" i="5" s="1"/>
  <c r="F326" i="5"/>
  <c r="H326" i="5" s="1"/>
  <c r="G319" i="5"/>
  <c r="F319" i="5"/>
  <c r="H319" i="5" s="1"/>
  <c r="G305" i="5"/>
  <c r="F305" i="5"/>
  <c r="H305" i="5" s="1"/>
  <c r="I370" i="5"/>
  <c r="S370" i="5" s="1"/>
  <c r="I371" i="5"/>
  <c r="I372" i="5"/>
  <c r="I373" i="5"/>
  <c r="S373" i="5" s="1"/>
  <c r="I374" i="5"/>
  <c r="I375" i="5"/>
  <c r="I376" i="5"/>
  <c r="I377" i="5"/>
  <c r="S377" i="5" s="1"/>
  <c r="I378" i="5"/>
  <c r="S378" i="5" s="1"/>
  <c r="I379" i="5"/>
  <c r="I380" i="5"/>
  <c r="I381" i="5"/>
  <c r="I382" i="5"/>
  <c r="I383" i="5"/>
  <c r="S383" i="5" s="1"/>
  <c r="I384" i="5"/>
  <c r="I385" i="5"/>
  <c r="I386" i="5"/>
  <c r="S386" i="5" s="1"/>
  <c r="I387" i="5"/>
  <c r="I388" i="5"/>
  <c r="I389" i="5"/>
  <c r="I390" i="5"/>
  <c r="I391" i="5"/>
  <c r="S391" i="5" s="1"/>
  <c r="I392" i="5"/>
  <c r="I393" i="5"/>
  <c r="I394" i="5"/>
  <c r="I395" i="5"/>
  <c r="S395" i="5" s="1"/>
  <c r="I396" i="5"/>
  <c r="I397" i="5"/>
  <c r="I398" i="5"/>
  <c r="S398" i="5" s="1"/>
  <c r="I399" i="5"/>
  <c r="I400" i="5"/>
  <c r="I401" i="5"/>
  <c r="S401" i="5" s="1"/>
  <c r="I402" i="5"/>
  <c r="I403" i="5"/>
  <c r="I404" i="5"/>
  <c r="S404" i="5" s="1"/>
  <c r="I405" i="5"/>
  <c r="I406" i="5"/>
  <c r="I407" i="5"/>
  <c r="I408" i="5"/>
  <c r="S408" i="5" s="1"/>
  <c r="I409" i="5"/>
  <c r="I410" i="5"/>
  <c r="I411" i="5"/>
  <c r="S411" i="5" s="1"/>
  <c r="I412" i="5"/>
  <c r="I413" i="5"/>
  <c r="I414" i="5"/>
  <c r="I415" i="5"/>
  <c r="I416" i="5"/>
  <c r="I417" i="5"/>
  <c r="S417" i="5" s="1"/>
  <c r="I418" i="5"/>
  <c r="I419" i="5"/>
  <c r="S419" i="5" s="1"/>
  <c r="I420" i="5"/>
  <c r="I421" i="5"/>
  <c r="I422" i="5"/>
  <c r="I423" i="5"/>
  <c r="S423" i="5" s="1"/>
  <c r="I425" i="5"/>
  <c r="S425" i="5" s="1"/>
  <c r="I426" i="5"/>
  <c r="S426" i="5" s="1"/>
  <c r="I427" i="5"/>
  <c r="I428" i="5"/>
  <c r="S428" i="5" s="1"/>
  <c r="I429" i="5"/>
  <c r="I430" i="5"/>
  <c r="I431" i="5"/>
  <c r="I432" i="5"/>
  <c r="S432" i="5" s="1"/>
  <c r="I433" i="5"/>
  <c r="I434" i="5"/>
  <c r="I435" i="5"/>
  <c r="S435" i="5" s="1"/>
  <c r="I436" i="5"/>
  <c r="I437" i="5"/>
  <c r="I438" i="5"/>
  <c r="I439" i="5"/>
  <c r="S439" i="5" s="1"/>
  <c r="I440" i="5"/>
  <c r="I441" i="5"/>
  <c r="I442" i="5"/>
  <c r="I443" i="5"/>
  <c r="S443" i="5" s="1"/>
  <c r="I444" i="5"/>
  <c r="S444" i="5" s="1"/>
  <c r="I445" i="5"/>
  <c r="I446" i="5"/>
  <c r="S446" i="5" s="1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F269" i="5"/>
  <c r="K269" i="5" s="1"/>
  <c r="F268" i="5"/>
  <c r="F267" i="5"/>
  <c r="G260" i="5"/>
  <c r="G259" i="5"/>
  <c r="G258" i="5"/>
  <c r="G257" i="5"/>
  <c r="G256" i="5"/>
  <c r="F260" i="5"/>
  <c r="H260" i="5" s="1"/>
  <c r="F259" i="5"/>
  <c r="H259" i="5" s="1"/>
  <c r="F258" i="5"/>
  <c r="H258" i="5" s="1"/>
  <c r="F257" i="5"/>
  <c r="H257" i="5" s="1"/>
  <c r="F256" i="5"/>
  <c r="H256" i="5" s="1"/>
  <c r="U256" i="5" l="1"/>
  <c r="T256" i="5"/>
  <c r="U319" i="5"/>
  <c r="T319" i="5"/>
  <c r="T326" i="5"/>
  <c r="U326" i="5"/>
  <c r="U267" i="5"/>
  <c r="T267" i="5"/>
  <c r="T350" i="5"/>
  <c r="U350" i="5"/>
  <c r="T305" i="5"/>
  <c r="U305" i="5"/>
  <c r="T329" i="5"/>
  <c r="U329" i="5"/>
  <c r="N319" i="5"/>
  <c r="N326" i="5"/>
  <c r="N327" i="5" s="1"/>
  <c r="N328" i="5" s="1"/>
  <c r="N350" i="5"/>
  <c r="N351" i="5" s="1"/>
  <c r="N305" i="5"/>
  <c r="N256" i="5"/>
  <c r="N257" i="5" s="1"/>
  <c r="N258" i="5" s="1"/>
  <c r="N259" i="5" s="1"/>
  <c r="N260" i="5" s="1"/>
  <c r="N329" i="5"/>
  <c r="N330" i="5" s="1"/>
  <c r="N331" i="5" s="1"/>
  <c r="N332" i="5" s="1"/>
  <c r="N51" i="5"/>
  <c r="N52" i="5" s="1"/>
  <c r="N53" i="5" s="1"/>
  <c r="N54" i="5" s="1"/>
  <c r="N55" i="5" s="1"/>
  <c r="I257" i="5"/>
  <c r="J257" i="5"/>
  <c r="K257" i="5" s="1"/>
  <c r="H267" i="5"/>
  <c r="I267" i="5"/>
  <c r="S267" i="5" s="1"/>
  <c r="K267" i="5"/>
  <c r="I329" i="5"/>
  <c r="S329" i="5" s="1"/>
  <c r="J329" i="5"/>
  <c r="K329" i="5" s="1"/>
  <c r="J258" i="5"/>
  <c r="K258" i="5" s="1"/>
  <c r="I258" i="5"/>
  <c r="H268" i="5"/>
  <c r="I268" i="5"/>
  <c r="K268" i="5"/>
  <c r="J319" i="5"/>
  <c r="K319" i="5" s="1"/>
  <c r="I319" i="5"/>
  <c r="S319" i="5" s="1"/>
  <c r="I326" i="5"/>
  <c r="S326" i="5" s="1"/>
  <c r="J326" i="5"/>
  <c r="K326" i="5" s="1"/>
  <c r="J330" i="5"/>
  <c r="K330" i="5" s="1"/>
  <c r="I330" i="5"/>
  <c r="J256" i="5"/>
  <c r="K256" i="5" s="1"/>
  <c r="I256" i="5"/>
  <c r="S256" i="5" s="1"/>
  <c r="I260" i="5"/>
  <c r="J260" i="5"/>
  <c r="K260" i="5" s="1"/>
  <c r="I305" i="5"/>
  <c r="S305" i="5" s="1"/>
  <c r="J305" i="5"/>
  <c r="K305" i="5" s="1"/>
  <c r="I328" i="5"/>
  <c r="J328" i="5"/>
  <c r="K328" i="5" s="1"/>
  <c r="I332" i="5"/>
  <c r="J332" i="5"/>
  <c r="K332" i="5" s="1"/>
  <c r="J351" i="5"/>
  <c r="K351" i="5" s="1"/>
  <c r="I351" i="5"/>
  <c r="I259" i="5"/>
  <c r="J259" i="5"/>
  <c r="K259" i="5" s="1"/>
  <c r="I269" i="5"/>
  <c r="H269" i="5"/>
  <c r="J327" i="5"/>
  <c r="K327" i="5" s="1"/>
  <c r="I327" i="5"/>
  <c r="I331" i="5"/>
  <c r="J331" i="5"/>
  <c r="K331" i="5" s="1"/>
  <c r="I350" i="5"/>
  <c r="S350" i="5" s="1"/>
  <c r="J350" i="5"/>
  <c r="K350" i="5" s="1"/>
  <c r="K2" i="5"/>
  <c r="C15" i="6" l="1"/>
  <c r="G220" i="5"/>
  <c r="G219" i="5"/>
  <c r="G218" i="5"/>
  <c r="G217" i="5"/>
  <c r="F220" i="5"/>
  <c r="H220" i="5" s="1"/>
  <c r="F219" i="5"/>
  <c r="H219" i="5" s="1"/>
  <c r="F218" i="5"/>
  <c r="H218" i="5" s="1"/>
  <c r="F217" i="5"/>
  <c r="H217" i="5" s="1"/>
  <c r="G206" i="5"/>
  <c r="G205" i="5"/>
  <c r="G204" i="5"/>
  <c r="F206" i="5"/>
  <c r="H206" i="5" s="1"/>
  <c r="F205" i="5"/>
  <c r="H205" i="5" s="1"/>
  <c r="F204" i="5"/>
  <c r="H204" i="5" s="1"/>
  <c r="G203" i="5"/>
  <c r="N203" i="5" s="1"/>
  <c r="F203" i="5"/>
  <c r="H203" i="5" s="1"/>
  <c r="G147" i="5"/>
  <c r="G146" i="5"/>
  <c r="F147" i="5"/>
  <c r="H147" i="5" s="1"/>
  <c r="F146" i="5"/>
  <c r="H146" i="5" s="1"/>
  <c r="F145" i="5"/>
  <c r="H145" i="5" s="1"/>
  <c r="G145" i="5"/>
  <c r="G144" i="5"/>
  <c r="F144" i="5"/>
  <c r="I496" i="5"/>
  <c r="I2" i="5"/>
  <c r="T146" i="5" l="1"/>
  <c r="U146" i="5"/>
  <c r="U205" i="5"/>
  <c r="T205" i="5"/>
  <c r="C48" i="6" a="1"/>
  <c r="C48" i="6" s="1"/>
  <c r="C52" i="6" a="1"/>
  <c r="C52" i="6" s="1"/>
  <c r="C47" i="6" a="1"/>
  <c r="C47" i="6" s="1"/>
  <c r="C49" i="6" a="1"/>
  <c r="C49" i="6" s="1"/>
  <c r="C51" i="6" a="1"/>
  <c r="C51" i="6" s="1"/>
  <c r="C46" i="6" a="1"/>
  <c r="C46" i="6" s="1"/>
  <c r="C53" i="6" a="1"/>
  <c r="C53" i="6" s="1"/>
  <c r="C50" i="6" a="1"/>
  <c r="C50" i="6" s="1"/>
  <c r="U217" i="5"/>
  <c r="T217" i="5"/>
  <c r="N217" i="5"/>
  <c r="N144" i="5"/>
  <c r="K401" i="6" a="1"/>
  <c r="K401" i="6" s="1"/>
  <c r="H401" i="6" a="1"/>
  <c r="H401" i="6" s="1"/>
  <c r="D401" i="6" a="1"/>
  <c r="D401" i="6" s="1"/>
  <c r="E401" i="6" a="1"/>
  <c r="E401" i="6" s="1"/>
  <c r="L401" i="6" a="1"/>
  <c r="L401" i="6" s="1"/>
  <c r="G401" i="6" a="1"/>
  <c r="G401" i="6" s="1"/>
  <c r="J401" i="6" a="1"/>
  <c r="J401" i="6" s="1"/>
  <c r="C401" i="6" a="1"/>
  <c r="C401" i="6" s="1"/>
  <c r="F401" i="6" a="1"/>
  <c r="F401" i="6" s="1"/>
  <c r="I401" i="6" a="1"/>
  <c r="I401" i="6" s="1"/>
  <c r="N204" i="5"/>
  <c r="N205" i="5" s="1"/>
  <c r="N206" i="5" s="1"/>
  <c r="N218" i="5"/>
  <c r="N219" i="5" s="1"/>
  <c r="N220" i="5" s="1"/>
  <c r="J147" i="5"/>
  <c r="K147" i="5" s="1"/>
  <c r="I147" i="5"/>
  <c r="I206" i="5"/>
  <c r="J206" i="5"/>
  <c r="K206" i="5" s="1"/>
  <c r="I220" i="5"/>
  <c r="J220" i="5"/>
  <c r="K220" i="5" s="1"/>
  <c r="C45" i="6" a="1"/>
  <c r="C45" i="6" s="1"/>
  <c r="H144" i="5"/>
  <c r="I217" i="5"/>
  <c r="S217" i="5" s="1"/>
  <c r="J217" i="5"/>
  <c r="K217" i="5" s="1"/>
  <c r="I144" i="5"/>
  <c r="J144" i="5"/>
  <c r="C369" i="6" a="1"/>
  <c r="C369" i="6" s="1"/>
  <c r="I370" i="6" a="1"/>
  <c r="I370" i="6" s="1"/>
  <c r="E372" i="6" a="1"/>
  <c r="E372" i="6" s="1"/>
  <c r="K373" i="6" a="1"/>
  <c r="K373" i="6" s="1"/>
  <c r="G375" i="6" a="1"/>
  <c r="G375" i="6" s="1"/>
  <c r="C377" i="6" a="1"/>
  <c r="C377" i="6" s="1"/>
  <c r="I378" i="6" a="1"/>
  <c r="I378" i="6" s="1"/>
  <c r="E380" i="6" a="1"/>
  <c r="E380" i="6" s="1"/>
  <c r="K381" i="6" a="1"/>
  <c r="K381" i="6" s="1"/>
  <c r="G383" i="6" a="1"/>
  <c r="G383" i="6" s="1"/>
  <c r="C385" i="6" a="1"/>
  <c r="C385" i="6" s="1"/>
  <c r="I386" i="6" a="1"/>
  <c r="I386" i="6" s="1"/>
  <c r="E388" i="6" a="1"/>
  <c r="E388" i="6" s="1"/>
  <c r="K389" i="6" a="1"/>
  <c r="K389" i="6" s="1"/>
  <c r="G391" i="6" a="1"/>
  <c r="G391" i="6" s="1"/>
  <c r="C393" i="6" a="1"/>
  <c r="C393" i="6" s="1"/>
  <c r="I394" i="6" a="1"/>
  <c r="I394" i="6" s="1"/>
  <c r="E396" i="6" a="1"/>
  <c r="E396" i="6" s="1"/>
  <c r="K397" i="6" a="1"/>
  <c r="K397" i="6" s="1"/>
  <c r="G399" i="6" a="1"/>
  <c r="G399" i="6" s="1"/>
  <c r="C402" i="6" a="1"/>
  <c r="C402" i="6" s="1"/>
  <c r="F368" i="6" a="1"/>
  <c r="F368" i="6" s="1"/>
  <c r="F370" i="6" a="1"/>
  <c r="F370" i="6" s="1"/>
  <c r="L371" i="6" a="1"/>
  <c r="L371" i="6" s="1"/>
  <c r="H373" i="6" a="1"/>
  <c r="H373" i="6" s="1"/>
  <c r="D375" i="6" a="1"/>
  <c r="D375" i="6" s="1"/>
  <c r="J376" i="6" a="1"/>
  <c r="J376" i="6" s="1"/>
  <c r="F378" i="6" a="1"/>
  <c r="F378" i="6" s="1"/>
  <c r="L379" i="6" a="1"/>
  <c r="L379" i="6" s="1"/>
  <c r="H381" i="6" a="1"/>
  <c r="H381" i="6" s="1"/>
  <c r="D383" i="6" a="1"/>
  <c r="D383" i="6" s="1"/>
  <c r="J384" i="6" a="1"/>
  <c r="J384" i="6" s="1"/>
  <c r="F386" i="6" a="1"/>
  <c r="F386" i="6" s="1"/>
  <c r="L387" i="6" a="1"/>
  <c r="L387" i="6" s="1"/>
  <c r="H389" i="6" a="1"/>
  <c r="H389" i="6" s="1"/>
  <c r="D391" i="6" a="1"/>
  <c r="D391" i="6" s="1"/>
  <c r="J392" i="6" a="1"/>
  <c r="J392" i="6" s="1"/>
  <c r="F394" i="6" a="1"/>
  <c r="F394" i="6" s="1"/>
  <c r="L395" i="6" a="1"/>
  <c r="L395" i="6" s="1"/>
  <c r="H397" i="6" a="1"/>
  <c r="H397" i="6" s="1"/>
  <c r="D399" i="6" a="1"/>
  <c r="D399" i="6" s="1"/>
  <c r="J400" i="6" a="1"/>
  <c r="J400" i="6" s="1"/>
  <c r="I368" i="6" a="1"/>
  <c r="I368" i="6" s="1"/>
  <c r="G370" i="6" a="1"/>
  <c r="G370" i="6" s="1"/>
  <c r="C372" i="6" a="1"/>
  <c r="C372" i="6" s="1"/>
  <c r="I373" i="6" a="1"/>
  <c r="I373" i="6" s="1"/>
  <c r="E375" i="6" a="1"/>
  <c r="E375" i="6" s="1"/>
  <c r="K376" i="6" a="1"/>
  <c r="K376" i="6" s="1"/>
  <c r="G378" i="6" a="1"/>
  <c r="G378" i="6" s="1"/>
  <c r="C380" i="6" a="1"/>
  <c r="C380" i="6" s="1"/>
  <c r="I381" i="6" a="1"/>
  <c r="I381" i="6" s="1"/>
  <c r="E383" i="6" a="1"/>
  <c r="E383" i="6" s="1"/>
  <c r="K384" i="6" a="1"/>
  <c r="K384" i="6" s="1"/>
  <c r="G386" i="6" a="1"/>
  <c r="G386" i="6" s="1"/>
  <c r="C388" i="6" a="1"/>
  <c r="C388" i="6" s="1"/>
  <c r="I389" i="6" a="1"/>
  <c r="I389" i="6" s="1"/>
  <c r="E391" i="6" a="1"/>
  <c r="E391" i="6" s="1"/>
  <c r="K392" i="6" a="1"/>
  <c r="K392" i="6" s="1"/>
  <c r="G394" i="6" a="1"/>
  <c r="G394" i="6" s="1"/>
  <c r="C396" i="6" a="1"/>
  <c r="C396" i="6" s="1"/>
  <c r="I397" i="6" a="1"/>
  <c r="I397" i="6" s="1"/>
  <c r="E399" i="6" a="1"/>
  <c r="E399" i="6" s="1"/>
  <c r="F369" i="6" a="1"/>
  <c r="F369" i="6" s="1"/>
  <c r="L370" i="6" a="1"/>
  <c r="L370" i="6" s="1"/>
  <c r="H372" i="6" a="1"/>
  <c r="H372" i="6" s="1"/>
  <c r="D374" i="6" a="1"/>
  <c r="D374" i="6" s="1"/>
  <c r="J375" i="6" a="1"/>
  <c r="J375" i="6" s="1"/>
  <c r="F377" i="6" a="1"/>
  <c r="F377" i="6" s="1"/>
  <c r="L378" i="6" a="1"/>
  <c r="L378" i="6" s="1"/>
  <c r="H380" i="6" a="1"/>
  <c r="H380" i="6" s="1"/>
  <c r="D382" i="6" a="1"/>
  <c r="D382" i="6" s="1"/>
  <c r="J383" i="6" a="1"/>
  <c r="J383" i="6" s="1"/>
  <c r="L388" i="6" a="1"/>
  <c r="L388" i="6" s="1"/>
  <c r="F395" i="6" a="1"/>
  <c r="F395" i="6" s="1"/>
  <c r="E402" i="6" a="1"/>
  <c r="E402" i="6" s="1"/>
  <c r="D386" i="6" a="1"/>
  <c r="D386" i="6" s="1"/>
  <c r="H392" i="6" a="1"/>
  <c r="H392" i="6" s="1"/>
  <c r="L398" i="6" a="1"/>
  <c r="L398" i="6" s="1"/>
  <c r="D368" i="6" a="1"/>
  <c r="D368" i="6" s="1"/>
  <c r="J389" i="6" a="1"/>
  <c r="J389" i="6" s="1"/>
  <c r="D396" i="6" a="1"/>
  <c r="D396" i="6" s="1"/>
  <c r="I402" i="6" a="1"/>
  <c r="I402" i="6" s="1"/>
  <c r="L386" i="6" a="1"/>
  <c r="L386" i="6" s="1"/>
  <c r="F393" i="6" a="1"/>
  <c r="F393" i="6" s="1"/>
  <c r="J399" i="6" a="1"/>
  <c r="J399" i="6" s="1"/>
  <c r="G369" i="6" a="1"/>
  <c r="G369" i="6" s="1"/>
  <c r="C371" i="6" a="1"/>
  <c r="C371" i="6" s="1"/>
  <c r="I372" i="6" a="1"/>
  <c r="I372" i="6" s="1"/>
  <c r="E374" i="6" a="1"/>
  <c r="E374" i="6" s="1"/>
  <c r="K375" i="6" a="1"/>
  <c r="K375" i="6" s="1"/>
  <c r="G377" i="6" a="1"/>
  <c r="G377" i="6" s="1"/>
  <c r="C379" i="6" a="1"/>
  <c r="C379" i="6" s="1"/>
  <c r="I380" i="6" a="1"/>
  <c r="I380" i="6" s="1"/>
  <c r="E382" i="6" a="1"/>
  <c r="E382" i="6" s="1"/>
  <c r="K383" i="6" a="1"/>
  <c r="K383" i="6" s="1"/>
  <c r="G385" i="6" a="1"/>
  <c r="G385" i="6" s="1"/>
  <c r="C387" i="6" a="1"/>
  <c r="C387" i="6" s="1"/>
  <c r="I388" i="6" a="1"/>
  <c r="I388" i="6" s="1"/>
  <c r="E390" i="6" a="1"/>
  <c r="E390" i="6" s="1"/>
  <c r="K391" i="6" a="1"/>
  <c r="K391" i="6" s="1"/>
  <c r="G393" i="6" a="1"/>
  <c r="G393" i="6" s="1"/>
  <c r="C395" i="6" a="1"/>
  <c r="C395" i="6" s="1"/>
  <c r="I396" i="6" a="1"/>
  <c r="I396" i="6" s="1"/>
  <c r="E398" i="6" a="1"/>
  <c r="E398" i="6" s="1"/>
  <c r="K399" i="6" a="1"/>
  <c r="K399" i="6" s="1"/>
  <c r="G402" i="6" a="1"/>
  <c r="G402" i="6" s="1"/>
  <c r="D369" i="6" a="1"/>
  <c r="D369" i="6" s="1"/>
  <c r="J370" i="6" a="1"/>
  <c r="J370" i="6" s="1"/>
  <c r="F372" i="6" a="1"/>
  <c r="F372" i="6" s="1"/>
  <c r="L373" i="6" a="1"/>
  <c r="L373" i="6" s="1"/>
  <c r="H375" i="6" a="1"/>
  <c r="H375" i="6" s="1"/>
  <c r="D377" i="6" a="1"/>
  <c r="D377" i="6" s="1"/>
  <c r="J378" i="6" a="1"/>
  <c r="J378" i="6" s="1"/>
  <c r="F380" i="6" a="1"/>
  <c r="F380" i="6" s="1"/>
  <c r="L381" i="6" a="1"/>
  <c r="L381" i="6" s="1"/>
  <c r="H383" i="6" a="1"/>
  <c r="H383" i="6" s="1"/>
  <c r="D385" i="6" a="1"/>
  <c r="D385" i="6" s="1"/>
  <c r="J386" i="6" a="1"/>
  <c r="J386" i="6" s="1"/>
  <c r="F388" i="6" a="1"/>
  <c r="F388" i="6" s="1"/>
  <c r="L389" i="6" a="1"/>
  <c r="L389" i="6" s="1"/>
  <c r="H391" i="6" a="1"/>
  <c r="H391" i="6" s="1"/>
  <c r="D393" i="6" a="1"/>
  <c r="D393" i="6" s="1"/>
  <c r="J394" i="6" a="1"/>
  <c r="J394" i="6" s="1"/>
  <c r="F396" i="6" a="1"/>
  <c r="F396" i="6" s="1"/>
  <c r="L397" i="6" a="1"/>
  <c r="L397" i="6" s="1"/>
  <c r="H399" i="6" a="1"/>
  <c r="H399" i="6" s="1"/>
  <c r="D402" i="6" a="1"/>
  <c r="D402" i="6" s="1"/>
  <c r="E369" i="6" a="1"/>
  <c r="E369" i="6" s="1"/>
  <c r="K370" i="6" a="1"/>
  <c r="K370" i="6" s="1"/>
  <c r="G372" i="6" a="1"/>
  <c r="G372" i="6" s="1"/>
  <c r="C374" i="6" a="1"/>
  <c r="C374" i="6" s="1"/>
  <c r="I375" i="6" a="1"/>
  <c r="I375" i="6" s="1"/>
  <c r="E377" i="6" a="1"/>
  <c r="E377" i="6" s="1"/>
  <c r="K378" i="6" a="1"/>
  <c r="K378" i="6" s="1"/>
  <c r="G380" i="6" a="1"/>
  <c r="G380" i="6" s="1"/>
  <c r="C382" i="6" a="1"/>
  <c r="C382" i="6" s="1"/>
  <c r="I383" i="6" a="1"/>
  <c r="I383" i="6" s="1"/>
  <c r="E385" i="6" a="1"/>
  <c r="E385" i="6" s="1"/>
  <c r="K386" i="6" a="1"/>
  <c r="K386" i="6" s="1"/>
  <c r="G388" i="6" a="1"/>
  <c r="G388" i="6" s="1"/>
  <c r="C390" i="6" a="1"/>
  <c r="C390" i="6" s="1"/>
  <c r="I391" i="6" a="1"/>
  <c r="I391" i="6" s="1"/>
  <c r="E393" i="6" a="1"/>
  <c r="E393" i="6" s="1"/>
  <c r="K394" i="6" a="1"/>
  <c r="K394" i="6" s="1"/>
  <c r="G396" i="6" a="1"/>
  <c r="G396" i="6" s="1"/>
  <c r="C398" i="6" a="1"/>
  <c r="C398" i="6" s="1"/>
  <c r="I399" i="6" a="1"/>
  <c r="I399" i="6" s="1"/>
  <c r="J369" i="6" a="1"/>
  <c r="J369" i="6" s="1"/>
  <c r="F371" i="6" a="1"/>
  <c r="F371" i="6" s="1"/>
  <c r="L372" i="6" a="1"/>
  <c r="L372" i="6" s="1"/>
  <c r="H374" i="6" a="1"/>
  <c r="H374" i="6" s="1"/>
  <c r="D376" i="6" a="1"/>
  <c r="D376" i="6" s="1"/>
  <c r="J377" i="6" a="1"/>
  <c r="J377" i="6" s="1"/>
  <c r="F379" i="6" a="1"/>
  <c r="F379" i="6" s="1"/>
  <c r="L380" i="6" a="1"/>
  <c r="L380" i="6" s="1"/>
  <c r="H382" i="6" a="1"/>
  <c r="H382" i="6" s="1"/>
  <c r="D384" i="6" a="1"/>
  <c r="D384" i="6" s="1"/>
  <c r="H390" i="6" a="1"/>
  <c r="H390" i="6" s="1"/>
  <c r="L396" i="6" a="1"/>
  <c r="L396" i="6" s="1"/>
  <c r="L368" i="6" a="1"/>
  <c r="L368" i="6" s="1"/>
  <c r="J387" i="6" a="1"/>
  <c r="J387" i="6" s="1"/>
  <c r="D394" i="6" a="1"/>
  <c r="D394" i="6" s="1"/>
  <c r="H400" i="6" a="1"/>
  <c r="H400" i="6" s="1"/>
  <c r="L384" i="6" a="1"/>
  <c r="L384" i="6" s="1"/>
  <c r="F391" i="6" a="1"/>
  <c r="F391" i="6" s="1"/>
  <c r="J397" i="6" a="1"/>
  <c r="J397" i="6" s="1"/>
  <c r="H368" i="6" a="1"/>
  <c r="H368" i="6" s="1"/>
  <c r="H388" i="6" a="1"/>
  <c r="H388" i="6" s="1"/>
  <c r="L394" i="6" a="1"/>
  <c r="L394" i="6" s="1"/>
  <c r="L400" i="6" a="1"/>
  <c r="L400" i="6" s="1"/>
  <c r="K369" i="6" a="1"/>
  <c r="K369" i="6" s="1"/>
  <c r="G371" i="6" a="1"/>
  <c r="G371" i="6" s="1"/>
  <c r="C373" i="6" a="1"/>
  <c r="C373" i="6" s="1"/>
  <c r="I374" i="6" a="1"/>
  <c r="I374" i="6" s="1"/>
  <c r="E376" i="6" a="1"/>
  <c r="E376" i="6" s="1"/>
  <c r="K377" i="6" a="1"/>
  <c r="K377" i="6" s="1"/>
  <c r="G379" i="6" a="1"/>
  <c r="G379" i="6" s="1"/>
  <c r="C381" i="6" a="1"/>
  <c r="C381" i="6" s="1"/>
  <c r="I382" i="6" a="1"/>
  <c r="I382" i="6" s="1"/>
  <c r="E384" i="6" a="1"/>
  <c r="E384" i="6" s="1"/>
  <c r="K385" i="6" a="1"/>
  <c r="K385" i="6" s="1"/>
  <c r="G387" i="6" a="1"/>
  <c r="G387" i="6" s="1"/>
  <c r="C389" i="6" a="1"/>
  <c r="C389" i="6" s="1"/>
  <c r="I390" i="6" a="1"/>
  <c r="I390" i="6" s="1"/>
  <c r="E392" i="6" a="1"/>
  <c r="E392" i="6" s="1"/>
  <c r="K393" i="6" a="1"/>
  <c r="K393" i="6" s="1"/>
  <c r="G395" i="6" a="1"/>
  <c r="G395" i="6" s="1"/>
  <c r="C397" i="6" a="1"/>
  <c r="C397" i="6" s="1"/>
  <c r="I398" i="6" a="1"/>
  <c r="I398" i="6" s="1"/>
  <c r="E400" i="6" a="1"/>
  <c r="E400" i="6" s="1"/>
  <c r="K402" i="6" a="1"/>
  <c r="K402" i="6" s="1"/>
  <c r="H369" i="6" a="1"/>
  <c r="H369" i="6" s="1"/>
  <c r="D371" i="6" a="1"/>
  <c r="D371" i="6" s="1"/>
  <c r="J372" i="6" a="1"/>
  <c r="J372" i="6" s="1"/>
  <c r="F374" i="6" a="1"/>
  <c r="F374" i="6" s="1"/>
  <c r="L375" i="6" a="1"/>
  <c r="L375" i="6" s="1"/>
  <c r="H377" i="6" a="1"/>
  <c r="H377" i="6" s="1"/>
  <c r="D379" i="6" a="1"/>
  <c r="D379" i="6" s="1"/>
  <c r="J380" i="6" a="1"/>
  <c r="J380" i="6" s="1"/>
  <c r="F382" i="6" a="1"/>
  <c r="F382" i="6" s="1"/>
  <c r="L383" i="6" a="1"/>
  <c r="L383" i="6" s="1"/>
  <c r="H385" i="6" a="1"/>
  <c r="H385" i="6" s="1"/>
  <c r="D387" i="6" a="1"/>
  <c r="D387" i="6" s="1"/>
  <c r="J388" i="6" a="1"/>
  <c r="J388" i="6" s="1"/>
  <c r="F390" i="6" a="1"/>
  <c r="F390" i="6" s="1"/>
  <c r="L391" i="6" a="1"/>
  <c r="L391" i="6" s="1"/>
  <c r="H393" i="6" a="1"/>
  <c r="H393" i="6" s="1"/>
  <c r="D395" i="6" a="1"/>
  <c r="D395" i="6" s="1"/>
  <c r="J396" i="6" a="1"/>
  <c r="J396" i="6" s="1"/>
  <c r="F398" i="6" a="1"/>
  <c r="F398" i="6" s="1"/>
  <c r="L399" i="6" a="1"/>
  <c r="L399" i="6" s="1"/>
  <c r="H402" i="6" a="1"/>
  <c r="H402" i="6" s="1"/>
  <c r="I369" i="6" a="1"/>
  <c r="I369" i="6" s="1"/>
  <c r="E371" i="6" a="1"/>
  <c r="E371" i="6" s="1"/>
  <c r="K372" i="6" a="1"/>
  <c r="K372" i="6" s="1"/>
  <c r="G374" i="6" a="1"/>
  <c r="G374" i="6" s="1"/>
  <c r="C376" i="6" a="1"/>
  <c r="C376" i="6" s="1"/>
  <c r="I377" i="6" a="1"/>
  <c r="I377" i="6" s="1"/>
  <c r="E379" i="6" a="1"/>
  <c r="E379" i="6" s="1"/>
  <c r="K380" i="6" a="1"/>
  <c r="K380" i="6" s="1"/>
  <c r="G382" i="6" a="1"/>
  <c r="G382" i="6" s="1"/>
  <c r="C384" i="6" a="1"/>
  <c r="C384" i="6" s="1"/>
  <c r="I385" i="6" a="1"/>
  <c r="I385" i="6" s="1"/>
  <c r="E387" i="6" a="1"/>
  <c r="E387" i="6" s="1"/>
  <c r="K388" i="6" a="1"/>
  <c r="K388" i="6" s="1"/>
  <c r="G390" i="6" a="1"/>
  <c r="G390" i="6" s="1"/>
  <c r="C392" i="6" a="1"/>
  <c r="C392" i="6" s="1"/>
  <c r="I393" i="6" a="1"/>
  <c r="I393" i="6" s="1"/>
  <c r="E395" i="6" a="1"/>
  <c r="E395" i="6" s="1"/>
  <c r="K396" i="6" a="1"/>
  <c r="K396" i="6" s="1"/>
  <c r="G398" i="6" a="1"/>
  <c r="G398" i="6" s="1"/>
  <c r="C400" i="6" a="1"/>
  <c r="C400" i="6" s="1"/>
  <c r="D370" i="6" a="1"/>
  <c r="D370" i="6" s="1"/>
  <c r="J371" i="6" a="1"/>
  <c r="J371" i="6" s="1"/>
  <c r="F373" i="6" a="1"/>
  <c r="F373" i="6" s="1"/>
  <c r="L374" i="6" a="1"/>
  <c r="L374" i="6" s="1"/>
  <c r="H376" i="6" a="1"/>
  <c r="H376" i="6" s="1"/>
  <c r="D378" i="6" a="1"/>
  <c r="D378" i="6" s="1"/>
  <c r="J379" i="6" a="1"/>
  <c r="J379" i="6" s="1"/>
  <c r="F381" i="6" a="1"/>
  <c r="F381" i="6" s="1"/>
  <c r="L382" i="6" a="1"/>
  <c r="L382" i="6" s="1"/>
  <c r="J385" i="6" a="1"/>
  <c r="J385" i="6" s="1"/>
  <c r="D392" i="6" a="1"/>
  <c r="D392" i="6" s="1"/>
  <c r="H398" i="6" a="1"/>
  <c r="H398" i="6" s="1"/>
  <c r="E368" i="6" a="1"/>
  <c r="E368" i="6" s="1"/>
  <c r="E370" i="6" a="1"/>
  <c r="E370" i="6" s="1"/>
  <c r="K371" i="6" a="1"/>
  <c r="K371" i="6" s="1"/>
  <c r="G373" i="6" a="1"/>
  <c r="G373" i="6" s="1"/>
  <c r="C375" i="6" a="1"/>
  <c r="C375" i="6" s="1"/>
  <c r="I376" i="6" a="1"/>
  <c r="I376" i="6" s="1"/>
  <c r="E378" i="6" a="1"/>
  <c r="E378" i="6" s="1"/>
  <c r="K379" i="6" a="1"/>
  <c r="K379" i="6" s="1"/>
  <c r="G381" i="6" a="1"/>
  <c r="G381" i="6" s="1"/>
  <c r="C383" i="6" a="1"/>
  <c r="C383" i="6" s="1"/>
  <c r="I384" i="6" a="1"/>
  <c r="I384" i="6" s="1"/>
  <c r="E386" i="6" a="1"/>
  <c r="E386" i="6" s="1"/>
  <c r="K387" i="6" a="1"/>
  <c r="K387" i="6" s="1"/>
  <c r="G389" i="6" a="1"/>
  <c r="G389" i="6" s="1"/>
  <c r="C391" i="6" a="1"/>
  <c r="C391" i="6" s="1"/>
  <c r="I392" i="6" a="1"/>
  <c r="I392" i="6" s="1"/>
  <c r="E394" i="6" a="1"/>
  <c r="E394" i="6" s="1"/>
  <c r="K395" i="6" a="1"/>
  <c r="K395" i="6" s="1"/>
  <c r="G397" i="6" a="1"/>
  <c r="G397" i="6" s="1"/>
  <c r="C399" i="6" a="1"/>
  <c r="C399" i="6" s="1"/>
  <c r="I400" i="6" a="1"/>
  <c r="I400" i="6" s="1"/>
  <c r="J368" i="6" a="1"/>
  <c r="J368" i="6" s="1"/>
  <c r="L369" i="6" a="1"/>
  <c r="L369" i="6" s="1"/>
  <c r="H371" i="6" a="1"/>
  <c r="H371" i="6" s="1"/>
  <c r="D373" i="6" a="1"/>
  <c r="D373" i="6" s="1"/>
  <c r="J374" i="6" a="1"/>
  <c r="J374" i="6" s="1"/>
  <c r="F376" i="6" a="1"/>
  <c r="F376" i="6" s="1"/>
  <c r="L377" i="6" a="1"/>
  <c r="L377" i="6" s="1"/>
  <c r="H379" i="6" a="1"/>
  <c r="H379" i="6" s="1"/>
  <c r="D381" i="6" a="1"/>
  <c r="D381" i="6" s="1"/>
  <c r="J382" i="6" a="1"/>
  <c r="J382" i="6" s="1"/>
  <c r="F384" i="6" a="1"/>
  <c r="F384" i="6" s="1"/>
  <c r="L385" i="6" a="1"/>
  <c r="L385" i="6" s="1"/>
  <c r="H387" i="6" a="1"/>
  <c r="H387" i="6" s="1"/>
  <c r="D389" i="6" a="1"/>
  <c r="D389" i="6" s="1"/>
  <c r="J390" i="6" a="1"/>
  <c r="J390" i="6" s="1"/>
  <c r="F392" i="6" a="1"/>
  <c r="F392" i="6" s="1"/>
  <c r="L393" i="6" a="1"/>
  <c r="L393" i="6" s="1"/>
  <c r="H395" i="6" a="1"/>
  <c r="H395" i="6" s="1"/>
  <c r="D397" i="6" a="1"/>
  <c r="D397" i="6" s="1"/>
  <c r="J398" i="6" a="1"/>
  <c r="J398" i="6" s="1"/>
  <c r="F400" i="6" a="1"/>
  <c r="F400" i="6" s="1"/>
  <c r="L402" i="6" a="1"/>
  <c r="L402" i="6" s="1"/>
  <c r="C370" i="6" a="1"/>
  <c r="C370" i="6" s="1"/>
  <c r="I371" i="6" a="1"/>
  <c r="I371" i="6" s="1"/>
  <c r="E373" i="6" a="1"/>
  <c r="E373" i="6" s="1"/>
  <c r="K374" i="6" a="1"/>
  <c r="K374" i="6" s="1"/>
  <c r="G376" i="6" a="1"/>
  <c r="G376" i="6" s="1"/>
  <c r="C378" i="6" a="1"/>
  <c r="C378" i="6" s="1"/>
  <c r="I379" i="6" a="1"/>
  <c r="I379" i="6" s="1"/>
  <c r="E381" i="6" a="1"/>
  <c r="E381" i="6" s="1"/>
  <c r="K382" i="6" a="1"/>
  <c r="K382" i="6" s="1"/>
  <c r="G384" i="6" a="1"/>
  <c r="G384" i="6" s="1"/>
  <c r="C386" i="6" a="1"/>
  <c r="C386" i="6" s="1"/>
  <c r="I387" i="6" a="1"/>
  <c r="I387" i="6" s="1"/>
  <c r="E389" i="6" a="1"/>
  <c r="E389" i="6" s="1"/>
  <c r="K390" i="6" a="1"/>
  <c r="K390" i="6" s="1"/>
  <c r="G392" i="6" a="1"/>
  <c r="G392" i="6" s="1"/>
  <c r="C394" i="6" a="1"/>
  <c r="C394" i="6" s="1"/>
  <c r="I395" i="6" a="1"/>
  <c r="I395" i="6" s="1"/>
  <c r="E397" i="6" a="1"/>
  <c r="E397" i="6" s="1"/>
  <c r="K398" i="6" a="1"/>
  <c r="K398" i="6" s="1"/>
  <c r="G400" i="6" a="1"/>
  <c r="G400" i="6" s="1"/>
  <c r="H370" i="6" a="1"/>
  <c r="H370" i="6" s="1"/>
  <c r="D372" i="6" a="1"/>
  <c r="D372" i="6" s="1"/>
  <c r="J373" i="6" a="1"/>
  <c r="J373" i="6" s="1"/>
  <c r="F375" i="6" a="1"/>
  <c r="F375" i="6" s="1"/>
  <c r="L376" i="6" a="1"/>
  <c r="L376" i="6" s="1"/>
  <c r="H378" i="6" a="1"/>
  <c r="H378" i="6" s="1"/>
  <c r="D380" i="6" a="1"/>
  <c r="D380" i="6" s="1"/>
  <c r="J381" i="6" a="1"/>
  <c r="J381" i="6" s="1"/>
  <c r="F383" i="6" a="1"/>
  <c r="F383" i="6" s="1"/>
  <c r="F387" i="6" a="1"/>
  <c r="F387" i="6" s="1"/>
  <c r="J393" i="6" a="1"/>
  <c r="J393" i="6" s="1"/>
  <c r="D400" i="6" a="1"/>
  <c r="D400" i="6" s="1"/>
  <c r="H384" i="6" a="1"/>
  <c r="H384" i="6" s="1"/>
  <c r="L390" i="6" a="1"/>
  <c r="L390" i="6" s="1"/>
  <c r="F397" i="6" a="1"/>
  <c r="F397" i="6" s="1"/>
  <c r="K368" i="6" a="1"/>
  <c r="K368" i="6" s="1"/>
  <c r="D388" i="6" a="1"/>
  <c r="D388" i="6" s="1"/>
  <c r="H394" i="6" a="1"/>
  <c r="H394" i="6" s="1"/>
  <c r="K400" i="6" a="1"/>
  <c r="K400" i="6" s="1"/>
  <c r="F385" i="6" a="1"/>
  <c r="F385" i="6" s="1"/>
  <c r="J391" i="6" a="1"/>
  <c r="J391" i="6" s="1"/>
  <c r="D398" i="6" a="1"/>
  <c r="D398" i="6" s="1"/>
  <c r="G368" i="6" a="1"/>
  <c r="G368" i="6" s="1"/>
  <c r="H386" i="6" a="1"/>
  <c r="H386" i="6" s="1"/>
  <c r="D390" i="6" a="1"/>
  <c r="D390" i="6" s="1"/>
  <c r="F389" i="6" a="1"/>
  <c r="F389" i="6" s="1"/>
  <c r="L392" i="6" a="1"/>
  <c r="L392" i="6" s="1"/>
  <c r="H396" i="6" a="1"/>
  <c r="H396" i="6" s="1"/>
  <c r="J395" i="6" a="1"/>
  <c r="J395" i="6" s="1"/>
  <c r="F399" i="6" a="1"/>
  <c r="F399" i="6" s="1"/>
  <c r="J402" i="6" a="1"/>
  <c r="J402" i="6" s="1"/>
  <c r="F402" i="6" a="1"/>
  <c r="F402" i="6" s="1"/>
  <c r="C368" i="6" a="1"/>
  <c r="C368" i="6" s="1"/>
  <c r="I203" i="5"/>
  <c r="J203" i="5"/>
  <c r="K203" i="5" s="1"/>
  <c r="I204" i="5"/>
  <c r="J204" i="5"/>
  <c r="K204" i="5" s="1"/>
  <c r="J218" i="5"/>
  <c r="K218" i="5" s="1"/>
  <c r="I218" i="5"/>
  <c r="J145" i="5"/>
  <c r="K145" i="5" s="1"/>
  <c r="I145" i="5"/>
  <c r="F53" i="6" a="1"/>
  <c r="F53" i="6" s="1"/>
  <c r="I146" i="5"/>
  <c r="S146" i="5" s="1"/>
  <c r="J146" i="5"/>
  <c r="K146" i="5" s="1"/>
  <c r="I205" i="5"/>
  <c r="S205" i="5" s="1"/>
  <c r="J205" i="5"/>
  <c r="K205" i="5" s="1"/>
  <c r="I219" i="5"/>
  <c r="J219" i="5"/>
  <c r="K219" i="5" s="1"/>
  <c r="S2" i="5"/>
  <c r="H124" i="6" l="1" a="1"/>
  <c r="H124" i="6" s="1"/>
  <c r="H175" i="6" a="1"/>
  <c r="H175" i="6" s="1"/>
  <c r="I124" i="6" a="1"/>
  <c r="I124" i="6" s="1"/>
  <c r="J124" i="6" a="1"/>
  <c r="J124" i="6" s="1"/>
  <c r="M394" i="6"/>
  <c r="N394" i="6" s="1" a="1"/>
  <c r="N394" i="6" s="1"/>
  <c r="O394" i="6" s="1" a="1"/>
  <c r="O394" i="6" s="1"/>
  <c r="P394" i="6" s="1" a="1"/>
  <c r="P394" i="6" s="1"/>
  <c r="K175" i="6" a="1"/>
  <c r="K175" i="6" s="1"/>
  <c r="J175" i="6" a="1"/>
  <c r="J175" i="6" s="1"/>
  <c r="M401" i="6"/>
  <c r="I175" i="6" a="1"/>
  <c r="I175" i="6" s="1"/>
  <c r="N145" i="5"/>
  <c r="M368" i="6"/>
  <c r="N368" i="6" s="1" a="1"/>
  <c r="N368" i="6" s="1"/>
  <c r="O368" i="6" s="1" a="1"/>
  <c r="O368" i="6" s="1"/>
  <c r="P368" i="6" s="1" a="1"/>
  <c r="P368" i="6" s="1"/>
  <c r="M391" i="6"/>
  <c r="M392" i="6"/>
  <c r="N392" i="6" s="1" a="1"/>
  <c r="N392" i="6" s="1"/>
  <c r="O392" i="6" s="1" a="1"/>
  <c r="O392" i="6" s="1"/>
  <c r="P392" i="6" s="1" a="1"/>
  <c r="P392" i="6" s="1"/>
  <c r="M389" i="6"/>
  <c r="N389" i="6" s="1" a="1"/>
  <c r="N389" i="6" s="1"/>
  <c r="O389" i="6" s="1" a="1"/>
  <c r="O389" i="6" s="1"/>
  <c r="P389" i="6" s="1" a="1"/>
  <c r="P389" i="6" s="1"/>
  <c r="M374" i="6"/>
  <c r="M371" i="6"/>
  <c r="M388" i="6"/>
  <c r="N388" i="6" s="1" a="1"/>
  <c r="N388" i="6" s="1"/>
  <c r="O388" i="6" s="1" a="1"/>
  <c r="O388" i="6" s="1"/>
  <c r="P388" i="6" s="1" a="1"/>
  <c r="P388" i="6" s="1"/>
  <c r="M385" i="6"/>
  <c r="M386" i="6"/>
  <c r="N386" i="6" s="1" a="1"/>
  <c r="N386" i="6" s="1"/>
  <c r="O386" i="6" s="1" a="1"/>
  <c r="O386" i="6" s="1"/>
  <c r="P386" i="6" s="1" a="1"/>
  <c r="P386" i="6" s="1"/>
  <c r="M383" i="6"/>
  <c r="M384" i="6"/>
  <c r="N384" i="6" s="1" a="1"/>
  <c r="N384" i="6" s="1"/>
  <c r="O384" i="6" s="1" a="1"/>
  <c r="O384" i="6" s="1"/>
  <c r="P384" i="6" s="1" a="1"/>
  <c r="P384" i="6" s="1"/>
  <c r="M381" i="6"/>
  <c r="N381" i="6" s="1" a="1"/>
  <c r="N381" i="6" s="1"/>
  <c r="O381" i="6" s="1" a="1"/>
  <c r="O381" i="6" s="1"/>
  <c r="P381" i="6" s="1" a="1"/>
  <c r="P381" i="6" s="1"/>
  <c r="M398" i="6"/>
  <c r="M395" i="6"/>
  <c r="M380" i="6"/>
  <c r="N380" i="6" s="1" a="1"/>
  <c r="N380" i="6" s="1"/>
  <c r="O380" i="6" s="1" a="1"/>
  <c r="O380" i="6" s="1"/>
  <c r="P380" i="6" s="1" a="1"/>
  <c r="P380" i="6" s="1"/>
  <c r="M377" i="6"/>
  <c r="N377" i="6" s="1" a="1"/>
  <c r="N377" i="6" s="1"/>
  <c r="O377" i="6" s="1" a="1"/>
  <c r="O377" i="6" s="1"/>
  <c r="P377" i="6" s="1" a="1"/>
  <c r="P377" i="6" s="1"/>
  <c r="M378" i="6"/>
  <c r="M375" i="6"/>
  <c r="M376" i="6"/>
  <c r="N376" i="6" s="1" a="1"/>
  <c r="N376" i="6" s="1"/>
  <c r="O376" i="6" s="1" a="1"/>
  <c r="O376" i="6" s="1"/>
  <c r="P376" i="6" s="1" a="1"/>
  <c r="P376" i="6" s="1"/>
  <c r="M373" i="6"/>
  <c r="N373" i="6" s="1" a="1"/>
  <c r="N373" i="6" s="1"/>
  <c r="O373" i="6" s="1" a="1"/>
  <c r="O373" i="6" s="1"/>
  <c r="P373" i="6" s="1" a="1"/>
  <c r="P373" i="6" s="1"/>
  <c r="M390" i="6"/>
  <c r="M387" i="6"/>
  <c r="M372" i="6"/>
  <c r="N372" i="6" s="1" a="1"/>
  <c r="N372" i="6" s="1"/>
  <c r="O372" i="6" s="1" a="1"/>
  <c r="O372" i="6" s="1"/>
  <c r="P372" i="6" s="1" a="1"/>
  <c r="P372" i="6" s="1"/>
  <c r="M402" i="6"/>
  <c r="M369" i="6"/>
  <c r="N369" i="6" s="1" a="1"/>
  <c r="N369" i="6" s="1"/>
  <c r="O369" i="6" s="1" a="1"/>
  <c r="O369" i="6" s="1"/>
  <c r="P369" i="6" s="1" a="1"/>
  <c r="P369" i="6" s="1"/>
  <c r="M370" i="6"/>
  <c r="M399" i="6"/>
  <c r="M400" i="6"/>
  <c r="N400" i="6" s="1" a="1"/>
  <c r="N400" i="6" s="1"/>
  <c r="O400" i="6" s="1" a="1"/>
  <c r="O400" i="6" s="1"/>
  <c r="P400" i="6" s="1" a="1"/>
  <c r="P400" i="6" s="1"/>
  <c r="M397" i="6"/>
  <c r="N397" i="6" s="1" a="1"/>
  <c r="N397" i="6" s="1"/>
  <c r="O397" i="6" s="1" a="1"/>
  <c r="O397" i="6" s="1"/>
  <c r="P397" i="6" s="1" a="1"/>
  <c r="P397" i="6" s="1"/>
  <c r="M382" i="6"/>
  <c r="M379" i="6"/>
  <c r="M396" i="6"/>
  <c r="N396" i="6" s="1" a="1"/>
  <c r="N396" i="6" s="1"/>
  <c r="O396" i="6" s="1" a="1"/>
  <c r="O396" i="6" s="1"/>
  <c r="P396" i="6" s="1" a="1"/>
  <c r="P396" i="6" s="1"/>
  <c r="M393" i="6"/>
  <c r="H143" i="6" a="1"/>
  <c r="H143" i="6" s="1"/>
  <c r="H150" i="6" a="1"/>
  <c r="H150" i="6" s="1"/>
  <c r="G48" i="6" a="1"/>
  <c r="G48" i="6" s="1"/>
  <c r="H146" i="6" a="1"/>
  <c r="H146" i="6" s="1"/>
  <c r="H170" i="6" a="1"/>
  <c r="H170" i="6" s="1"/>
  <c r="H169" i="6" a="1"/>
  <c r="H169" i="6" s="1"/>
  <c r="I172" i="6" a="1"/>
  <c r="I172" i="6" s="1"/>
  <c r="I168" i="6" a="1"/>
  <c r="I168" i="6" s="1"/>
  <c r="H158" i="6" a="1"/>
  <c r="H158" i="6" s="1"/>
  <c r="G45" i="6" a="1"/>
  <c r="G45" i="6" s="1"/>
  <c r="G50" i="6" a="1"/>
  <c r="G50" i="6" s="1"/>
  <c r="G49" i="6" a="1"/>
  <c r="G49" i="6" s="1"/>
  <c r="I156" i="6" a="1"/>
  <c r="I156" i="6" s="1"/>
  <c r="I154" i="6" a="1"/>
  <c r="I154" i="6" s="1"/>
  <c r="I147" i="6" a="1"/>
  <c r="I147" i="6" s="1"/>
  <c r="H163" i="6" a="1"/>
  <c r="H163" i="6" s="1"/>
  <c r="H149" i="6" a="1"/>
  <c r="H149" i="6" s="1"/>
  <c r="I151" i="6" a="1"/>
  <c r="I151" i="6" s="1"/>
  <c r="H145" i="6" a="1"/>
  <c r="H145" i="6" s="1"/>
  <c r="F15" i="6" a="1"/>
  <c r="F15" i="6" s="1"/>
  <c r="F63" i="6" a="1"/>
  <c r="F63" i="6" s="1"/>
  <c r="F70" i="6" a="1"/>
  <c r="F70" i="6" s="1"/>
  <c r="F5" i="6" a="1"/>
  <c r="F5" i="6" s="1"/>
  <c r="F64" i="6" a="1"/>
  <c r="F64" i="6" s="1"/>
  <c r="F4" i="6" a="1"/>
  <c r="F4" i="6" s="1"/>
  <c r="F67" i="6" a="1"/>
  <c r="F67" i="6" s="1"/>
  <c r="I102" i="6" a="1"/>
  <c r="I102" i="6" s="1"/>
  <c r="I118" i="6" a="1"/>
  <c r="I118" i="6" s="1"/>
  <c r="I107" i="6" a="1"/>
  <c r="I107" i="6" s="1"/>
  <c r="I123" i="6" a="1"/>
  <c r="I123" i="6" s="1"/>
  <c r="I108" i="6" a="1"/>
  <c r="I108" i="6" s="1"/>
  <c r="I125" i="6" a="1"/>
  <c r="I125" i="6" s="1"/>
  <c r="I109" i="6" a="1"/>
  <c r="I109" i="6" s="1"/>
  <c r="I100" i="6" a="1"/>
  <c r="I100" i="6" s="1"/>
  <c r="F12" i="6" a="1"/>
  <c r="F12" i="6" s="1"/>
  <c r="F7" i="6" a="1"/>
  <c r="F7" i="6" s="1"/>
  <c r="F71" i="6" a="1"/>
  <c r="F71" i="6" s="1"/>
  <c r="F6" i="6" a="1"/>
  <c r="F6" i="6" s="1"/>
  <c r="F68" i="6" a="1"/>
  <c r="F68" i="6" s="1"/>
  <c r="F11" i="6" a="1"/>
  <c r="F11" i="6" s="1"/>
  <c r="F9" i="6" a="1"/>
  <c r="F9" i="6" s="1"/>
  <c r="F10" i="6" a="1"/>
  <c r="F10" i="6" s="1"/>
  <c r="I106" i="6" a="1"/>
  <c r="I106" i="6" s="1"/>
  <c r="I122" i="6" a="1"/>
  <c r="I122" i="6" s="1"/>
  <c r="I111" i="6" a="1"/>
  <c r="I111" i="6" s="1"/>
  <c r="F83" i="6" a="1"/>
  <c r="F83" i="6" s="1"/>
  <c r="I112" i="6" a="1"/>
  <c r="I112" i="6" s="1"/>
  <c r="F85" i="6" a="1"/>
  <c r="F85" i="6" s="1"/>
  <c r="I113" i="6" a="1"/>
  <c r="I113" i="6" s="1"/>
  <c r="F72" i="6" a="1"/>
  <c r="F72" i="6" s="1"/>
  <c r="F65" i="6" a="1"/>
  <c r="F65" i="6" s="1"/>
  <c r="F69" i="6" a="1"/>
  <c r="F69" i="6" s="1"/>
  <c r="F13" i="6" a="1"/>
  <c r="F13" i="6" s="1"/>
  <c r="F74" i="6" a="1"/>
  <c r="F74" i="6" s="1"/>
  <c r="I110" i="6" a="1"/>
  <c r="I110" i="6" s="1"/>
  <c r="F84" i="6" a="1"/>
  <c r="F84" i="6" s="1"/>
  <c r="I115" i="6" a="1"/>
  <c r="I115" i="6" s="1"/>
  <c r="F82" i="6" a="1"/>
  <c r="F82" i="6" s="1"/>
  <c r="I116" i="6" a="1"/>
  <c r="I116" i="6" s="1"/>
  <c r="I101" i="6" a="1"/>
  <c r="I101" i="6" s="1"/>
  <c r="I117" i="6" a="1"/>
  <c r="I117" i="6" s="1"/>
  <c r="F73" i="6" a="1"/>
  <c r="F73" i="6" s="1"/>
  <c r="F8" i="6" a="1"/>
  <c r="F8" i="6" s="1"/>
  <c r="F66" i="6" a="1"/>
  <c r="F66" i="6" s="1"/>
  <c r="I114" i="6" a="1"/>
  <c r="I114" i="6" s="1"/>
  <c r="I103" i="6" a="1"/>
  <c r="I103" i="6" s="1"/>
  <c r="I119" i="6" a="1"/>
  <c r="I119" i="6" s="1"/>
  <c r="I104" i="6" a="1"/>
  <c r="I104" i="6" s="1"/>
  <c r="I120" i="6" a="1"/>
  <c r="I120" i="6" s="1"/>
  <c r="I105" i="6" a="1"/>
  <c r="I105" i="6" s="1"/>
  <c r="I121" i="6" a="1"/>
  <c r="I121" i="6" s="1"/>
  <c r="F49" i="6" a="1"/>
  <c r="F49" i="6" s="1"/>
  <c r="F50" i="6" a="1"/>
  <c r="F50" i="6" s="1"/>
  <c r="F45" i="6" a="1"/>
  <c r="F45" i="6" s="1"/>
  <c r="G46" i="6" a="1"/>
  <c r="G46" i="6" s="1"/>
  <c r="H160" i="6" a="1"/>
  <c r="H160" i="6" s="1"/>
  <c r="I149" i="6" a="1"/>
  <c r="I149" i="6" s="1"/>
  <c r="H176" i="6" a="1"/>
  <c r="H176" i="6" s="1"/>
  <c r="H151" i="6" a="1"/>
  <c r="H151" i="6" s="1"/>
  <c r="H142" i="6" a="1"/>
  <c r="H142" i="6" s="1"/>
  <c r="I163" i="6" a="1"/>
  <c r="I163" i="6" s="1"/>
  <c r="H156" i="6" a="1"/>
  <c r="H156" i="6" s="1"/>
  <c r="I153" i="6" a="1"/>
  <c r="I153" i="6" s="1"/>
  <c r="H166" i="6" a="1"/>
  <c r="H166" i="6" s="1"/>
  <c r="H159" i="6" a="1"/>
  <c r="H159" i="6" s="1"/>
  <c r="H174" i="6" a="1"/>
  <c r="H174" i="6" s="1"/>
  <c r="I158" i="6" a="1"/>
  <c r="I158" i="6" s="1"/>
  <c r="I169" i="6" a="1"/>
  <c r="I169" i="6" s="1"/>
  <c r="I146" i="6" a="1"/>
  <c r="I146" i="6" s="1"/>
  <c r="H161" i="6" a="1"/>
  <c r="H161" i="6" s="1"/>
  <c r="I144" i="6" a="1"/>
  <c r="I144" i="6" s="1"/>
  <c r="H167" i="6" a="1"/>
  <c r="H167" i="6" s="1"/>
  <c r="G15" i="6" a="1"/>
  <c r="G15" i="6" s="1"/>
  <c r="G65" i="6" a="1"/>
  <c r="G65" i="6" s="1"/>
  <c r="G7" i="6" a="1"/>
  <c r="G7" i="6" s="1"/>
  <c r="G11" i="6" a="1"/>
  <c r="G11" i="6" s="1"/>
  <c r="G85" i="6" a="1"/>
  <c r="G85" i="6" s="1"/>
  <c r="J120" i="6" a="1"/>
  <c r="J120" i="6" s="1"/>
  <c r="J101" i="6" a="1"/>
  <c r="J101" i="6" s="1"/>
  <c r="J103" i="6" a="1"/>
  <c r="J103" i="6" s="1"/>
  <c r="J121" i="6" a="1"/>
  <c r="J121" i="6" s="1"/>
  <c r="J104" i="6" a="1"/>
  <c r="J104" i="6" s="1"/>
  <c r="J102" i="6" a="1"/>
  <c r="J102" i="6" s="1"/>
  <c r="J108" i="6" a="1"/>
  <c r="J108" i="6" s="1"/>
  <c r="G64" i="6" a="1"/>
  <c r="G64" i="6" s="1"/>
  <c r="G9" i="6" a="1"/>
  <c r="G9" i="6" s="1"/>
  <c r="G5" i="6" a="1"/>
  <c r="G5" i="6" s="1"/>
  <c r="G6" i="6" a="1"/>
  <c r="G6" i="6" s="1"/>
  <c r="G74" i="6" a="1"/>
  <c r="G74" i="6" s="1"/>
  <c r="G72" i="6" a="1"/>
  <c r="G72" i="6" s="1"/>
  <c r="G10" i="6" a="1"/>
  <c r="G10" i="6" s="1"/>
  <c r="J113" i="6" a="1"/>
  <c r="J113" i="6" s="1"/>
  <c r="J115" i="6" a="1"/>
  <c r="J115" i="6" s="1"/>
  <c r="J117" i="6" a="1"/>
  <c r="J117" i="6" s="1"/>
  <c r="J119" i="6" a="1"/>
  <c r="J119" i="6" s="1"/>
  <c r="J114" i="6" a="1"/>
  <c r="J114" i="6" s="1"/>
  <c r="G82" i="6" a="1"/>
  <c r="G82" i="6" s="1"/>
  <c r="J118" i="6" a="1"/>
  <c r="J118" i="6" s="1"/>
  <c r="G70" i="6" a="1"/>
  <c r="G70" i="6" s="1"/>
  <c r="G4" i="6" a="1"/>
  <c r="G4" i="6" s="1"/>
  <c r="G68" i="6" a="1"/>
  <c r="G68" i="6" s="1"/>
  <c r="G12" i="6" a="1"/>
  <c r="G12" i="6" s="1"/>
  <c r="G66" i="6" a="1"/>
  <c r="G66" i="6" s="1"/>
  <c r="G69" i="6" a="1"/>
  <c r="G69" i="6" s="1"/>
  <c r="G8" i="6" a="1"/>
  <c r="G8" i="6" s="1"/>
  <c r="J106" i="6" a="1"/>
  <c r="J106" i="6" s="1"/>
  <c r="J112" i="6" a="1"/>
  <c r="J112" i="6" s="1"/>
  <c r="J116" i="6" a="1"/>
  <c r="J116" i="6" s="1"/>
  <c r="J125" i="6" a="1"/>
  <c r="J125" i="6" s="1"/>
  <c r="J107" i="6" a="1"/>
  <c r="J107" i="6" s="1"/>
  <c r="G84" i="6" a="1"/>
  <c r="G84" i="6" s="1"/>
  <c r="G83" i="6" a="1"/>
  <c r="G83" i="6" s="1"/>
  <c r="G67" i="6" a="1"/>
  <c r="G67" i="6" s="1"/>
  <c r="G13" i="6" a="1"/>
  <c r="G13" i="6" s="1"/>
  <c r="G73" i="6" a="1"/>
  <c r="G73" i="6" s="1"/>
  <c r="G71" i="6" a="1"/>
  <c r="G71" i="6" s="1"/>
  <c r="G63" i="6" a="1"/>
  <c r="G63" i="6" s="1"/>
  <c r="J122" i="6" a="1"/>
  <c r="J122" i="6" s="1"/>
  <c r="J100" i="6" a="1"/>
  <c r="J100" i="6" s="1"/>
  <c r="J110" i="6" a="1"/>
  <c r="J110" i="6" s="1"/>
  <c r="J105" i="6" a="1"/>
  <c r="J105" i="6" s="1"/>
  <c r="J123" i="6" a="1"/>
  <c r="J123" i="6" s="1"/>
  <c r="J109" i="6" a="1"/>
  <c r="J109" i="6" s="1"/>
  <c r="J111" i="6" a="1"/>
  <c r="J111" i="6" s="1"/>
  <c r="I143" i="6" a="1"/>
  <c r="I143" i="6" s="1"/>
  <c r="I152" i="6" a="1"/>
  <c r="I152" i="6" s="1"/>
  <c r="H154" i="6" a="1"/>
  <c r="H154" i="6" s="1"/>
  <c r="H162" i="6" a="1"/>
  <c r="H162" i="6" s="1"/>
  <c r="H155" i="6" a="1"/>
  <c r="H155" i="6" s="1"/>
  <c r="I167" i="6" a="1"/>
  <c r="I167" i="6" s="1"/>
  <c r="I174" i="6" a="1"/>
  <c r="I174" i="6" s="1"/>
  <c r="I171" i="6" a="1"/>
  <c r="I171" i="6" s="1"/>
  <c r="I176" i="6" a="1"/>
  <c r="I176" i="6" s="1"/>
  <c r="I155" i="6" a="1"/>
  <c r="I155" i="6" s="1"/>
  <c r="H171" i="6" a="1"/>
  <c r="H171" i="6" s="1"/>
  <c r="H144" i="6" a="1"/>
  <c r="H144" i="6" s="1"/>
  <c r="I159" i="6" a="1"/>
  <c r="I159" i="6" s="1"/>
  <c r="I161" i="6" a="1"/>
  <c r="I161" i="6" s="1"/>
  <c r="H147" i="6" a="1"/>
  <c r="H147" i="6" s="1"/>
  <c r="I162" i="6" a="1"/>
  <c r="I162" i="6" s="1"/>
  <c r="I170" i="6" a="1"/>
  <c r="I170" i="6" s="1"/>
  <c r="F48" i="6" a="1"/>
  <c r="F48" i="6" s="1"/>
  <c r="G47" i="6" a="1"/>
  <c r="G47" i="6" s="1"/>
  <c r="F47" i="6" a="1"/>
  <c r="F47" i="6" s="1"/>
  <c r="F52" i="6" a="1"/>
  <c r="F52" i="6" s="1"/>
  <c r="G53" i="6" a="1"/>
  <c r="G53" i="6" s="1"/>
  <c r="I166" i="6" a="1"/>
  <c r="I166" i="6" s="1"/>
  <c r="I150" i="6" a="1"/>
  <c r="I150" i="6" s="1"/>
  <c r="I148" i="6" a="1"/>
  <c r="I148" i="6" s="1"/>
  <c r="E29" i="6" a="1"/>
  <c r="E29" i="6" s="1"/>
  <c r="E64" i="6" a="1"/>
  <c r="E64" i="6" s="1"/>
  <c r="E69" i="6" a="1"/>
  <c r="E69" i="6" s="1"/>
  <c r="E46" i="6" a="1"/>
  <c r="E46" i="6" s="1"/>
  <c r="E10" i="6" a="1"/>
  <c r="E10" i="6" s="1"/>
  <c r="E66" i="6" a="1"/>
  <c r="E66" i="6" s="1"/>
  <c r="E73" i="6" a="1"/>
  <c r="E73" i="6" s="1"/>
  <c r="E67" i="6" a="1"/>
  <c r="E67" i="6" s="1"/>
  <c r="E8" i="6" a="1"/>
  <c r="E8" i="6" s="1"/>
  <c r="H117" i="6" a="1"/>
  <c r="H117" i="6" s="1"/>
  <c r="H101" i="6" a="1"/>
  <c r="H101" i="6" s="1"/>
  <c r="H120" i="6" a="1"/>
  <c r="H120" i="6" s="1"/>
  <c r="H104" i="6" a="1"/>
  <c r="H104" i="6" s="1"/>
  <c r="E26" i="6" a="1"/>
  <c r="E26" i="6" s="1"/>
  <c r="E28" i="6" a="1"/>
  <c r="E28" i="6" s="1"/>
  <c r="E30" i="6" a="1"/>
  <c r="E30" i="6" s="1"/>
  <c r="E32" i="6" a="1"/>
  <c r="E32" i="6" s="1"/>
  <c r="H119" i="6" a="1"/>
  <c r="H119" i="6" s="1"/>
  <c r="H103" i="6" a="1"/>
  <c r="H103" i="6" s="1"/>
  <c r="H118" i="6" a="1"/>
  <c r="H118" i="6" s="1"/>
  <c r="H102" i="6" a="1"/>
  <c r="H102" i="6" s="1"/>
  <c r="E72" i="6" a="1"/>
  <c r="E72" i="6" s="1"/>
  <c r="E6" i="6" a="1"/>
  <c r="E6" i="6" s="1"/>
  <c r="E50" i="6" a="1"/>
  <c r="E50" i="6" s="1"/>
  <c r="E53" i="6" a="1"/>
  <c r="E53" i="6" s="1"/>
  <c r="E47" i="6" a="1"/>
  <c r="E47" i="6" s="1"/>
  <c r="E13" i="6" a="1"/>
  <c r="E13" i="6" s="1"/>
  <c r="E5" i="6" a="1"/>
  <c r="E5" i="6" s="1"/>
  <c r="E11" i="6" a="1"/>
  <c r="E11" i="6" s="1"/>
  <c r="H113" i="6" a="1"/>
  <c r="H113" i="6" s="1"/>
  <c r="E84" i="6" a="1"/>
  <c r="E84" i="6" s="1"/>
  <c r="H116" i="6" a="1"/>
  <c r="H116" i="6" s="1"/>
  <c r="E27" i="6" a="1"/>
  <c r="E27" i="6" s="1"/>
  <c r="H115" i="6" a="1"/>
  <c r="H115" i="6" s="1"/>
  <c r="E82" i="6" a="1"/>
  <c r="E82" i="6" s="1"/>
  <c r="H114" i="6" a="1"/>
  <c r="H114" i="6" s="1"/>
  <c r="H110" i="6" a="1"/>
  <c r="H110" i="6" s="1"/>
  <c r="E7" i="6" a="1"/>
  <c r="E7" i="6" s="1"/>
  <c r="E63" i="6" a="1"/>
  <c r="E63" i="6" s="1"/>
  <c r="E4" i="6" a="1"/>
  <c r="E4" i="6" s="1"/>
  <c r="E12" i="6" a="1"/>
  <c r="E12" i="6" s="1"/>
  <c r="E65" i="6" a="1"/>
  <c r="E65" i="6" s="1"/>
  <c r="E51" i="6" a="1"/>
  <c r="E51" i="6" s="1"/>
  <c r="E49" i="6" a="1"/>
  <c r="E49" i="6" s="1"/>
  <c r="E74" i="6" a="1"/>
  <c r="E74" i="6" s="1"/>
  <c r="H100" i="6" a="1"/>
  <c r="H100" i="6" s="1"/>
  <c r="H109" i="6" a="1"/>
  <c r="H109" i="6" s="1"/>
  <c r="E85" i="6" a="1"/>
  <c r="E85" i="6" s="1"/>
  <c r="H112" i="6" a="1"/>
  <c r="H112" i="6" s="1"/>
  <c r="E31" i="6" a="1"/>
  <c r="E31" i="6" s="1"/>
  <c r="E83" i="6" a="1"/>
  <c r="E83" i="6" s="1"/>
  <c r="E68" i="6" a="1"/>
  <c r="E68" i="6" s="1"/>
  <c r="E70" i="6" a="1"/>
  <c r="E70" i="6" s="1"/>
  <c r="E9" i="6" a="1"/>
  <c r="E9" i="6" s="1"/>
  <c r="E48" i="6" a="1"/>
  <c r="E48" i="6" s="1"/>
  <c r="E71" i="6" a="1"/>
  <c r="E71" i="6" s="1"/>
  <c r="E52" i="6" a="1"/>
  <c r="E52" i="6" s="1"/>
  <c r="E15" i="6" a="1"/>
  <c r="E15" i="6" s="1"/>
  <c r="E45" i="6" a="1"/>
  <c r="E45" i="6" s="1"/>
  <c r="H121" i="6" a="1"/>
  <c r="H121" i="6" s="1"/>
  <c r="H105" i="6" a="1"/>
  <c r="H105" i="6" s="1"/>
  <c r="H125" i="6" a="1"/>
  <c r="H125" i="6" s="1"/>
  <c r="H108" i="6" a="1"/>
  <c r="H108" i="6" s="1"/>
  <c r="H123" i="6" a="1"/>
  <c r="H123" i="6" s="1"/>
  <c r="H107" i="6" a="1"/>
  <c r="H107" i="6" s="1"/>
  <c r="H122" i="6" a="1"/>
  <c r="H122" i="6" s="1"/>
  <c r="H106" i="6" a="1"/>
  <c r="H106" i="6" s="1"/>
  <c r="H111" i="6" a="1"/>
  <c r="H111" i="6" s="1"/>
  <c r="H153" i="6" a="1"/>
  <c r="H153" i="6" s="1"/>
  <c r="H168" i="6" a="1"/>
  <c r="H168" i="6" s="1"/>
  <c r="H165" i="6" a="1"/>
  <c r="H165" i="6" s="1"/>
  <c r="H148" i="6" a="1"/>
  <c r="H148" i="6" s="1"/>
  <c r="I173" i="6" a="1"/>
  <c r="I173" i="6" s="1"/>
  <c r="I164" i="6" a="1"/>
  <c r="I164" i="6" s="1"/>
  <c r="I160" i="6" a="1"/>
  <c r="I160" i="6" s="1"/>
  <c r="I157" i="6" a="1"/>
  <c r="I157" i="6" s="1"/>
  <c r="I142" i="6" a="1"/>
  <c r="I142" i="6" s="1"/>
  <c r="H173" i="6" a="1"/>
  <c r="H173" i="6" s="1"/>
  <c r="H157" i="6" a="1"/>
  <c r="H157" i="6" s="1"/>
  <c r="H152" i="6" a="1"/>
  <c r="H152" i="6" s="1"/>
  <c r="I145" i="6" a="1"/>
  <c r="I145" i="6" s="1"/>
  <c r="H164" i="6" a="1"/>
  <c r="H164" i="6" s="1"/>
  <c r="I165" i="6" a="1"/>
  <c r="I165" i="6" s="1"/>
  <c r="H172" i="6" a="1"/>
  <c r="H172" i="6" s="1"/>
  <c r="K144" i="5"/>
  <c r="J156" i="6" a="1"/>
  <c r="J156" i="6" s="1"/>
  <c r="K171" i="6" a="1"/>
  <c r="K171" i="6" s="1"/>
  <c r="K168" i="6" a="1"/>
  <c r="K168" i="6" s="1"/>
  <c r="J146" i="6" a="1"/>
  <c r="J146" i="6" s="1"/>
  <c r="K162" i="6" a="1"/>
  <c r="K162" i="6" s="1"/>
  <c r="K145" i="6" a="1"/>
  <c r="K145" i="6" s="1"/>
  <c r="J160" i="6" a="1"/>
  <c r="J160" i="6" s="1"/>
  <c r="J176" i="6" a="1"/>
  <c r="J176" i="6" s="1"/>
  <c r="K174" i="6" a="1"/>
  <c r="K174" i="6" s="1"/>
  <c r="K158" i="6" a="1"/>
  <c r="K158" i="6" s="1"/>
  <c r="K166" i="6" a="1"/>
  <c r="K166" i="6" s="1"/>
  <c r="J149" i="6" a="1"/>
  <c r="J149" i="6" s="1"/>
  <c r="J164" i="6" a="1"/>
  <c r="J164" i="6" s="1"/>
  <c r="K147" i="6" a="1"/>
  <c r="K147" i="6" s="1"/>
  <c r="K152" i="6" a="1"/>
  <c r="K152" i="6" s="1"/>
  <c r="J154" i="6" a="1"/>
  <c r="J154" i="6" s="1"/>
  <c r="J168" i="6" a="1"/>
  <c r="J168" i="6" s="1"/>
  <c r="J144" i="6" a="1"/>
  <c r="J144" i="6" s="1"/>
  <c r="J171" i="6" a="1"/>
  <c r="J171" i="6" s="1"/>
  <c r="J161" i="6" a="1"/>
  <c r="J161" i="6" s="1"/>
  <c r="K146" i="6" a="1"/>
  <c r="K146" i="6" s="1"/>
  <c r="K155" i="6" a="1"/>
  <c r="K155" i="6" s="1"/>
  <c r="K172" i="6" a="1"/>
  <c r="K172" i="6" s="1"/>
  <c r="J150" i="6" a="1"/>
  <c r="J150" i="6" s="1"/>
  <c r="J155" i="6" a="1"/>
  <c r="J155" i="6" s="1"/>
  <c r="K165" i="6" a="1"/>
  <c r="K165" i="6" s="1"/>
  <c r="K170" i="6" a="1"/>
  <c r="K170" i="6" s="1"/>
  <c r="J142" i="6" a="1"/>
  <c r="J142" i="6" s="1"/>
  <c r="K154" i="6" a="1"/>
  <c r="K154" i="6" s="1"/>
  <c r="K164" i="6" a="1"/>
  <c r="K164" i="6" s="1"/>
  <c r="K176" i="6" a="1"/>
  <c r="K176" i="6" s="1"/>
  <c r="J170" i="6" a="1"/>
  <c r="J170" i="6" s="1"/>
  <c r="J157" i="6" a="1"/>
  <c r="J157" i="6" s="1"/>
  <c r="K167" i="6" a="1"/>
  <c r="K167" i="6" s="1"/>
  <c r="J143" i="6" a="1"/>
  <c r="J143" i="6" s="1"/>
  <c r="J153" i="6" a="1"/>
  <c r="J153" i="6" s="1"/>
  <c r="J167" i="6" a="1"/>
  <c r="J167" i="6" s="1"/>
  <c r="K151" i="6" a="1"/>
  <c r="K151" i="6" s="1"/>
  <c r="K161" i="6" a="1"/>
  <c r="K161" i="6" s="1"/>
  <c r="K149" i="6" a="1"/>
  <c r="K149" i="6" s="1"/>
  <c r="J166" i="6" a="1"/>
  <c r="J166" i="6" s="1"/>
  <c r="K150" i="6" a="1"/>
  <c r="K150" i="6" s="1"/>
  <c r="K160" i="6" a="1"/>
  <c r="K160" i="6" s="1"/>
  <c r="K169" i="6" a="1"/>
  <c r="K169" i="6" s="1"/>
  <c r="K173" i="6" a="1"/>
  <c r="K173" i="6" s="1"/>
  <c r="K153" i="6" a="1"/>
  <c r="K153" i="6" s="1"/>
  <c r="K163" i="6" a="1"/>
  <c r="K163" i="6" s="1"/>
  <c r="K142" i="6" a="1"/>
  <c r="K142" i="6" s="1"/>
  <c r="J163" i="6" a="1"/>
  <c r="J163" i="6" s="1"/>
  <c r="J148" i="6" a="1"/>
  <c r="J148" i="6" s="1"/>
  <c r="K157" i="6" a="1"/>
  <c r="K157" i="6" s="1"/>
  <c r="J173" i="6" a="1"/>
  <c r="J173" i="6" s="1"/>
  <c r="J162" i="6" a="1"/>
  <c r="J162" i="6" s="1"/>
  <c r="J147" i="6" a="1"/>
  <c r="J147" i="6" s="1"/>
  <c r="K156" i="6" a="1"/>
  <c r="K156" i="6" s="1"/>
  <c r="J151" i="6" a="1"/>
  <c r="J151" i="6" s="1"/>
  <c r="J165" i="6" a="1"/>
  <c r="J165" i="6" s="1"/>
  <c r="J169" i="6" a="1"/>
  <c r="J169" i="6" s="1"/>
  <c r="K159" i="6" a="1"/>
  <c r="K159" i="6" s="1"/>
  <c r="J152" i="6" a="1"/>
  <c r="J152" i="6" s="1"/>
  <c r="J174" i="6" a="1"/>
  <c r="J174" i="6" s="1"/>
  <c r="J159" i="6" a="1"/>
  <c r="J159" i="6" s="1"/>
  <c r="K144" i="6" a="1"/>
  <c r="K144" i="6" s="1"/>
  <c r="J145" i="6" a="1"/>
  <c r="J145" i="6" s="1"/>
  <c r="K148" i="6" a="1"/>
  <c r="K148" i="6" s="1"/>
  <c r="J172" i="6" a="1"/>
  <c r="J172" i="6" s="1"/>
  <c r="J158" i="6" a="1"/>
  <c r="J158" i="6" s="1"/>
  <c r="K143" i="6" a="1"/>
  <c r="K143" i="6" s="1"/>
  <c r="F51" i="6" a="1"/>
  <c r="F51" i="6" s="1"/>
  <c r="G51" i="6" a="1"/>
  <c r="G51" i="6" s="1"/>
  <c r="F46" i="6" a="1"/>
  <c r="F46" i="6" s="1"/>
  <c r="G52" i="6" a="1"/>
  <c r="G52" i="6" s="1"/>
  <c r="C32" i="6" a="1"/>
  <c r="C32" i="6" s="1"/>
  <c r="C28" i="6" a="1"/>
  <c r="C28" i="6" s="1"/>
  <c r="C26" i="6" a="1"/>
  <c r="C26" i="6" s="1"/>
  <c r="C30" i="6" a="1"/>
  <c r="C30" i="6" s="1"/>
  <c r="C27" i="6" a="1"/>
  <c r="C27" i="6" s="1"/>
  <c r="C29" i="6" a="1"/>
  <c r="C29" i="6" s="1"/>
  <c r="C31" i="6" a="1"/>
  <c r="C31" i="6" s="1"/>
  <c r="F28" i="6" a="1"/>
  <c r="F28" i="6" s="1"/>
  <c r="G26" i="6" a="1"/>
  <c r="G26" i="6" s="1"/>
  <c r="F32" i="6" a="1"/>
  <c r="F32" i="6" s="1"/>
  <c r="G27" i="6" a="1"/>
  <c r="G27" i="6" s="1"/>
  <c r="G28" i="6" a="1"/>
  <c r="G28" i="6" s="1"/>
  <c r="F27" i="6" a="1"/>
  <c r="F27" i="6" s="1"/>
  <c r="G32" i="6" a="1"/>
  <c r="G32" i="6" s="1"/>
  <c r="G31" i="6" a="1"/>
  <c r="G31" i="6" s="1"/>
  <c r="F31" i="6" a="1"/>
  <c r="F31" i="6" s="1"/>
  <c r="G30" i="6" a="1"/>
  <c r="G30" i="6" s="1"/>
  <c r="G29" i="6" a="1"/>
  <c r="G29" i="6" s="1"/>
  <c r="F26" i="6" a="1"/>
  <c r="F26" i="6" s="1"/>
  <c r="F29" i="6" a="1"/>
  <c r="F29" i="6" s="1"/>
  <c r="F30" i="6" a="1"/>
  <c r="F30" i="6" s="1"/>
  <c r="M175" i="6" l="1" a="1"/>
  <c r="M175" i="6" s="1"/>
  <c r="L175" i="6" a="1"/>
  <c r="L175" i="6" s="1"/>
  <c r="N146" i="5"/>
  <c r="N401" i="6" a="1"/>
  <c r="N401" i="6" s="1"/>
  <c r="O401" i="6" s="1" a="1"/>
  <c r="O401" i="6" s="1"/>
  <c r="P401" i="6" s="1" a="1"/>
  <c r="P401" i="6" s="1"/>
  <c r="N393" i="6" a="1"/>
  <c r="N393" i="6" s="1"/>
  <c r="O393" i="6" s="1" a="1"/>
  <c r="O393" i="6" s="1"/>
  <c r="P393" i="6" s="1" a="1"/>
  <c r="P393" i="6" s="1"/>
  <c r="N390" i="6" a="1"/>
  <c r="N390" i="6" s="1"/>
  <c r="O390" i="6" s="1" a="1"/>
  <c r="O390" i="6" s="1"/>
  <c r="P390" i="6" s="1" a="1"/>
  <c r="P390" i="6" s="1"/>
  <c r="N378" i="6" a="1"/>
  <c r="N378" i="6" s="1"/>
  <c r="O378" i="6" s="1" a="1"/>
  <c r="O378" i="6" s="1"/>
  <c r="P378" i="6" s="1" a="1"/>
  <c r="P378" i="6" s="1"/>
  <c r="N374" i="6" a="1"/>
  <c r="N374" i="6" s="1"/>
  <c r="O374" i="6" s="1" a="1"/>
  <c r="O374" i="6" s="1"/>
  <c r="P374" i="6" s="1" a="1"/>
  <c r="P374" i="6" s="1"/>
  <c r="N402" i="6" a="1"/>
  <c r="N402" i="6" s="1"/>
  <c r="O402" i="6" s="1" a="1"/>
  <c r="O402" i="6" s="1"/>
  <c r="P402" i="6" s="1" a="1"/>
  <c r="P402" i="6" s="1"/>
  <c r="N395" i="6" a="1"/>
  <c r="N395" i="6" s="1"/>
  <c r="O395" i="6" s="1" a="1"/>
  <c r="O395" i="6" s="1"/>
  <c r="P395" i="6" s="1" a="1"/>
  <c r="P395" i="6" s="1"/>
  <c r="N383" i="6" a="1"/>
  <c r="N383" i="6" s="1"/>
  <c r="O383" i="6" s="1" a="1"/>
  <c r="O383" i="6" s="1"/>
  <c r="P383" i="6" s="1" a="1"/>
  <c r="P383" i="6" s="1"/>
  <c r="N385" i="6" a="1"/>
  <c r="N385" i="6" s="1"/>
  <c r="O385" i="6" s="1" a="1"/>
  <c r="O385" i="6" s="1"/>
  <c r="P385" i="6" s="1" a="1"/>
  <c r="P385" i="6" s="1"/>
  <c r="N379" i="6" a="1"/>
  <c r="N379" i="6" s="1"/>
  <c r="O379" i="6" s="1" a="1"/>
  <c r="O379" i="6" s="1"/>
  <c r="P379" i="6" s="1" a="1"/>
  <c r="P379" i="6" s="1"/>
  <c r="N399" i="6" a="1"/>
  <c r="N399" i="6" s="1"/>
  <c r="O399" i="6" s="1" a="1"/>
  <c r="O399" i="6" s="1"/>
  <c r="P399" i="6" s="1" a="1"/>
  <c r="P399" i="6" s="1"/>
  <c r="N398" i="6" a="1"/>
  <c r="N398" i="6" s="1"/>
  <c r="O398" i="6" s="1" a="1"/>
  <c r="O398" i="6" s="1"/>
  <c r="P398" i="6" s="1" a="1"/>
  <c r="P398" i="6" s="1"/>
  <c r="N382" i="6" a="1"/>
  <c r="N382" i="6" s="1"/>
  <c r="O382" i="6" s="1" a="1"/>
  <c r="O382" i="6" s="1"/>
  <c r="P382" i="6" s="1" a="1"/>
  <c r="P382" i="6" s="1"/>
  <c r="N370" i="6" a="1"/>
  <c r="N370" i="6" s="1"/>
  <c r="O370" i="6" s="1" a="1"/>
  <c r="O370" i="6" s="1"/>
  <c r="P370" i="6" s="1" a="1"/>
  <c r="P370" i="6" s="1"/>
  <c r="N387" i="6" a="1"/>
  <c r="N387" i="6" s="1"/>
  <c r="O387" i="6" s="1" a="1"/>
  <c r="O387" i="6" s="1"/>
  <c r="P387" i="6" s="1" a="1"/>
  <c r="P387" i="6" s="1"/>
  <c r="N375" i="6" a="1"/>
  <c r="N375" i="6" s="1"/>
  <c r="O375" i="6" s="1" a="1"/>
  <c r="O375" i="6" s="1"/>
  <c r="P375" i="6" s="1" a="1"/>
  <c r="P375" i="6" s="1"/>
  <c r="N371" i="6" a="1"/>
  <c r="N371" i="6" s="1"/>
  <c r="O371" i="6" s="1" a="1"/>
  <c r="O371" i="6" s="1"/>
  <c r="P371" i="6" s="1" a="1"/>
  <c r="P371" i="6" s="1"/>
  <c r="N391" i="6" a="1"/>
  <c r="N391" i="6" s="1"/>
  <c r="O391" i="6" s="1" a="1"/>
  <c r="O391" i="6" s="1"/>
  <c r="P391" i="6" s="1" a="1"/>
  <c r="P391" i="6" s="1"/>
  <c r="L150" i="6" a="1"/>
  <c r="L150" i="6" s="1"/>
  <c r="L161" i="6" a="1"/>
  <c r="L161" i="6" s="1"/>
  <c r="L147" i="6" a="1"/>
  <c r="L147" i="6" s="1"/>
  <c r="L176" i="6" a="1"/>
  <c r="L176" i="6" s="1"/>
  <c r="L170" i="6" a="1"/>
  <c r="L170" i="6" s="1"/>
  <c r="M154" i="6" a="1"/>
  <c r="M154" i="6" s="1"/>
  <c r="M172" i="6" a="1"/>
  <c r="M172" i="6" s="1"/>
  <c r="M168" i="6" a="1"/>
  <c r="M168" i="6" s="1"/>
  <c r="M162" i="6" a="1"/>
  <c r="M162" i="6" s="1"/>
  <c r="M151" i="6" a="1"/>
  <c r="M151" i="6" s="1"/>
  <c r="L167" i="6" a="1"/>
  <c r="L167" i="6" s="1"/>
  <c r="L144" i="6" a="1"/>
  <c r="L144" i="6" s="1"/>
  <c r="M159" i="6" a="1"/>
  <c r="M159" i="6" s="1"/>
  <c r="L153" i="6" a="1"/>
  <c r="L153" i="6" s="1"/>
  <c r="L164" i="6" a="1"/>
  <c r="L164" i="6" s="1"/>
  <c r="L168" i="6" a="1"/>
  <c r="L168" i="6" s="1"/>
  <c r="M156" i="6" a="1"/>
  <c r="M156" i="6" s="1"/>
  <c r="L154" i="6" a="1"/>
  <c r="L154" i="6" s="1"/>
  <c r="L165" i="6" a="1"/>
  <c r="L165" i="6" s="1"/>
  <c r="M169" i="6" a="1"/>
  <c r="M169" i="6" s="1"/>
  <c r="M157" i="6" a="1"/>
  <c r="M157" i="6" s="1"/>
  <c r="M147" i="6" a="1"/>
  <c r="M147" i="6" s="1"/>
  <c r="L158" i="6" a="1"/>
  <c r="L158" i="6" s="1"/>
  <c r="M144" i="6" a="1"/>
  <c r="M144" i="6" s="1"/>
  <c r="L142" i="6" a="1"/>
  <c r="L142" i="6" s="1"/>
  <c r="M166" i="6" a="1"/>
  <c r="M166" i="6" s="1"/>
  <c r="L155" i="6" a="1"/>
  <c r="L155" i="6" s="1"/>
  <c r="M173" i="6" a="1"/>
  <c r="M173" i="6" s="1"/>
  <c r="L171" i="6" a="1"/>
  <c r="L171" i="6" s="1"/>
  <c r="M163" i="6" a="1"/>
  <c r="M163" i="6" s="1"/>
  <c r="M152" i="6" a="1"/>
  <c r="M152" i="6" s="1"/>
  <c r="M170" i="6" a="1"/>
  <c r="M170" i="6" s="1"/>
  <c r="M160" i="6" a="1"/>
  <c r="M160" i="6" s="1"/>
  <c r="M153" i="6" a="1"/>
  <c r="M153" i="6" s="1"/>
  <c r="M171" i="6" a="1"/>
  <c r="M171" i="6" s="1"/>
  <c r="L146" i="6" a="1"/>
  <c r="L146" i="6" s="1"/>
  <c r="M161" i="6" a="1"/>
  <c r="M161" i="6" s="1"/>
  <c r="L151" i="6" a="1"/>
  <c r="L151" i="6" s="1"/>
  <c r="L162" i="6" a="1"/>
  <c r="L162" i="6" s="1"/>
  <c r="L148" i="6" a="1"/>
  <c r="L148" i="6" s="1"/>
  <c r="M176" i="6" a="1"/>
  <c r="M176" i="6" s="1"/>
  <c r="M148" i="6" a="1"/>
  <c r="M148" i="6" s="1"/>
  <c r="L159" i="6" a="1"/>
  <c r="L159" i="6" s="1"/>
  <c r="M145" i="6" a="1"/>
  <c r="M145" i="6" s="1"/>
  <c r="L172" i="6" a="1"/>
  <c r="L172" i="6" s="1"/>
  <c r="M167" i="6" a="1"/>
  <c r="M167" i="6" s="1"/>
  <c r="L156" i="6" a="1"/>
  <c r="L156" i="6" s="1"/>
  <c r="M174" i="6" a="1"/>
  <c r="M174" i="6" s="1"/>
  <c r="L173" i="6" a="1"/>
  <c r="L173" i="6" s="1"/>
  <c r="M164" i="6" a="1"/>
  <c r="M164" i="6" s="1"/>
  <c r="L157" i="6" a="1"/>
  <c r="L157" i="6" s="1"/>
  <c r="M143" i="6" a="1"/>
  <c r="M143" i="6" s="1"/>
  <c r="M142" i="6" a="1"/>
  <c r="M142" i="6" s="1"/>
  <c r="M165" i="6" a="1"/>
  <c r="M165" i="6" s="1"/>
  <c r="M150" i="6" a="1"/>
  <c r="M150" i="6" s="1"/>
  <c r="L166" i="6" a="1"/>
  <c r="L166" i="6" s="1"/>
  <c r="L143" i="6" a="1"/>
  <c r="L143" i="6" s="1"/>
  <c r="M158" i="6" a="1"/>
  <c r="M158" i="6" s="1"/>
  <c r="L152" i="6" a="1"/>
  <c r="L152" i="6" s="1"/>
  <c r="L163" i="6" a="1"/>
  <c r="L163" i="6" s="1"/>
  <c r="L149" i="6" a="1"/>
  <c r="L149" i="6" s="1"/>
  <c r="M155" i="6" a="1"/>
  <c r="M155" i="6" s="1"/>
  <c r="M149" i="6" a="1"/>
  <c r="M149" i="6" s="1"/>
  <c r="L160" i="6" a="1"/>
  <c r="L160" i="6" s="1"/>
  <c r="M146" i="6" a="1"/>
  <c r="M146" i="6" s="1"/>
  <c r="L174" i="6" a="1"/>
  <c r="L174" i="6" s="1"/>
  <c r="L169" i="6" a="1"/>
  <c r="L169" i="6" s="1"/>
  <c r="L145" i="6" a="1"/>
  <c r="L145" i="6" s="1"/>
  <c r="Q424" i="5" l="1" a="1"/>
  <c r="Q424" i="5" s="1"/>
  <c r="Q425" i="5" a="1"/>
  <c r="Q425" i="5" s="1"/>
  <c r="N147" i="5"/>
  <c r="K226" i="6" a="1"/>
  <c r="K226" i="6" s="1"/>
  <c r="K349" i="6" s="1"/>
  <c r="H275" i="6" a="1"/>
  <c r="H275" i="6" s="1"/>
  <c r="E167" i="6" a="1"/>
  <c r="E167" i="6" s="1"/>
  <c r="C168" i="6" a="1"/>
  <c r="C168" i="6" s="1"/>
  <c r="D168" i="6" s="1"/>
  <c r="F229" i="6" a="1"/>
  <c r="F229" i="6" s="1"/>
  <c r="F352" i="6" s="1"/>
  <c r="F233" i="6" a="1"/>
  <c r="F233" i="6" s="1"/>
  <c r="F356" i="6" s="1"/>
  <c r="I262" i="6" a="1"/>
  <c r="I262" i="6" s="1"/>
  <c r="E214" i="6" a="1"/>
  <c r="E214" i="6" s="1"/>
  <c r="E337" i="6" s="1"/>
  <c r="L215" i="6" a="1"/>
  <c r="L215" i="6" s="1"/>
  <c r="L338" i="6" s="1"/>
  <c r="C162" i="6" a="1"/>
  <c r="C162" i="6" s="1"/>
  <c r="D162" i="6" s="1"/>
  <c r="L227" i="6" a="1"/>
  <c r="L227" i="6" s="1"/>
  <c r="L350" i="6" s="1"/>
  <c r="L205" i="6" a="1"/>
  <c r="L205" i="6" s="1"/>
  <c r="L328" i="6" s="1"/>
  <c r="D228" i="6" a="1"/>
  <c r="D228" i="6" s="1"/>
  <c r="D351" i="6" s="1"/>
  <c r="H272" i="6" a="1"/>
  <c r="H272" i="6" s="1"/>
  <c r="C271" i="6" a="1"/>
  <c r="C271" i="6" s="1"/>
  <c r="F262" i="6" a="1"/>
  <c r="F262" i="6" s="1"/>
  <c r="I224" i="6" a="1"/>
  <c r="I224" i="6" s="1"/>
  <c r="I347" i="6" s="1"/>
  <c r="J274" i="6" a="1"/>
  <c r="J274" i="6" s="1"/>
  <c r="F237" i="6" a="1"/>
  <c r="F237" i="6" s="1"/>
  <c r="F360" i="6" s="1"/>
  <c r="G215" i="6" a="1"/>
  <c r="G215" i="6" s="1"/>
  <c r="G338" i="6" s="1"/>
  <c r="D229" i="6" l="1" a="1"/>
  <c r="D229" i="6" s="1"/>
  <c r="D352" i="6" s="1"/>
  <c r="Q323" i="5" a="1"/>
  <c r="Q323" i="5" s="1"/>
  <c r="Q83" i="5" a="1"/>
  <c r="Q83" i="5" s="1"/>
  <c r="Q303" i="5" a="1"/>
  <c r="Q303" i="5" s="1"/>
  <c r="Q318" i="5" a="1"/>
  <c r="Q318" i="5" s="1"/>
  <c r="Q344" i="5" a="1"/>
  <c r="Q344" i="5" s="1"/>
  <c r="Q377" i="5" a="1"/>
  <c r="Q377" i="5" s="1"/>
  <c r="I264" i="6" a="1"/>
  <c r="I264" i="6" s="1"/>
  <c r="Q391" i="5" a="1"/>
  <c r="Q391" i="5" s="1"/>
  <c r="Q346" i="5" a="1"/>
  <c r="Q346" i="5" s="1"/>
  <c r="Q313" i="5" a="1"/>
  <c r="Q313" i="5" s="1"/>
  <c r="Q191" i="5" a="1"/>
  <c r="Q191" i="5" s="1"/>
  <c r="Q91" i="5" a="1"/>
  <c r="Q91" i="5" s="1"/>
  <c r="Q373" i="5" a="1"/>
  <c r="Q373" i="5" s="1"/>
  <c r="Q144" i="5" a="1"/>
  <c r="Q144" i="5" s="1"/>
  <c r="Q235" i="5" a="1"/>
  <c r="Q235" i="5" s="1"/>
  <c r="Q7" i="5" a="1"/>
  <c r="Q7" i="5" s="1"/>
  <c r="Q158" i="5" a="1"/>
  <c r="Q158" i="5" s="1"/>
  <c r="Q426" i="5" a="1"/>
  <c r="Q426" i="5" s="1"/>
  <c r="Q232" i="5" a="1"/>
  <c r="Q232" i="5" s="1"/>
  <c r="Q61" i="5" a="1"/>
  <c r="Q61" i="5" s="1"/>
  <c r="Q264" i="5" a="1"/>
  <c r="Q264" i="5" s="1"/>
  <c r="Q217" i="5" a="1"/>
  <c r="Q217" i="5" s="1"/>
  <c r="Q401" i="5" a="1"/>
  <c r="Q401" i="5" s="1"/>
  <c r="Q39" i="5" a="1"/>
  <c r="Q39" i="5" s="1"/>
  <c r="Q94" i="5" a="1"/>
  <c r="Q94" i="5" s="1"/>
  <c r="Q230" i="5" a="1"/>
  <c r="Q230" i="5" s="1"/>
  <c r="Q321" i="5" a="1"/>
  <c r="Q321" i="5" s="1"/>
  <c r="Q368" i="5" a="1"/>
  <c r="Q368" i="5" s="1"/>
  <c r="Q173" i="5" a="1"/>
  <c r="Q173" i="5" s="1"/>
  <c r="Q302" i="5" a="1"/>
  <c r="Q302" i="5" s="1"/>
  <c r="Q357" i="5" a="1"/>
  <c r="Q357" i="5" s="1"/>
  <c r="Q129" i="5" a="1"/>
  <c r="Q129" i="5" s="1"/>
  <c r="Q10" i="5" a="1"/>
  <c r="Q10" i="5" s="1"/>
  <c r="Q306" i="5" a="1"/>
  <c r="Q306" i="5" s="1"/>
  <c r="Q305" i="5" a="1"/>
  <c r="Q305" i="5" s="1"/>
  <c r="Q12" i="5" a="1"/>
  <c r="Q12" i="5" s="1"/>
  <c r="Q176" i="5" a="1"/>
  <c r="Q176" i="5" s="1"/>
  <c r="Q170" i="5" a="1"/>
  <c r="Q170" i="5" s="1"/>
  <c r="Q360" i="5" a="1"/>
  <c r="Q360" i="5" s="1"/>
  <c r="Q148" i="5" a="1"/>
  <c r="Q148" i="5" s="1"/>
  <c r="Q275" i="5" a="1"/>
  <c r="Q275" i="5" s="1"/>
  <c r="Q267" i="5" a="1"/>
  <c r="Q267" i="5" s="1"/>
  <c r="Q338" i="5" a="1"/>
  <c r="Q338" i="5" s="1"/>
  <c r="L229" i="6" a="1"/>
  <c r="L229" i="6" s="1"/>
  <c r="L352" i="6" s="1"/>
  <c r="L216" i="6" a="1"/>
  <c r="L216" i="6" s="1"/>
  <c r="L339" i="6" s="1"/>
  <c r="Q333" i="5" a="1"/>
  <c r="Q333" i="5" s="1"/>
  <c r="Q153" i="5" a="1"/>
  <c r="Q153" i="5" s="1"/>
  <c r="Q419" i="5" a="1"/>
  <c r="Q419" i="5" s="1"/>
  <c r="Q142" i="5" a="1"/>
  <c r="Q142" i="5" s="1"/>
  <c r="Q56" i="5" a="1"/>
  <c r="Q56" i="5" s="1"/>
  <c r="Q383" i="5" a="1"/>
  <c r="Q383" i="5" s="1"/>
  <c r="Q256" i="5" a="1"/>
  <c r="Q256" i="5" s="1"/>
  <c r="Q243" i="5" a="1"/>
  <c r="Q243" i="5" s="1"/>
  <c r="Q79" i="5" a="1"/>
  <c r="Q79" i="5" s="1"/>
  <c r="Q298" i="5" a="1"/>
  <c r="Q298" i="5" s="1"/>
  <c r="Q81" i="5" a="1"/>
  <c r="Q81" i="5" s="1"/>
  <c r="Q16" i="5" a="1"/>
  <c r="Q16" i="5" s="1"/>
  <c r="Q423" i="5" a="1"/>
  <c r="Q423" i="5" s="1"/>
  <c r="Q428" i="5" a="1"/>
  <c r="Q428" i="5" s="1"/>
  <c r="Q13" i="5" a="1"/>
  <c r="Q13" i="5" s="1"/>
  <c r="Q18" i="5" a="1"/>
  <c r="Q18" i="5" s="1"/>
  <c r="Q185" i="5" a="1"/>
  <c r="Q185" i="5" s="1"/>
  <c r="Q45" i="5" a="1"/>
  <c r="Q45" i="5" s="1"/>
  <c r="Q118" i="5" a="1"/>
  <c r="Q118" i="5" s="1"/>
  <c r="Q131" i="5" a="1"/>
  <c r="Q131" i="5" s="1"/>
  <c r="Q291" i="5" a="1"/>
  <c r="Q291" i="5" s="1"/>
  <c r="Q435" i="5" a="1"/>
  <c r="Q435" i="5" s="1"/>
  <c r="Q187" i="5" a="1"/>
  <c r="Q187" i="5" s="1"/>
  <c r="Q283" i="5" a="1"/>
  <c r="Q283" i="5" s="1"/>
  <c r="Q65" i="5" a="1"/>
  <c r="Q65" i="5" s="1"/>
  <c r="Q154" i="5" a="1"/>
  <c r="Q154" i="5" s="1"/>
  <c r="Q395" i="5" a="1"/>
  <c r="Q395" i="5" s="1"/>
  <c r="Q102" i="5" a="1"/>
  <c r="Q102" i="5" s="1"/>
  <c r="Q362" i="5" a="1"/>
  <c r="Q362" i="5" s="1"/>
  <c r="Q386" i="5" a="1"/>
  <c r="Q386" i="5" s="1"/>
  <c r="Q307" i="5" a="1"/>
  <c r="Q307" i="5" s="1"/>
  <c r="Q120" i="5" a="1"/>
  <c r="Q120" i="5" s="1"/>
  <c r="Q109" i="5" a="1"/>
  <c r="Q109" i="5" s="1"/>
  <c r="Q279" i="5" a="1"/>
  <c r="Q279" i="5" s="1"/>
  <c r="Q200" i="5" a="1"/>
  <c r="Q200" i="5" s="1"/>
  <c r="Q370" i="5" a="1"/>
  <c r="Q370" i="5" s="1"/>
  <c r="J223" i="6" a="1"/>
  <c r="J223" i="6" s="1"/>
  <c r="J346" i="6" s="1"/>
  <c r="G220" i="6" a="1"/>
  <c r="G220" i="6" s="1"/>
  <c r="G343" i="6" s="1"/>
  <c r="C172" i="6" a="1"/>
  <c r="C172" i="6" s="1"/>
  <c r="D172" i="6" s="1"/>
  <c r="H221" i="6" a="1"/>
  <c r="H221" i="6" s="1"/>
  <c r="H344" i="6" s="1"/>
  <c r="Q443" i="5" a="1"/>
  <c r="Q443" i="5" s="1"/>
  <c r="Q350" i="5" a="1"/>
  <c r="Q350" i="5" s="1"/>
  <c r="Q58" i="5" a="1"/>
  <c r="Q58" i="5" s="1"/>
  <c r="Q247" i="5" a="1"/>
  <c r="Q247" i="5" s="1"/>
  <c r="Q179" i="5" a="1"/>
  <c r="Q179" i="5" s="1"/>
  <c r="Q151" i="5" a="1"/>
  <c r="Q151" i="5" s="1"/>
  <c r="Q122" i="5" a="1"/>
  <c r="Q122" i="5" s="1"/>
  <c r="Q77" i="5" a="1"/>
  <c r="Q77" i="5" s="1"/>
  <c r="Q261" i="5" a="1"/>
  <c r="Q261" i="5" s="1"/>
  <c r="Q319" i="5" a="1"/>
  <c r="Q319" i="5" s="1"/>
  <c r="Q137" i="5" a="1"/>
  <c r="Q137" i="5" s="1"/>
  <c r="Q311" i="5" a="1"/>
  <c r="Q311" i="5" s="1"/>
  <c r="Q408" i="5" a="1"/>
  <c r="Q408" i="5" s="1"/>
  <c r="Q210" i="5" a="1"/>
  <c r="Q210" i="5" s="1"/>
  <c r="Q214" i="5" a="1"/>
  <c r="Q214" i="5" s="1"/>
  <c r="Q255" i="5" a="1"/>
  <c r="Q255" i="5" s="1"/>
  <c r="Q112" i="5" a="1"/>
  <c r="Q112" i="5" s="1"/>
  <c r="Q296" i="5" a="1"/>
  <c r="Q296" i="5" s="1"/>
  <c r="Q432" i="5" a="1"/>
  <c r="Q432" i="5" s="1"/>
  <c r="Q251" i="5" a="1"/>
  <c r="Q251" i="5" s="1"/>
  <c r="Q224" i="5" a="1"/>
  <c r="Q224" i="5" s="1"/>
  <c r="Q125" i="5" a="1"/>
  <c r="Q125" i="5" s="1"/>
  <c r="Q294" i="5" a="1"/>
  <c r="Q294" i="5" s="1"/>
  <c r="Q329" i="5" a="1"/>
  <c r="Q329" i="5" s="1"/>
  <c r="Q444" i="5" a="1"/>
  <c r="Q444" i="5" s="1"/>
  <c r="Q42" i="5" a="1"/>
  <c r="Q42" i="5" s="1"/>
  <c r="Q398" i="5" a="1"/>
  <c r="Q398" i="5" s="1"/>
  <c r="Q352" i="5" a="1"/>
  <c r="Q352" i="5" s="1"/>
  <c r="Q166" i="5" a="1"/>
  <c r="Q166" i="5" s="1"/>
  <c r="Q49" i="5" a="1"/>
  <c r="Q49" i="5" s="1"/>
  <c r="Q99" i="5" a="1"/>
  <c r="Q99" i="5" s="1"/>
  <c r="Q135" i="5" a="1"/>
  <c r="Q135" i="5" s="1"/>
  <c r="Q336" i="5" a="1"/>
  <c r="Q336" i="5" s="1"/>
  <c r="Q287" i="5" a="1"/>
  <c r="Q287" i="5" s="1"/>
  <c r="Q34" i="5" a="1"/>
  <c r="Q34" i="5" s="1"/>
  <c r="Q446" i="5" a="1"/>
  <c r="Q446" i="5" s="1"/>
  <c r="F217" i="6" a="1"/>
  <c r="F217" i="6" s="1"/>
  <c r="F340" i="6" s="1"/>
  <c r="J231" i="6" a="1"/>
  <c r="J231" i="6" s="1"/>
  <c r="J354" i="6" s="1"/>
  <c r="E218" i="6" a="1"/>
  <c r="E218" i="6" s="1"/>
  <c r="E341" i="6" s="1"/>
  <c r="Q439" i="5" a="1"/>
  <c r="Q439" i="5" s="1"/>
  <c r="Q38" i="5" a="1"/>
  <c r="Q38" i="5" s="1"/>
  <c r="Q164" i="5" a="1"/>
  <c r="Q164" i="5" s="1"/>
  <c r="Q299" i="5" a="1"/>
  <c r="Q299" i="5" s="1"/>
  <c r="Q226" i="5" a="1"/>
  <c r="Q226" i="5" s="1"/>
  <c r="Q270" i="5" a="1"/>
  <c r="Q270" i="5" s="1"/>
  <c r="Q182" i="5" a="1"/>
  <c r="Q182" i="5" s="1"/>
  <c r="Q86" i="5" a="1"/>
  <c r="Q86" i="5" s="1"/>
  <c r="Q221" i="5" a="1"/>
  <c r="Q221" i="5" s="1"/>
  <c r="Q326" i="5" a="1"/>
  <c r="Q326" i="5" s="1"/>
  <c r="Q75" i="5" a="1"/>
  <c r="Q75" i="5" s="1"/>
  <c r="Q72" i="5" a="1"/>
  <c r="Q72" i="5" s="1"/>
  <c r="Q281" i="5" a="1"/>
  <c r="Q281" i="5" s="1"/>
  <c r="Q24" i="5" a="1"/>
  <c r="Q24" i="5" s="1"/>
  <c r="Q149" i="5" a="1"/>
  <c r="Q149" i="5" s="1"/>
  <c r="Q284" i="5" a="1"/>
  <c r="Q284" i="5" s="1"/>
  <c r="Q203" i="5" a="1"/>
  <c r="Q203" i="5" s="1"/>
  <c r="Q29" i="5" a="1"/>
  <c r="Q29" i="5" s="1"/>
  <c r="Q241" i="5" a="1"/>
  <c r="Q241" i="5" s="1"/>
  <c r="Q301" i="5" a="1"/>
  <c r="Q301" i="5" s="1"/>
  <c r="Q161" i="5" a="1"/>
  <c r="Q161" i="5" s="1"/>
  <c r="Q121" i="5" a="1"/>
  <c r="Q121" i="5" s="1"/>
  <c r="Q297" i="5" a="1"/>
  <c r="Q297" i="5" s="1"/>
  <c r="Q207" i="5" a="1"/>
  <c r="Q207" i="5" s="1"/>
  <c r="Q411" i="5" a="1"/>
  <c r="Q411" i="5" s="1"/>
  <c r="Q96" i="5" a="1"/>
  <c r="Q96" i="5" s="1"/>
  <c r="Q116" i="5" a="1"/>
  <c r="Q116" i="5" s="1"/>
  <c r="Q354" i="5" a="1"/>
  <c r="Q354" i="5" s="1"/>
  <c r="Q417" i="5" a="1"/>
  <c r="Q417" i="5" s="1"/>
  <c r="Q123" i="5" a="1"/>
  <c r="Q123" i="5" s="1"/>
  <c r="Q378" i="5" a="1"/>
  <c r="Q378" i="5" s="1"/>
  <c r="Q113" i="5" a="1"/>
  <c r="Q113" i="5" s="1"/>
  <c r="Q320" i="5" a="1"/>
  <c r="Q320" i="5" s="1"/>
  <c r="Q238" i="5" a="1"/>
  <c r="Q238" i="5" s="1"/>
  <c r="Q195" i="5" a="1"/>
  <c r="Q195" i="5" s="1"/>
  <c r="Q317" i="5" a="1"/>
  <c r="Q317" i="5" s="1"/>
  <c r="Q404" i="5" a="1"/>
  <c r="Q404" i="5" s="1"/>
  <c r="L264" i="6" a="1"/>
  <c r="L264" i="6" s="1"/>
  <c r="G235" i="6" a="1"/>
  <c r="G235" i="6" s="1"/>
  <c r="G358" i="6" s="1"/>
  <c r="H226" i="6" a="1"/>
  <c r="H226" i="6" s="1"/>
  <c r="H349" i="6" s="1"/>
  <c r="H203" i="6" a="1"/>
  <c r="H203" i="6" s="1"/>
  <c r="H326" i="6" s="1"/>
  <c r="E213" i="6" a="1"/>
  <c r="E213" i="6" s="1"/>
  <c r="E336" i="6" s="1"/>
  <c r="C229" i="6" a="1"/>
  <c r="C229" i="6" s="1"/>
  <c r="C352" i="6" s="1"/>
  <c r="L273" i="6" a="1"/>
  <c r="L273" i="6" s="1"/>
  <c r="C231" i="6" a="1"/>
  <c r="C231" i="6" s="1"/>
  <c r="C354" i="6" s="1"/>
  <c r="E173" i="6" a="1"/>
  <c r="E173" i="6" s="1"/>
  <c r="I222" i="6" a="1"/>
  <c r="I222" i="6" s="1"/>
  <c r="I345" i="6" s="1"/>
  <c r="E147" i="6" a="1"/>
  <c r="E147" i="6" s="1"/>
  <c r="D273" i="6" a="1"/>
  <c r="D273" i="6" s="1"/>
  <c r="F216" i="6" a="1"/>
  <c r="F216" i="6" s="1"/>
  <c r="F339" i="6" s="1"/>
  <c r="D205" i="6" a="1"/>
  <c r="D205" i="6" s="1"/>
  <c r="D328" i="6" s="1"/>
  <c r="K224" i="6" a="1"/>
  <c r="K224" i="6" s="1"/>
  <c r="K347" i="6" s="1"/>
  <c r="J266" i="6" a="1"/>
  <c r="J266" i="6" s="1"/>
  <c r="L209" i="6" a="1"/>
  <c r="L209" i="6" s="1"/>
  <c r="J268" i="6" a="1"/>
  <c r="J268" i="6" s="1"/>
  <c r="G218" i="6" a="1"/>
  <c r="G218" i="6" s="1"/>
  <c r="G341" i="6" s="1"/>
  <c r="L259" i="6" a="1"/>
  <c r="L259" i="6" s="1"/>
  <c r="J249" i="6" a="1"/>
  <c r="J249" i="6" s="1"/>
  <c r="I244" i="6" a="1"/>
  <c r="I244" i="6" s="1"/>
  <c r="G268" i="6" a="1"/>
  <c r="G268" i="6" s="1"/>
  <c r="I257" i="6" a="1"/>
  <c r="I257" i="6" s="1"/>
  <c r="F245" i="6" a="1"/>
  <c r="F245" i="6" s="1"/>
  <c r="C264" i="6" a="1"/>
  <c r="C264" i="6" s="1"/>
  <c r="H276" i="6" a="1"/>
  <c r="H276" i="6" s="1"/>
  <c r="C255" i="6" a="1"/>
  <c r="C255" i="6" s="1"/>
  <c r="D247" i="6" a="1"/>
  <c r="D247" i="6" s="1"/>
  <c r="C246" i="6" a="1"/>
  <c r="C246" i="6" s="1"/>
  <c r="K204" i="6" a="1"/>
  <c r="K204" i="6" s="1"/>
  <c r="K327" i="6" s="1"/>
  <c r="D236" i="6" a="1"/>
  <c r="D236" i="6" s="1"/>
  <c r="D359" i="6" s="1"/>
  <c r="J255" i="6" a="1"/>
  <c r="J255" i="6" s="1"/>
  <c r="I250" i="6" a="1"/>
  <c r="I250" i="6" s="1"/>
  <c r="G274" i="6" a="1"/>
  <c r="G274" i="6" s="1"/>
  <c r="K243" i="6" a="1"/>
  <c r="K243" i="6" s="1"/>
  <c r="E277" i="6" a="1"/>
  <c r="E277" i="6" s="1"/>
  <c r="H267" i="6" a="1"/>
  <c r="H267" i="6" s="1"/>
  <c r="K229" i="6" a="1"/>
  <c r="K229" i="6" s="1"/>
  <c r="K352" i="6" s="1"/>
  <c r="F215" i="6" a="1"/>
  <c r="F215" i="6" s="1"/>
  <c r="F338" i="6" s="1"/>
  <c r="E160" i="6" a="1"/>
  <c r="E160" i="6" s="1"/>
  <c r="I225" i="6" a="1"/>
  <c r="I225" i="6" s="1"/>
  <c r="I348" i="6" s="1"/>
  <c r="L228" i="6" a="1"/>
  <c r="L228" i="6" s="1"/>
  <c r="L351" i="6" s="1"/>
  <c r="Q2" i="5" a="1"/>
  <c r="Q2" i="5" s="1"/>
  <c r="F207" i="6" a="1"/>
  <c r="F207" i="6" s="1"/>
  <c r="F330" i="6" s="1"/>
  <c r="K205" i="6" a="1"/>
  <c r="K205" i="6" s="1"/>
  <c r="K328" i="6" s="1"/>
  <c r="D271" i="6" a="1"/>
  <c r="D271" i="6" s="1"/>
  <c r="G233" i="6" a="1"/>
  <c r="G233" i="6" s="1"/>
  <c r="G356" i="6" s="1"/>
  <c r="H219" i="6" a="1"/>
  <c r="H219" i="6" s="1"/>
  <c r="H342" i="6" s="1"/>
  <c r="K232" i="6" a="1"/>
  <c r="K232" i="6" s="1"/>
  <c r="K355" i="6" s="1"/>
  <c r="E229" i="6" a="1"/>
  <c r="E229" i="6" s="1"/>
  <c r="E352" i="6" s="1"/>
  <c r="H232" i="6" a="1"/>
  <c r="H232" i="6" s="1"/>
  <c r="H355" i="6" s="1"/>
  <c r="F251" i="6" a="1"/>
  <c r="F251" i="6" s="1"/>
  <c r="E246" i="6" a="1"/>
  <c r="E246" i="6" s="1"/>
  <c r="C270" i="6" a="1"/>
  <c r="C270" i="6" s="1"/>
  <c r="D260" i="6" a="1"/>
  <c r="D260" i="6" s="1"/>
  <c r="L246" i="6" a="1"/>
  <c r="L246" i="6" s="1"/>
  <c r="I265" i="6" a="1"/>
  <c r="I265" i="6" s="1"/>
  <c r="I306" i="6" s="1"/>
  <c r="I256" i="6" a="1"/>
  <c r="I256" i="6" s="1"/>
  <c r="J248" i="6" a="1"/>
  <c r="J248" i="6" s="1"/>
  <c r="I247" i="6" a="1"/>
  <c r="I247" i="6" s="1"/>
  <c r="G206" i="6" a="1"/>
  <c r="G206" i="6" s="1"/>
  <c r="G329" i="6" s="1"/>
  <c r="F257" i="6" a="1"/>
  <c r="F257" i="6" s="1"/>
  <c r="F298" i="6" s="1"/>
  <c r="E252" i="6" a="1"/>
  <c r="E252" i="6" s="1"/>
  <c r="F244" i="6" a="1"/>
  <c r="F244" i="6" s="1"/>
  <c r="C277" i="6" a="1"/>
  <c r="C277" i="6" s="1"/>
  <c r="F205" i="6" a="1"/>
  <c r="F205" i="6" s="1"/>
  <c r="F328" i="6" s="1"/>
  <c r="D243" i="6" a="1"/>
  <c r="D243" i="6" s="1"/>
  <c r="D269" i="6" a="1"/>
  <c r="D269" i="6" s="1"/>
  <c r="D310" i="6" s="1"/>
  <c r="G231" i="6" a="1"/>
  <c r="G231" i="6" s="1"/>
  <c r="G354" i="6" s="1"/>
  <c r="H217" i="6" a="1"/>
  <c r="H217" i="6" s="1"/>
  <c r="H340" i="6" s="1"/>
  <c r="E168" i="6" a="1"/>
  <c r="E168" i="6" s="1"/>
  <c r="E227" i="6" a="1"/>
  <c r="E227" i="6" s="1"/>
  <c r="E350" i="6" s="1"/>
  <c r="H230" i="6" a="1"/>
  <c r="H230" i="6" s="1"/>
  <c r="H353" i="6" s="1"/>
  <c r="K206" i="6" a="1"/>
  <c r="K206" i="6" s="1"/>
  <c r="K329" i="6" s="1"/>
  <c r="L208" i="6" a="1"/>
  <c r="L208" i="6" s="1"/>
  <c r="L331" i="6" s="1"/>
  <c r="G207" i="6" a="1"/>
  <c r="G207" i="6" s="1"/>
  <c r="G330" i="6" s="1"/>
  <c r="J272" i="6" a="1"/>
  <c r="J272" i="6" s="1"/>
  <c r="C235" i="6" a="1"/>
  <c r="C235" i="6" s="1"/>
  <c r="C358" i="6" s="1"/>
  <c r="D221" i="6" a="1"/>
  <c r="D221" i="6" s="1"/>
  <c r="D344" i="6" s="1"/>
  <c r="C237" i="6" a="1"/>
  <c r="C237" i="6" s="1"/>
  <c r="C360" i="6" s="1"/>
  <c r="K230" i="6" a="1"/>
  <c r="K230" i="6" s="1"/>
  <c r="K353" i="6" s="1"/>
  <c r="D234" i="6" a="1"/>
  <c r="D234" i="6" s="1"/>
  <c r="D357" i="6" s="1"/>
  <c r="D237" i="6" a="1"/>
  <c r="D237" i="6" s="1"/>
  <c r="D360" i="6" s="1"/>
  <c r="F275" i="6" a="1"/>
  <c r="F275" i="6" s="1"/>
  <c r="I260" i="6" a="1"/>
  <c r="I260" i="6" s="1"/>
  <c r="J252" i="6" a="1"/>
  <c r="J252" i="6" s="1"/>
  <c r="H257" i="6" a="1"/>
  <c r="H257" i="6" s="1"/>
  <c r="G210" i="6" a="1"/>
  <c r="G210" i="6" s="1"/>
  <c r="G333" i="6" s="1"/>
  <c r="F276" i="6" a="1"/>
  <c r="F276" i="6" s="1"/>
  <c r="E256" i="6" a="1"/>
  <c r="E256" i="6" s="1"/>
  <c r="F248" i="6" a="1"/>
  <c r="F248" i="6" s="1"/>
  <c r="E247" i="6" a="1"/>
  <c r="E247" i="6" s="1"/>
  <c r="C206" i="6" a="1"/>
  <c r="C206" i="6" s="1"/>
  <c r="C329" i="6" s="1"/>
  <c r="H250" i="6" a="1"/>
  <c r="H250" i="6" s="1"/>
  <c r="G245" i="6" a="1"/>
  <c r="G245" i="6" s="1"/>
  <c r="E269" i="6" a="1"/>
  <c r="E269" i="6" s="1"/>
  <c r="D259" i="6" a="1"/>
  <c r="D259" i="6" s="1"/>
  <c r="D246" i="6" a="1"/>
  <c r="D246" i="6" s="1"/>
  <c r="K264" i="6" a="1"/>
  <c r="K264" i="6" s="1"/>
  <c r="D268" i="6" a="1"/>
  <c r="D268" i="6" s="1"/>
  <c r="D309" i="6" s="1"/>
  <c r="I266" i="6" a="1"/>
  <c r="I266" i="6" s="1"/>
  <c r="I255" i="6" a="1"/>
  <c r="I255" i="6" s="1"/>
  <c r="E220" i="6" a="1"/>
  <c r="E220" i="6" s="1"/>
  <c r="E343" i="6" s="1"/>
  <c r="G234" i="6" a="1"/>
  <c r="G234" i="6" s="1"/>
  <c r="G357" i="6" s="1"/>
  <c r="L231" i="6" a="1"/>
  <c r="L231" i="6" s="1"/>
  <c r="L354" i="6" s="1"/>
  <c r="H215" i="6" a="1"/>
  <c r="H215" i="6" s="1"/>
  <c r="H338" i="6" s="1"/>
  <c r="F219" i="6" a="1"/>
  <c r="F219" i="6" s="1"/>
  <c r="F342" i="6" s="1"/>
  <c r="F231" i="6" a="1"/>
  <c r="F231" i="6" s="1"/>
  <c r="F354" i="6" s="1"/>
  <c r="J271" i="6" a="1"/>
  <c r="J271" i="6" s="1"/>
  <c r="J312" i="6" s="1"/>
  <c r="E270" i="6" a="1"/>
  <c r="E270" i="6" s="1"/>
  <c r="C236" i="6" a="1"/>
  <c r="C236" i="6" s="1"/>
  <c r="C359" i="6" s="1"/>
  <c r="K255" i="6" a="1"/>
  <c r="K255" i="6" s="1"/>
  <c r="L247" i="6" a="1"/>
  <c r="L247" i="6" s="1"/>
  <c r="K246" i="6" a="1"/>
  <c r="K246" i="6" s="1"/>
  <c r="I205" i="6" a="1"/>
  <c r="I205" i="6" s="1"/>
  <c r="I328" i="6" s="1"/>
  <c r="H256" i="6" a="1"/>
  <c r="H256" i="6" s="1"/>
  <c r="G251" i="6" a="1"/>
  <c r="G251" i="6" s="1"/>
  <c r="E275" i="6" a="1"/>
  <c r="E275" i="6" s="1"/>
  <c r="J245" i="6" a="1"/>
  <c r="J245" i="6" s="1"/>
  <c r="G264" i="6" a="1"/>
  <c r="G264" i="6" s="1"/>
  <c r="C216" i="6" a="1"/>
  <c r="C216" i="6" s="1"/>
  <c r="C339" i="6" s="1"/>
  <c r="L253" i="6" a="1"/>
  <c r="L253" i="6" s="1"/>
  <c r="H259" i="6" a="1"/>
  <c r="H259" i="6" s="1"/>
  <c r="H300" i="6" s="1"/>
  <c r="G258" i="6" a="1"/>
  <c r="G258" i="6" s="1"/>
  <c r="K261" i="6" a="1"/>
  <c r="K261" i="6" s="1"/>
  <c r="G213" i="6" a="1"/>
  <c r="G213" i="6" s="1"/>
  <c r="G336" i="6" s="1"/>
  <c r="F214" i="6" a="1"/>
  <c r="F214" i="6" s="1"/>
  <c r="F337" i="6" s="1"/>
  <c r="C158" i="6" a="1"/>
  <c r="C158" i="6" s="1"/>
  <c r="D158" i="6" s="1"/>
  <c r="D227" i="6" a="1"/>
  <c r="D227" i="6" s="1"/>
  <c r="D350" i="6" s="1"/>
  <c r="J277" i="6" a="1"/>
  <c r="J277" i="6" s="1"/>
  <c r="H212" i="6" a="1"/>
  <c r="H212" i="6" s="1"/>
  <c r="H335" i="6" s="1"/>
  <c r="E153" i="6" a="1"/>
  <c r="E153" i="6" s="1"/>
  <c r="H266" i="6" a="1"/>
  <c r="H266" i="6" s="1"/>
  <c r="H307" i="6" s="1"/>
  <c r="G265" i="6" a="1"/>
  <c r="G265" i="6" s="1"/>
  <c r="C252" i="6" a="1"/>
  <c r="C252" i="6" s="1"/>
  <c r="C219" i="6" a="1"/>
  <c r="C219" i="6" s="1"/>
  <c r="C342" i="6" s="1"/>
  <c r="E142" i="6" a="1"/>
  <c r="E142" i="6" s="1"/>
  <c r="G217" i="6" a="1"/>
  <c r="G217" i="6" s="1"/>
  <c r="G340" i="6" s="1"/>
  <c r="D256" i="6" a="1"/>
  <c r="D256" i="6" s="1"/>
  <c r="C251" i="6" a="1"/>
  <c r="C251" i="6" s="1"/>
  <c r="K274" i="6" a="1"/>
  <c r="K274" i="6" s="1"/>
  <c r="F265" i="6" a="1"/>
  <c r="F265" i="6" s="1"/>
  <c r="J251" i="6" a="1"/>
  <c r="J251" i="6" s="1"/>
  <c r="I246" i="6" a="1"/>
  <c r="I246" i="6" s="1"/>
  <c r="G270" i="6" a="1"/>
  <c r="G270" i="6" s="1"/>
  <c r="G261" i="6" a="1"/>
  <c r="G261" i="6" s="1"/>
  <c r="H253" i="6" a="1"/>
  <c r="H253" i="6" s="1"/>
  <c r="L258" i="6" a="1"/>
  <c r="L258" i="6" s="1"/>
  <c r="E211" i="6" a="1"/>
  <c r="E211" i="6" s="1"/>
  <c r="E334" i="6" s="1"/>
  <c r="C257" i="6" a="1"/>
  <c r="C257" i="6" s="1"/>
  <c r="D249" i="6" a="1"/>
  <c r="D249" i="6" s="1"/>
  <c r="C248" i="6" a="1"/>
  <c r="C248" i="6" s="1"/>
  <c r="K210" i="6" a="1"/>
  <c r="K210" i="6" s="1"/>
  <c r="K333" i="6" s="1"/>
  <c r="E253" i="6" a="1"/>
  <c r="E253" i="6" s="1"/>
  <c r="E294" i="6" s="1"/>
  <c r="I208" i="6" a="1"/>
  <c r="I208" i="6" s="1"/>
  <c r="I331" i="6" s="1"/>
  <c r="F274" i="6" a="1"/>
  <c r="F274" i="6" s="1"/>
  <c r="E237" i="6" a="1"/>
  <c r="E237" i="6" s="1"/>
  <c r="E360" i="6" s="1"/>
  <c r="F222" i="6" a="1"/>
  <c r="F222" i="6" s="1"/>
  <c r="F345" i="6" s="1"/>
  <c r="C143" i="6" a="1"/>
  <c r="C143" i="6" s="1"/>
  <c r="D143" i="6" s="1"/>
  <c r="C232" i="6" a="1"/>
  <c r="C232" i="6" s="1"/>
  <c r="C355" i="6" s="1"/>
  <c r="F235" i="6" a="1"/>
  <c r="F235" i="6" s="1"/>
  <c r="F358" i="6" s="1"/>
  <c r="K252" i="6" a="1"/>
  <c r="K252" i="6" s="1"/>
  <c r="F260" i="6" a="1"/>
  <c r="F260" i="6" s="1"/>
  <c r="E212" i="6" a="1"/>
  <c r="E212" i="6" s="1"/>
  <c r="E335" i="6" s="1"/>
  <c r="L211" i="6" a="1"/>
  <c r="L211" i="6" s="1"/>
  <c r="C152" i="6" a="1"/>
  <c r="C152" i="6" s="1"/>
  <c r="D152" i="6" s="1"/>
  <c r="L225" i="6" a="1"/>
  <c r="L225" i="6" s="1"/>
  <c r="L348" i="6" s="1"/>
  <c r="C176" i="6" a="1"/>
  <c r="C176" i="6" s="1"/>
  <c r="D176" i="6" s="1"/>
  <c r="D210" i="6" a="1"/>
  <c r="D210" i="6" s="1"/>
  <c r="D333" i="6" s="1"/>
  <c r="J257" i="6" a="1"/>
  <c r="J257" i="6" s="1"/>
  <c r="I252" i="6" a="1"/>
  <c r="I252" i="6" s="1"/>
  <c r="J244" i="6" a="1"/>
  <c r="J244" i="6" s="1"/>
  <c r="G277" i="6" a="1"/>
  <c r="G277" i="6" s="1"/>
  <c r="L266" i="6" a="1"/>
  <c r="L266" i="6" s="1"/>
  <c r="F253" i="6" a="1"/>
  <c r="F253" i="6" s="1"/>
  <c r="E248" i="6" a="1"/>
  <c r="E248" i="6" s="1"/>
  <c r="C272" i="6" a="1"/>
  <c r="C272" i="6" s="1"/>
  <c r="L276" i="6" a="1"/>
  <c r="L276" i="6" s="1"/>
  <c r="D261" i="6" a="1"/>
  <c r="D261" i="6" s="1"/>
  <c r="D302" i="6" s="1"/>
  <c r="K212" i="6" a="1"/>
  <c r="K212" i="6" s="1"/>
  <c r="K335" i="6" s="1"/>
  <c r="I258" i="6" a="1"/>
  <c r="I258" i="6" s="1"/>
  <c r="J250" i="6" a="1"/>
  <c r="J250" i="6" s="1"/>
  <c r="G252" i="6" a="1"/>
  <c r="G252" i="6" s="1"/>
  <c r="C214" i="6" a="1"/>
  <c r="C214" i="6" s="1"/>
  <c r="C337" i="6" s="1"/>
  <c r="D257" i="6" a="1"/>
  <c r="D257" i="6" s="1"/>
  <c r="E210" i="6" a="1"/>
  <c r="E210" i="6" s="1"/>
  <c r="E333" i="6" s="1"/>
  <c r="J206" i="6" a="1"/>
  <c r="J206" i="6" s="1"/>
  <c r="J329" i="6" s="1"/>
  <c r="D203" i="6" a="1"/>
  <c r="D203" i="6" s="1"/>
  <c r="D326" i="6" s="1"/>
  <c r="L223" i="6" a="1"/>
  <c r="L223" i="6" s="1"/>
  <c r="L346" i="6" s="1"/>
  <c r="C155" i="6" a="1"/>
  <c r="C155" i="6" s="1"/>
  <c r="D155" i="6" s="1"/>
  <c r="E243" i="6" a="1"/>
  <c r="E243" i="6" s="1"/>
  <c r="L237" i="6" a="1"/>
  <c r="L237" i="6" s="1"/>
  <c r="L360" i="6" s="1"/>
  <c r="I259" i="6" a="1"/>
  <c r="I259" i="6" s="1"/>
  <c r="E262" i="6" a="1"/>
  <c r="E262" i="6" s="1"/>
  <c r="K213" i="6" a="1"/>
  <c r="K213" i="6" s="1"/>
  <c r="K336" i="6" s="1"/>
  <c r="D215" i="6" a="1"/>
  <c r="D215" i="6" s="1"/>
  <c r="D338" i="6" s="1"/>
  <c r="C160" i="6" a="1"/>
  <c r="C160" i="6" s="1"/>
  <c r="D160" i="6" s="1"/>
  <c r="H227" i="6" a="1"/>
  <c r="H227" i="6" s="1"/>
  <c r="H350" i="6" s="1"/>
  <c r="F204" i="6" a="1"/>
  <c r="F204" i="6" s="1"/>
  <c r="F213" i="6" a="1"/>
  <c r="F213" i="6" s="1"/>
  <c r="F336" i="6" s="1"/>
  <c r="E155" i="6" a="1"/>
  <c r="E155" i="6" s="1"/>
  <c r="E159" i="6" a="1"/>
  <c r="E159" i="6" s="1"/>
  <c r="J207" i="6" a="1"/>
  <c r="J207" i="6" s="1"/>
  <c r="J330" i="6" s="1"/>
  <c r="H246" i="6" a="1"/>
  <c r="H246" i="6" s="1"/>
  <c r="E265" i="6" a="1"/>
  <c r="E265" i="6" s="1"/>
  <c r="K216" i="6" a="1"/>
  <c r="K216" i="6" s="1"/>
  <c r="K339" i="6" s="1"/>
  <c r="C175" i="6" a="1"/>
  <c r="C175" i="6" s="1"/>
  <c r="D175" i="6" s="1"/>
  <c r="H260" i="6" a="1"/>
  <c r="H260" i="6" s="1"/>
  <c r="L256" i="6" a="1"/>
  <c r="L256" i="6" s="1"/>
  <c r="L297" i="6" s="1"/>
  <c r="K251" i="6" a="1"/>
  <c r="K251" i="6" s="1"/>
  <c r="I275" i="6" a="1"/>
  <c r="I275" i="6" s="1"/>
  <c r="D266" i="6" a="1"/>
  <c r="D266" i="6" s="1"/>
  <c r="H252" i="6" a="1"/>
  <c r="H252" i="6" s="1"/>
  <c r="G247" i="6" a="1"/>
  <c r="G247" i="6" s="1"/>
  <c r="E271" i="6" a="1"/>
  <c r="E271" i="6" s="1"/>
  <c r="H274" i="6" a="1"/>
  <c r="H274" i="6" s="1"/>
  <c r="C273" i="6" a="1"/>
  <c r="C273" i="6" s="1"/>
  <c r="F264" i="6" a="1"/>
  <c r="F264" i="6" s="1"/>
  <c r="I226" i="6" a="1"/>
  <c r="I226" i="6" s="1"/>
  <c r="I349" i="6" s="1"/>
  <c r="J208" i="6" a="1"/>
  <c r="J208" i="6" s="1"/>
  <c r="J331" i="6" s="1"/>
  <c r="E144" i="6" a="1"/>
  <c r="E144" i="6" s="1"/>
  <c r="G222" i="6" a="1"/>
  <c r="G222" i="6" s="1"/>
  <c r="G345" i="6" s="1"/>
  <c r="J225" i="6" a="1"/>
  <c r="J225" i="6" s="1"/>
  <c r="J348" i="6" s="1"/>
  <c r="L234" i="6" a="1"/>
  <c r="L234" i="6" s="1"/>
  <c r="L357" i="6" s="1"/>
  <c r="D204" i="6" a="1"/>
  <c r="D204" i="6" s="1"/>
  <c r="D327" i="6" s="1"/>
  <c r="I277" i="6" a="1"/>
  <c r="I277" i="6" s="1"/>
  <c r="G276" i="6" a="1"/>
  <c r="G276" i="6" s="1"/>
  <c r="F254" i="6" a="1"/>
  <c r="F254" i="6" s="1"/>
  <c r="C260" i="6" a="1"/>
  <c r="C260" i="6" s="1"/>
  <c r="C212" i="6" a="1"/>
  <c r="C212" i="6" s="1"/>
  <c r="C335" i="6" s="1"/>
  <c r="K257" i="6" a="1"/>
  <c r="K257" i="6" s="1"/>
  <c r="L249" i="6" a="1"/>
  <c r="L249" i="6" s="1"/>
  <c r="E249" i="6" a="1"/>
  <c r="E249" i="6" s="1"/>
  <c r="I207" i="6" a="1"/>
  <c r="I207" i="6" s="1"/>
  <c r="I330" i="6" s="1"/>
  <c r="D252" i="6" a="1"/>
  <c r="D252" i="6" s="1"/>
  <c r="C247" i="6" a="1"/>
  <c r="C247" i="6" s="1"/>
  <c r="K270" i="6" a="1"/>
  <c r="K270" i="6" s="1"/>
  <c r="K311" i="6" s="1"/>
  <c r="E261" i="6" a="1"/>
  <c r="E261" i="6" s="1"/>
  <c r="J247" i="6" a="1"/>
  <c r="J247" i="6" s="1"/>
  <c r="G266" i="6" a="1"/>
  <c r="G266" i="6" s="1"/>
  <c r="J269" i="6" a="1"/>
  <c r="J269" i="6" s="1"/>
  <c r="E268" i="6" a="1"/>
  <c r="E268" i="6" s="1"/>
  <c r="K258" i="6" a="1"/>
  <c r="K258" i="6" s="1"/>
  <c r="K221" i="6" a="1"/>
  <c r="K221" i="6" s="1"/>
  <c r="K344" i="6" s="1"/>
  <c r="C149" i="6" a="1"/>
  <c r="C149" i="6" s="1"/>
  <c r="D149" i="6" s="1"/>
  <c r="H233" i="6" a="1"/>
  <c r="H233" i="6" s="1"/>
  <c r="H356" i="6" s="1"/>
  <c r="I217" i="6" a="1"/>
  <c r="I217" i="6" s="1"/>
  <c r="I340" i="6" s="1"/>
  <c r="L220" i="6" a="1"/>
  <c r="L220" i="6" s="1"/>
  <c r="L343" i="6" s="1"/>
  <c r="E203" i="6" a="1"/>
  <c r="E203" i="6" s="1"/>
  <c r="E326" i="6" s="1"/>
  <c r="F273" i="6" a="1"/>
  <c r="F273" i="6" s="1"/>
  <c r="F314" i="6" s="1"/>
  <c r="K271" i="6" a="1"/>
  <c r="K271" i="6" s="1"/>
  <c r="D263" i="6" a="1"/>
  <c r="D263" i="6" s="1"/>
  <c r="G225" i="6" a="1"/>
  <c r="G225" i="6" s="1"/>
  <c r="G348" i="6" s="1"/>
  <c r="C243" i="6" a="1"/>
  <c r="C243" i="6" s="1"/>
  <c r="K203" i="6" a="1"/>
  <c r="K203" i="6" s="1"/>
  <c r="K326" i="6" s="1"/>
  <c r="E221" i="6" a="1"/>
  <c r="E221" i="6" s="1"/>
  <c r="E344" i="6" s="1"/>
  <c r="D222" i="6" a="1"/>
  <c r="D222" i="6" s="1"/>
  <c r="D345" i="6" s="1"/>
  <c r="K218" i="6" a="1"/>
  <c r="K218" i="6" s="1"/>
  <c r="K341" i="6" s="1"/>
  <c r="J234" i="6" a="1"/>
  <c r="J234" i="6" s="1"/>
  <c r="J357" i="6" s="1"/>
  <c r="G257" i="6" a="1"/>
  <c r="G257" i="6" s="1"/>
  <c r="H249" i="6" a="1"/>
  <c r="H249" i="6" s="1"/>
  <c r="G248" i="6" a="1"/>
  <c r="G248" i="6" s="1"/>
  <c r="E207" i="6" a="1"/>
  <c r="E207" i="6" s="1"/>
  <c r="E330" i="6" s="1"/>
  <c r="D258" i="6" a="1"/>
  <c r="D258" i="6" s="1"/>
  <c r="C253" i="6" a="1"/>
  <c r="C253" i="6" s="1"/>
  <c r="D245" i="6" a="1"/>
  <c r="D245" i="6" s="1"/>
  <c r="C244" i="6" a="1"/>
  <c r="C244" i="6" s="1"/>
  <c r="K277" i="6" a="1"/>
  <c r="K277" i="6" s="1"/>
  <c r="F247" i="6" a="1"/>
  <c r="F247" i="6" s="1"/>
  <c r="F288" i="6" s="1"/>
  <c r="C266" i="6" a="1"/>
  <c r="C266" i="6" s="1"/>
  <c r="E251" i="6" a="1"/>
  <c r="E251" i="6" s="1"/>
  <c r="L236" i="6" a="1"/>
  <c r="L236" i="6" s="1"/>
  <c r="L359" i="6" s="1"/>
  <c r="K276" i="6" a="1"/>
  <c r="K276" i="6" s="1"/>
  <c r="I261" i="6" a="1"/>
  <c r="I261" i="6" s="1"/>
  <c r="H262" i="6" a="1"/>
  <c r="H262" i="6" s="1"/>
  <c r="G263" i="6" a="1"/>
  <c r="G263" i="6" s="1"/>
  <c r="C215" i="6" a="1"/>
  <c r="C215" i="6" s="1"/>
  <c r="C338" i="6" s="1"/>
  <c r="C217" i="6" a="1"/>
  <c r="C217" i="6" s="1"/>
  <c r="C340" i="6" s="1"/>
  <c r="C166" i="6" a="1"/>
  <c r="C166" i="6" s="1"/>
  <c r="D166" i="6" s="1"/>
  <c r="J228" i="6" a="1"/>
  <c r="J228" i="6" s="1"/>
  <c r="J351" i="6" s="1"/>
  <c r="D209" i="6" a="1"/>
  <c r="D209" i="6" s="1"/>
  <c r="D332" i="6" s="1"/>
  <c r="J215" i="6" a="1"/>
  <c r="J215" i="6" s="1"/>
  <c r="J338" i="6" s="1"/>
  <c r="E161" i="6" a="1"/>
  <c r="E161" i="6" s="1"/>
  <c r="H268" i="6" a="1"/>
  <c r="H268" i="6" s="1"/>
  <c r="C267" i="6" a="1"/>
  <c r="C267" i="6" s="1"/>
  <c r="G256" i="6" a="1"/>
  <c r="G256" i="6" s="1"/>
  <c r="I220" i="6" a="1"/>
  <c r="I220" i="6" s="1"/>
  <c r="I343" i="6" s="1"/>
  <c r="E235" i="6" a="1"/>
  <c r="E235" i="6" s="1"/>
  <c r="E358" i="6" s="1"/>
  <c r="F232" i="6" a="1"/>
  <c r="F232" i="6" s="1"/>
  <c r="F355" i="6" s="1"/>
  <c r="E216" i="6" a="1"/>
  <c r="E216" i="6" s="1"/>
  <c r="E339" i="6" s="1"/>
  <c r="J219" i="6" a="1"/>
  <c r="J219" i="6" s="1"/>
  <c r="J342" i="6" s="1"/>
  <c r="C259" i="6" a="1"/>
  <c r="C259" i="6" s="1"/>
  <c r="C300" i="6" s="1"/>
  <c r="D251" i="6" a="1"/>
  <c r="D251" i="6" s="1"/>
  <c r="C254" i="6" a="1"/>
  <c r="C254" i="6" s="1"/>
  <c r="K208" i="6" a="1"/>
  <c r="K208" i="6" s="1"/>
  <c r="K331" i="6" s="1"/>
  <c r="I236" i="6" a="1"/>
  <c r="I236" i="6" s="1"/>
  <c r="I359" i="6" s="1"/>
  <c r="I254" i="6" a="1"/>
  <c r="I254" i="6" s="1"/>
  <c r="J246" i="6" a="1"/>
  <c r="J246" i="6" s="1"/>
  <c r="I245" i="6" a="1"/>
  <c r="I245" i="6" s="1"/>
  <c r="I286" i="6" s="1"/>
  <c r="G204" i="6" a="1"/>
  <c r="G204" i="6" s="1"/>
  <c r="G327" i="6" s="1"/>
  <c r="L248" i="6" a="1"/>
  <c r="L248" i="6" s="1"/>
  <c r="I267" i="6" a="1"/>
  <c r="I267" i="6" s="1"/>
  <c r="C256" i="6" a="1"/>
  <c r="C256" i="6" s="1"/>
  <c r="H244" i="6" a="1"/>
  <c r="H244" i="6" s="1"/>
  <c r="K236" i="6" a="1"/>
  <c r="K236" i="6" s="1"/>
  <c r="K359" i="6" s="1"/>
  <c r="E263" i="6" a="1"/>
  <c r="E263" i="6" s="1"/>
  <c r="J265" i="6" a="1"/>
  <c r="J265" i="6" s="1"/>
  <c r="C265" i="6" a="1"/>
  <c r="C265" i="6" s="1"/>
  <c r="G250" i="6" a="1"/>
  <c r="G250" i="6" s="1"/>
  <c r="I218" i="6" a="1"/>
  <c r="I218" i="6" s="1"/>
  <c r="I341" i="6" s="1"/>
  <c r="C174" i="6" a="1"/>
  <c r="C174" i="6" s="1"/>
  <c r="D174" i="6" s="1"/>
  <c r="F230" i="6" a="1"/>
  <c r="F230" i="6" s="1"/>
  <c r="F353" i="6" s="1"/>
  <c r="F212" i="6" a="1"/>
  <c r="F212" i="6" s="1"/>
  <c r="J217" i="6" a="1"/>
  <c r="J217" i="6" s="1"/>
  <c r="J340" i="6" s="1"/>
  <c r="E169" i="6" a="1"/>
  <c r="E169" i="6" s="1"/>
  <c r="D270" i="6" a="1"/>
  <c r="D270" i="6" s="1"/>
  <c r="I268" i="6" a="1"/>
  <c r="I268" i="6" s="1"/>
  <c r="F259" i="6" a="1"/>
  <c r="F259" i="6" s="1"/>
  <c r="E222" i="6" a="1"/>
  <c r="E222" i="6" s="1"/>
  <c r="E345" i="6" s="1"/>
  <c r="C153" i="6" a="1"/>
  <c r="C153" i="6" s="1"/>
  <c r="D153" i="6" s="1"/>
  <c r="L233" i="6" a="1"/>
  <c r="L233" i="6" s="1"/>
  <c r="L356" i="6" s="1"/>
  <c r="C218" i="6" a="1"/>
  <c r="C218" i="6" s="1"/>
  <c r="C341" i="6" s="1"/>
  <c r="F221" i="6" a="1"/>
  <c r="F221" i="6" s="1"/>
  <c r="F344" i="6" s="1"/>
  <c r="I229" i="6" a="1"/>
  <c r="I229" i="6" s="1"/>
  <c r="I352" i="6" s="1"/>
  <c r="E255" i="6" a="1"/>
  <c r="E255" i="6" s="1"/>
  <c r="K260" i="6" a="1"/>
  <c r="K260" i="6" s="1"/>
  <c r="L252" i="6" a="1"/>
  <c r="L252" i="6" s="1"/>
  <c r="K247" i="6" a="1"/>
  <c r="K247" i="6" s="1"/>
  <c r="I271" i="6" a="1"/>
  <c r="I271" i="6" s="1"/>
  <c r="D262" i="6" a="1"/>
  <c r="D262" i="6" s="1"/>
  <c r="H248" i="6" a="1"/>
  <c r="H248" i="6" s="1"/>
  <c r="E267" i="6" a="1"/>
  <c r="E267" i="6" s="1"/>
  <c r="E308" i="6" s="1"/>
  <c r="E258" i="6" a="1"/>
  <c r="E258" i="6" s="1"/>
  <c r="E299" i="6" s="1"/>
  <c r="F250" i="6" a="1"/>
  <c r="F250" i="6" s="1"/>
  <c r="K250" i="6" a="1"/>
  <c r="K250" i="6" s="1"/>
  <c r="C208" i="6" a="1"/>
  <c r="C208" i="6" s="1"/>
  <c r="C331" i="6" s="1"/>
  <c r="K253" i="6" a="1"/>
  <c r="K253" i="6" s="1"/>
  <c r="L245" i="6" a="1"/>
  <c r="L245" i="6" s="1"/>
  <c r="L286" i="6" s="1"/>
  <c r="K244" i="6" a="1"/>
  <c r="K244" i="6" s="1"/>
  <c r="K285" i="6" s="1"/>
  <c r="J243" i="6" a="1"/>
  <c r="J243" i="6" s="1"/>
  <c r="L206" i="6" a="1"/>
  <c r="L206" i="6" s="1"/>
  <c r="L329" i="6" s="1"/>
  <c r="G205" i="6" a="1"/>
  <c r="G205" i="6" s="1"/>
  <c r="G328" i="6" s="1"/>
  <c r="J270" i="6" a="1"/>
  <c r="J270" i="6" s="1"/>
  <c r="C233" i="6" a="1"/>
  <c r="C233" i="6" s="1"/>
  <c r="C356" i="6" s="1"/>
  <c r="D219" i="6" a="1"/>
  <c r="D219" i="6" s="1"/>
  <c r="D342" i="6" s="1"/>
  <c r="C142" i="6" a="1"/>
  <c r="C142" i="6" s="1"/>
  <c r="D142" i="6" s="1"/>
  <c r="K228" i="6" a="1"/>
  <c r="K228" i="6" s="1"/>
  <c r="K351" i="6" s="1"/>
  <c r="D232" i="6" a="1"/>
  <c r="D232" i="6" s="1"/>
  <c r="D355" i="6" s="1"/>
  <c r="I211" i="6" a="1"/>
  <c r="I211" i="6" s="1"/>
  <c r="I334" i="6" s="1"/>
  <c r="J254" i="6" a="1"/>
  <c r="J254" i="6" s="1"/>
  <c r="C209" i="6" a="1"/>
  <c r="C209" i="6" s="1"/>
  <c r="C332" i="6" s="1"/>
  <c r="D248" i="6" a="1"/>
  <c r="D248" i="6" s="1"/>
  <c r="K266" i="6" a="1"/>
  <c r="K266" i="6" s="1"/>
  <c r="K307" i="6" s="1"/>
  <c r="G254" i="6" a="1"/>
  <c r="G254" i="6" s="1"/>
  <c r="J276" i="6" a="1"/>
  <c r="J276" i="6" s="1"/>
  <c r="F236" i="6" a="1"/>
  <c r="F236" i="6" s="1"/>
  <c r="F359" i="6" s="1"/>
  <c r="G262" i="6" a="1"/>
  <c r="G262" i="6" s="1"/>
  <c r="H258" i="6" a="1"/>
  <c r="H258" i="6" s="1"/>
  <c r="G253" i="6" a="1"/>
  <c r="G253" i="6" s="1"/>
  <c r="H245" i="6" a="1"/>
  <c r="H245" i="6" s="1"/>
  <c r="G244" i="6" a="1"/>
  <c r="G244" i="6" s="1"/>
  <c r="F243" i="6" a="1"/>
  <c r="F243" i="6" s="1"/>
  <c r="E236" i="6" a="1"/>
  <c r="E236" i="6" s="1"/>
  <c r="E359" i="6" s="1"/>
  <c r="D254" i="6" a="1"/>
  <c r="D254" i="6" s="1"/>
  <c r="C249" i="6" a="1"/>
  <c r="C249" i="6" s="1"/>
  <c r="K272" i="6" a="1"/>
  <c r="K272" i="6" s="1"/>
  <c r="D277" i="6" a="1"/>
  <c r="D277" i="6" s="1"/>
  <c r="D318" i="6" s="1"/>
  <c r="I274" i="6" a="1"/>
  <c r="I274" i="6" s="1"/>
  <c r="L265" i="6" a="1"/>
  <c r="L265" i="6" s="1"/>
  <c r="E228" i="6" a="1"/>
  <c r="E228" i="6" s="1"/>
  <c r="E351" i="6" s="1"/>
  <c r="D212" i="6" a="1"/>
  <c r="D212" i="6" s="1"/>
  <c r="D335" i="6" s="1"/>
  <c r="E152" i="6" a="1"/>
  <c r="E152" i="6" s="1"/>
  <c r="C224" i="6" a="1"/>
  <c r="C224" i="6" s="1"/>
  <c r="C347" i="6" s="1"/>
  <c r="F227" i="6" a="1"/>
  <c r="F227" i="6" s="1"/>
  <c r="F350" i="6" s="1"/>
  <c r="E151" i="6" a="1"/>
  <c r="E151" i="6" s="1"/>
  <c r="J205" i="6" a="1"/>
  <c r="J205" i="6" s="1"/>
  <c r="J328" i="6" s="1"/>
  <c r="E204" i="6" a="1"/>
  <c r="E204" i="6" s="1"/>
  <c r="E327" i="6" s="1"/>
  <c r="H269" i="6" a="1"/>
  <c r="H269" i="6" s="1"/>
  <c r="K231" i="6" a="1"/>
  <c r="K231" i="6" s="1"/>
  <c r="K354" i="6" s="1"/>
  <c r="L217" i="6" a="1"/>
  <c r="L217" i="6" s="1"/>
  <c r="L340" i="6" s="1"/>
  <c r="E170" i="6" a="1"/>
  <c r="E170" i="6" s="1"/>
  <c r="G236" i="6" a="1"/>
  <c r="G236" i="6" s="1"/>
  <c r="G359" i="6" s="1"/>
  <c r="H236" i="6" a="1"/>
  <c r="H236" i="6" s="1"/>
  <c r="H359" i="6" s="1"/>
  <c r="C262" i="6" a="1"/>
  <c r="C262" i="6" s="1"/>
  <c r="I213" i="6" a="1"/>
  <c r="I213" i="6" s="1"/>
  <c r="I336" i="6" s="1"/>
  <c r="G259" i="6" a="1"/>
  <c r="G259" i="6" s="1"/>
  <c r="H251" i="6" a="1"/>
  <c r="H251" i="6" s="1"/>
  <c r="D255" i="6" a="1"/>
  <c r="D255" i="6" s="1"/>
  <c r="D296" i="6" s="1"/>
  <c r="E209" i="6" a="1"/>
  <c r="E209" i="6" s="1"/>
  <c r="E332" i="6" s="1"/>
  <c r="J253" i="6" a="1"/>
  <c r="J253" i="6" s="1"/>
  <c r="I248" i="6" a="1"/>
  <c r="I248" i="6" s="1"/>
  <c r="G272" i="6" a="1"/>
  <c r="G272" i="6" s="1"/>
  <c r="L262" i="6" a="1"/>
  <c r="L262" i="6" s="1"/>
  <c r="F249" i="6" a="1"/>
  <c r="F249" i="6" s="1"/>
  <c r="E244" i="6" a="1"/>
  <c r="E244" i="6" s="1"/>
  <c r="C268" i="6" a="1"/>
  <c r="C268" i="6" s="1"/>
  <c r="F271" i="6" a="1"/>
  <c r="F271" i="6" s="1"/>
  <c r="F312" i="6" s="1"/>
  <c r="K269" i="6" a="1"/>
  <c r="K269" i="6" s="1"/>
  <c r="K310" i="6" s="1"/>
  <c r="L260" i="6" a="1"/>
  <c r="L260" i="6" s="1"/>
  <c r="G223" i="6" a="1"/>
  <c r="G223" i="6" s="1"/>
  <c r="G346" i="6" s="1"/>
  <c r="C165" i="6" a="1"/>
  <c r="C165" i="6" s="1"/>
  <c r="D165" i="6" s="1"/>
  <c r="D235" i="6" a="1"/>
  <c r="D235" i="6" s="1"/>
  <c r="D358" i="6" s="1"/>
  <c r="E219" i="6" a="1"/>
  <c r="E219" i="6" s="1"/>
  <c r="E342" i="6" s="1"/>
  <c r="H222" i="6" a="1"/>
  <c r="H222" i="6" s="1"/>
  <c r="H345" i="6" s="1"/>
  <c r="E165" i="6" a="1"/>
  <c r="E165" i="6" s="1"/>
  <c r="L274" i="6" a="1"/>
  <c r="L274" i="6" s="1"/>
  <c r="G273" i="6" a="1"/>
  <c r="G273" i="6" s="1"/>
  <c r="G314" i="6" s="1"/>
  <c r="J264" i="6" a="1"/>
  <c r="J264" i="6" s="1"/>
  <c r="C227" i="6" a="1"/>
  <c r="C227" i="6" s="1"/>
  <c r="C350" i="6" s="1"/>
  <c r="J209" i="6" a="1"/>
  <c r="J209" i="6" s="1"/>
  <c r="J332" i="6" s="1"/>
  <c r="E146" i="6" a="1"/>
  <c r="E146" i="6" s="1"/>
  <c r="K222" i="6" a="1"/>
  <c r="K222" i="6" s="1"/>
  <c r="K345" i="6" s="1"/>
  <c r="D226" i="6" a="1"/>
  <c r="D226" i="6" s="1"/>
  <c r="D349" i="6" s="1"/>
  <c r="L244" i="6" a="1"/>
  <c r="L244" i="6" s="1"/>
  <c r="I263" i="6" a="1"/>
  <c r="I263" i="6" s="1"/>
  <c r="E215" i="6" a="1"/>
  <c r="E215" i="6" s="1"/>
  <c r="E338" i="6" s="1"/>
  <c r="C261" i="6" a="1"/>
  <c r="C261" i="6" s="1"/>
  <c r="D253" i="6" a="1"/>
  <c r="D253" i="6" s="1"/>
  <c r="F258" i="6" a="1"/>
  <c r="F258" i="6" s="1"/>
  <c r="I276" i="6" a="1"/>
  <c r="I276" i="6" s="1"/>
  <c r="I317" i="6" s="1"/>
  <c r="F255" i="6" a="1"/>
  <c r="F255" i="6" s="1"/>
  <c r="F296" i="6" s="1"/>
  <c r="E250" i="6" a="1"/>
  <c r="E250" i="6" s="1"/>
  <c r="C274" i="6" a="1"/>
  <c r="C274" i="6" s="1"/>
  <c r="H264" i="6" a="1"/>
  <c r="H264" i="6" s="1"/>
  <c r="L250" i="6" a="1"/>
  <c r="L250" i="6" s="1"/>
  <c r="K245" i="6" a="1"/>
  <c r="K245" i="6" s="1"/>
  <c r="K286" i="6" s="1"/>
  <c r="I269" i="6" a="1"/>
  <c r="I269" i="6" s="1"/>
  <c r="L272" i="6" a="1"/>
  <c r="L272" i="6" s="1"/>
  <c r="G271" i="6" a="1"/>
  <c r="G271" i="6" s="1"/>
  <c r="G312" i="6" s="1"/>
  <c r="J262" i="6" a="1"/>
  <c r="J262" i="6" s="1"/>
  <c r="C225" i="6" a="1"/>
  <c r="C225" i="6" s="1"/>
  <c r="C348" i="6" s="1"/>
  <c r="F277" i="6" a="1"/>
  <c r="F277" i="6" s="1"/>
  <c r="F318" i="6" s="1"/>
  <c r="J237" i="6" a="1"/>
  <c r="J237" i="6" s="1"/>
  <c r="J360" i="6" s="1"/>
  <c r="K220" i="6" a="1"/>
  <c r="K220" i="6" s="1"/>
  <c r="K343" i="6" s="1"/>
  <c r="D224" i="6" a="1"/>
  <c r="D224" i="6" s="1"/>
  <c r="D347" i="6" s="1"/>
  <c r="H228" i="6" a="1"/>
  <c r="H228" i="6" s="1"/>
  <c r="H351" i="6" s="1"/>
  <c r="H277" i="6" a="1"/>
  <c r="H277" i="6" s="1"/>
  <c r="C275" i="6" a="1"/>
  <c r="C275" i="6" s="1"/>
  <c r="C316" i="6" s="1"/>
  <c r="F266" i="6" a="1"/>
  <c r="F266" i="6" s="1"/>
  <c r="I228" i="6" a="1"/>
  <c r="I228" i="6" s="1"/>
  <c r="I351" i="6" s="1"/>
  <c r="L212" i="6" a="1"/>
  <c r="L212" i="6" s="1"/>
  <c r="L335" i="6" s="1"/>
  <c r="E154" i="6" a="1"/>
  <c r="E154" i="6" s="1"/>
  <c r="G224" i="6" a="1"/>
  <c r="G224" i="6" s="1"/>
  <c r="G347" i="6" s="1"/>
  <c r="J227" i="6" a="1"/>
  <c r="J227" i="6" s="1"/>
  <c r="J350" i="6" s="1"/>
  <c r="D220" i="6" a="1"/>
  <c r="D220" i="6" s="1"/>
  <c r="D343" i="6" s="1"/>
  <c r="L268" i="6" a="1"/>
  <c r="L268" i="6" s="1"/>
  <c r="L309" i="6" s="1"/>
  <c r="C276" i="6" a="1"/>
  <c r="C276" i="6" s="1"/>
  <c r="C317" i="6" s="1"/>
  <c r="E254" i="6" a="1"/>
  <c r="E254" i="6" s="1"/>
  <c r="E295" i="6" s="1"/>
  <c r="F246" i="6" a="1"/>
  <c r="F246" i="6" s="1"/>
  <c r="E245" i="6" a="1"/>
  <c r="E245" i="6" s="1"/>
  <c r="C204" i="6" a="1"/>
  <c r="C204" i="6" s="1"/>
  <c r="C327" i="6" s="1"/>
  <c r="J236" i="6" a="1"/>
  <c r="J236" i="6" s="1"/>
  <c r="J359" i="6" s="1"/>
  <c r="L254" i="6" a="1"/>
  <c r="L254" i="6" s="1"/>
  <c r="K249" i="6" a="1"/>
  <c r="K249" i="6" s="1"/>
  <c r="I273" i="6" a="1"/>
  <c r="I273" i="6" s="1"/>
  <c r="D244" i="6" a="1"/>
  <c r="D244" i="6" s="1"/>
  <c r="E276" i="6" a="1"/>
  <c r="E276" i="6" s="1"/>
  <c r="K262" i="6" a="1"/>
  <c r="K262" i="6" s="1"/>
  <c r="G214" i="6" a="1"/>
  <c r="G214" i="6" s="1"/>
  <c r="G337" i="6" s="1"/>
  <c r="E260" i="6" a="1"/>
  <c r="E260" i="6" s="1"/>
  <c r="E301" i="6" s="1"/>
  <c r="F252" i="6" a="1"/>
  <c r="F252" i="6" s="1"/>
  <c r="J256" i="6" a="1"/>
  <c r="J256" i="6" s="1"/>
  <c r="I249" i="6" a="1"/>
  <c r="I249" i="6" s="1"/>
  <c r="J259" i="6" a="1"/>
  <c r="J259" i="6" s="1"/>
  <c r="K211" i="6" a="1"/>
  <c r="K211" i="6" s="1"/>
  <c r="K334" i="6" s="1"/>
  <c r="D211" i="6" a="1"/>
  <c r="D211" i="6" s="1"/>
  <c r="C150" i="6" a="1"/>
  <c r="C150" i="6" s="1"/>
  <c r="D150" i="6" s="1"/>
  <c r="H225" i="6" a="1"/>
  <c r="H225" i="6" s="1"/>
  <c r="H348" i="6" s="1"/>
  <c r="C171" i="6" a="1"/>
  <c r="C171" i="6" s="1"/>
  <c r="D171" i="6" s="1"/>
  <c r="F209" i="6" a="1"/>
  <c r="F209" i="6" s="1"/>
  <c r="F332" i="6" s="1"/>
  <c r="E145" i="6" a="1"/>
  <c r="E145" i="6" s="1"/>
  <c r="F263" i="6" a="1"/>
  <c r="F263" i="6" s="1"/>
  <c r="K263" i="6" a="1"/>
  <c r="K263" i="6" s="1"/>
  <c r="D276" i="6" a="1"/>
  <c r="D276" i="6" s="1"/>
  <c r="D317" i="6" s="1"/>
  <c r="H254" i="6" a="1"/>
  <c r="H254" i="6" s="1"/>
  <c r="G249" i="6" a="1"/>
  <c r="G249" i="6" s="1"/>
  <c r="E273" i="6" a="1"/>
  <c r="E273" i="6" s="1"/>
  <c r="J263" i="6" a="1"/>
  <c r="J263" i="6" s="1"/>
  <c r="J304" i="6" s="1"/>
  <c r="D250" i="6" a="1"/>
  <c r="D250" i="6" s="1"/>
  <c r="D291" i="6" s="1"/>
  <c r="C245" i="6" a="1"/>
  <c r="C245" i="6" s="1"/>
  <c r="K268" i="6" a="1"/>
  <c r="K268" i="6" s="1"/>
  <c r="K259" i="6" a="1"/>
  <c r="K259" i="6" s="1"/>
  <c r="L255" i="6" a="1"/>
  <c r="L255" i="6" s="1"/>
  <c r="L296" i="6" s="1"/>
  <c r="G255" i="6" a="1"/>
  <c r="G255" i="6" s="1"/>
  <c r="G296" i="6" s="1"/>
  <c r="H208" i="6" a="1"/>
  <c r="H208" i="6" s="1"/>
  <c r="H331" i="6" s="1"/>
  <c r="J220" i="6" a="1"/>
  <c r="J220" i="6" s="1"/>
  <c r="J343" i="6" s="1"/>
  <c r="K214" i="6" a="1"/>
  <c r="K214" i="6" s="1"/>
  <c r="K337" i="6" s="1"/>
  <c r="C144" i="6" a="1"/>
  <c r="C144" i="6" s="1"/>
  <c r="D144" i="6" s="1"/>
  <c r="D213" i="6" a="1"/>
  <c r="D213" i="6" s="1"/>
  <c r="D336" i="6" s="1"/>
  <c r="L214" i="6" a="1"/>
  <c r="L214" i="6" s="1"/>
  <c r="L337" i="6" s="1"/>
  <c r="J203" i="6" a="1"/>
  <c r="J203" i="6" s="1"/>
  <c r="J326" i="6" s="1"/>
  <c r="H214" i="6" a="1"/>
  <c r="H214" i="6" s="1"/>
  <c r="H337" i="6" s="1"/>
  <c r="G229" i="6" a="1"/>
  <c r="G229" i="6" s="1"/>
  <c r="G352" i="6" s="1"/>
  <c r="D267" i="6" a="1"/>
  <c r="D267" i="6" s="1"/>
  <c r="D308" i="6" s="1"/>
  <c r="K275" i="6" a="1"/>
  <c r="K275" i="6" s="1"/>
  <c r="G243" i="6" a="1"/>
  <c r="G243" i="6" s="1"/>
  <c r="E149" i="6" a="1"/>
  <c r="E149" i="6" s="1"/>
  <c r="J216" i="6" a="1"/>
  <c r="J216" i="6" s="1"/>
  <c r="J339" i="6" s="1"/>
  <c r="J232" i="6" a="1"/>
  <c r="J232" i="6" s="1"/>
  <c r="J355" i="6" s="1"/>
  <c r="G237" i="6" a="1"/>
  <c r="G237" i="6" s="1"/>
  <c r="G360" i="6" s="1"/>
  <c r="C221" i="6" a="1"/>
  <c r="C221" i="6" s="1"/>
  <c r="C344" i="6" s="1"/>
  <c r="E257" i="6" a="1"/>
  <c r="E257" i="6" s="1"/>
  <c r="G267" i="6" a="1"/>
  <c r="G267" i="6" s="1"/>
  <c r="I215" i="6" a="1"/>
  <c r="I215" i="6" s="1"/>
  <c r="I338" i="6" s="1"/>
  <c r="I203" i="6" a="1"/>
  <c r="I203" i="6" s="1"/>
  <c r="I326" i="6" s="1"/>
  <c r="J222" i="6" a="1"/>
  <c r="J222" i="6" s="1"/>
  <c r="J345" i="6" s="1"/>
  <c r="J211" i="6" a="1"/>
  <c r="J211" i="6" s="1"/>
  <c r="J334" i="6" s="1"/>
  <c r="D275" i="6" a="1"/>
  <c r="D275" i="6" s="1"/>
  <c r="J226" i="6" a="1"/>
  <c r="J226" i="6" s="1"/>
  <c r="J349" i="6" s="1"/>
  <c r="C156" i="6" a="1"/>
  <c r="C156" i="6" s="1"/>
  <c r="D156" i="6" s="1"/>
  <c r="H213" i="6" a="1"/>
  <c r="H213" i="6" s="1"/>
  <c r="H336" i="6" s="1"/>
  <c r="C213" i="6" a="1"/>
  <c r="C213" i="6" s="1"/>
  <c r="C336" i="6" s="1"/>
  <c r="F261" i="6" a="1"/>
  <c r="F261" i="6" s="1"/>
  <c r="K256" i="6" a="1"/>
  <c r="K256" i="6" s="1"/>
  <c r="K297" i="6" s="1"/>
  <c r="E231" i="6" a="1"/>
  <c r="E231" i="6" s="1"/>
  <c r="E354" i="6" s="1"/>
  <c r="E172" i="6" a="1"/>
  <c r="E172" i="6" s="1"/>
  <c r="F218" i="6" a="1"/>
  <c r="F218" i="6" s="1"/>
  <c r="F341" i="6" s="1"/>
  <c r="E232" i="6" a="1"/>
  <c r="E232" i="6" s="1"/>
  <c r="E355" i="6" s="1"/>
  <c r="L269" i="6" a="1"/>
  <c r="L269" i="6" s="1"/>
  <c r="L310" i="6" s="1"/>
  <c r="I204" i="6" a="1"/>
  <c r="I204" i="6" s="1"/>
  <c r="I327" i="6" s="1"/>
  <c r="L277" i="6" a="1"/>
  <c r="L277" i="6" s="1"/>
  <c r="D214" i="6" a="1"/>
  <c r="D214" i="6" s="1"/>
  <c r="D337" i="6" s="1"/>
  <c r="C226" i="6" a="1"/>
  <c r="C226" i="6" s="1"/>
  <c r="C349" i="6" s="1"/>
  <c r="L267" i="6" a="1"/>
  <c r="L267" i="6" s="1"/>
  <c r="L308" i="6" s="1"/>
  <c r="L207" i="6" a="1"/>
  <c r="L207" i="6" s="1"/>
  <c r="L330" i="6" s="1"/>
  <c r="C167" i="6" a="1"/>
  <c r="C167" i="6" s="1"/>
  <c r="D167" i="6" s="1"/>
  <c r="D225" i="6" a="1"/>
  <c r="D225" i="6" s="1"/>
  <c r="D348" i="6" s="1"/>
  <c r="C148" i="6" a="1"/>
  <c r="C148" i="6" s="1"/>
  <c r="D148" i="6" s="1"/>
  <c r="F210" i="6" a="1"/>
  <c r="F210" i="6" s="1"/>
  <c r="F333" i="6" s="1"/>
  <c r="G211" i="6" a="1"/>
  <c r="G211" i="6" s="1"/>
  <c r="G334" i="6" s="1"/>
  <c r="E259" i="6" a="1"/>
  <c r="E259" i="6" s="1"/>
  <c r="E300" i="6" s="1"/>
  <c r="G216" i="6" a="1"/>
  <c r="G216" i="6" s="1"/>
  <c r="G339" i="6" s="1"/>
  <c r="C228" i="6" a="1"/>
  <c r="C228" i="6" s="1"/>
  <c r="C351" i="6" s="1"/>
  <c r="E164" i="6" a="1"/>
  <c r="E164" i="6" s="1"/>
  <c r="I216" i="6" a="1"/>
  <c r="I216" i="6" s="1"/>
  <c r="I339" i="6" s="1"/>
  <c r="I230" i="6" a="1"/>
  <c r="I230" i="6" s="1"/>
  <c r="I353" i="6" s="1"/>
  <c r="F268" i="6" a="1"/>
  <c r="F268" i="6" s="1"/>
  <c r="L243" i="6" a="1"/>
  <c r="L243" i="6" s="1"/>
  <c r="J273" i="6" a="1"/>
  <c r="J273" i="6" s="1"/>
  <c r="L210" i="6" a="1"/>
  <c r="L210" i="6" s="1"/>
  <c r="L333" i="6" s="1"/>
  <c r="I219" i="6" a="1"/>
  <c r="I219" i="6" s="1"/>
  <c r="I342" i="6" s="1"/>
  <c r="H261" i="6" a="1"/>
  <c r="H261" i="6" s="1"/>
  <c r="H302" i="6" s="1"/>
  <c r="I209" i="6" a="1"/>
  <c r="I209" i="6" s="1"/>
  <c r="I332" i="6" s="1"/>
  <c r="H247" i="6" a="1"/>
  <c r="H247" i="6" s="1"/>
  <c r="C207" i="6" a="1"/>
  <c r="C207" i="6" s="1"/>
  <c r="C330" i="6" s="1"/>
  <c r="I235" i="6" a="1"/>
  <c r="I235" i="6" s="1"/>
  <c r="I358" i="6" s="1"/>
  <c r="L257" i="6" a="1"/>
  <c r="L257" i="6" s="1"/>
  <c r="F224" i="6" a="1"/>
  <c r="F224" i="6" s="1"/>
  <c r="F347" i="6" s="1"/>
  <c r="I227" i="6" a="1"/>
  <c r="I227" i="6" s="1"/>
  <c r="I350" i="6" s="1"/>
  <c r="I231" i="6" a="1"/>
  <c r="I231" i="6" s="1"/>
  <c r="I354" i="6" s="1"/>
  <c r="E158" i="6" a="1"/>
  <c r="E158" i="6" s="1"/>
  <c r="C161" i="6" a="1"/>
  <c r="C161" i="6" s="1"/>
  <c r="D161" i="6" s="1"/>
  <c r="C223" i="6" a="1"/>
  <c r="C223" i="6" s="1"/>
  <c r="C346" i="6" s="1"/>
  <c r="G260" i="6" a="1"/>
  <c r="G260" i="6" s="1"/>
  <c r="G301" i="6" s="1"/>
  <c r="G269" i="6" a="1"/>
  <c r="G269" i="6" s="1"/>
  <c r="L270" i="6" a="1"/>
  <c r="L270" i="6" s="1"/>
  <c r="L224" i="6" a="1"/>
  <c r="L224" i="6" s="1"/>
  <c r="L347" i="6" s="1"/>
  <c r="E176" i="6" a="1"/>
  <c r="E176" i="6" s="1"/>
  <c r="F226" i="6" a="1"/>
  <c r="F226" i="6" s="1"/>
  <c r="F349" i="6" s="1"/>
  <c r="C154" i="6" a="1"/>
  <c r="C154" i="6" s="1"/>
  <c r="D154" i="6" s="1"/>
  <c r="J212" i="6" a="1"/>
  <c r="J212" i="6" s="1"/>
  <c r="J335" i="6" s="1"/>
  <c r="I212" i="6" a="1"/>
  <c r="I212" i="6" s="1"/>
  <c r="I335" i="6" s="1"/>
  <c r="J258" i="6" a="1"/>
  <c r="J258" i="6" s="1"/>
  <c r="L226" i="6" a="1"/>
  <c r="L226" i="6" s="1"/>
  <c r="L349" i="6" s="1"/>
  <c r="H224" i="6" a="1"/>
  <c r="H224" i="6" s="1"/>
  <c r="H347" i="6" s="1"/>
  <c r="I237" i="6" a="1"/>
  <c r="I237" i="6" s="1"/>
  <c r="I360" i="6" s="1"/>
  <c r="C230" i="6" a="1"/>
  <c r="C230" i="6" s="1"/>
  <c r="C353" i="6" s="1"/>
  <c r="K234" i="6" a="1"/>
  <c r="K234" i="6" s="1"/>
  <c r="K357" i="6" s="1"/>
  <c r="F220" i="6" a="1"/>
  <c r="F220" i="6" s="1"/>
  <c r="F343" i="6" s="1"/>
  <c r="E234" i="6" a="1"/>
  <c r="E234" i="6" s="1"/>
  <c r="E357" i="6" s="1"/>
  <c r="L271" i="6" a="1"/>
  <c r="L271" i="6" s="1"/>
  <c r="L312" i="6" s="1"/>
  <c r="I206" i="6" a="1"/>
  <c r="I206" i="6" s="1"/>
  <c r="I329" i="6" s="1"/>
  <c r="D208" i="6" a="1"/>
  <c r="D208" i="6" s="1"/>
  <c r="D331" i="6" s="1"/>
  <c r="H237" i="6" a="1"/>
  <c r="H237" i="6" s="1"/>
  <c r="H360" i="6" s="1"/>
  <c r="I221" i="6" a="1"/>
  <c r="I221" i="6" s="1"/>
  <c r="I344" i="6" s="1"/>
  <c r="G203" i="6" a="1"/>
  <c r="G203" i="6" s="1"/>
  <c r="G326" i="6" s="1"/>
  <c r="H205" i="6" a="1"/>
  <c r="H205" i="6" s="1"/>
  <c r="H328" i="6" s="1"/>
  <c r="K225" i="6" a="1"/>
  <c r="K225" i="6" s="1"/>
  <c r="K348" i="6" s="1"/>
  <c r="H263" i="6" a="1"/>
  <c r="H263" i="6" s="1"/>
  <c r="E272" i="6" a="1"/>
  <c r="E272" i="6" s="1"/>
  <c r="F267" i="6" a="1"/>
  <c r="F267" i="6" s="1"/>
  <c r="E171" i="6" a="1"/>
  <c r="E171" i="6" s="1"/>
  <c r="E162" i="6" a="1"/>
  <c r="E162" i="6" s="1"/>
  <c r="G228" i="6" a="1"/>
  <c r="G228" i="6" s="1"/>
  <c r="G351" i="6" s="1"/>
  <c r="E174" i="6" a="1"/>
  <c r="E174" i="6" s="1"/>
  <c r="J218" i="6" a="1"/>
  <c r="J218" i="6" s="1"/>
  <c r="J341" i="6" s="1"/>
  <c r="I232" i="6" a="1"/>
  <c r="I232" i="6" s="1"/>
  <c r="I355" i="6" s="1"/>
  <c r="F270" i="6" a="1"/>
  <c r="F270" i="6" s="1"/>
  <c r="F311" i="6" s="1"/>
  <c r="C205" i="6" a="1"/>
  <c r="C205" i="6" s="1"/>
  <c r="C328" i="6" s="1"/>
  <c r="H206" i="6" a="1"/>
  <c r="H206" i="6" s="1"/>
  <c r="H329" i="6" s="1"/>
  <c r="D230" i="6" a="1"/>
  <c r="D230" i="6" s="1"/>
  <c r="D353" i="6" s="1"/>
  <c r="C220" i="6" a="1"/>
  <c r="C220" i="6" s="1"/>
  <c r="C343" i="6" s="1"/>
  <c r="L235" i="6" a="1"/>
  <c r="L235" i="6" s="1"/>
  <c r="L358" i="6" s="1"/>
  <c r="C173" i="6" a="1"/>
  <c r="C173" i="6" s="1"/>
  <c r="D173" i="6" s="1"/>
  <c r="E224" i="6" a="1"/>
  <c r="E224" i="6" s="1"/>
  <c r="E347" i="6" s="1"/>
  <c r="L261" i="6" a="1"/>
  <c r="L261" i="6" s="1"/>
  <c r="I270" i="6" a="1"/>
  <c r="I270" i="6" s="1"/>
  <c r="D264" i="6" a="1"/>
  <c r="D264" i="6" s="1"/>
  <c r="E163" i="6" a="1"/>
  <c r="E163" i="6" s="1"/>
  <c r="H235" i="6" a="1"/>
  <c r="H235" i="6" s="1"/>
  <c r="H358" i="6" s="1"/>
  <c r="G246" i="6" a="1"/>
  <c r="G246" i="6" s="1"/>
  <c r="G287" i="6" s="1"/>
  <c r="F272" i="6" a="1"/>
  <c r="F272" i="6" s="1"/>
  <c r="G230" i="6" a="1"/>
  <c r="G230" i="6" s="1"/>
  <c r="G353" i="6" s="1"/>
  <c r="I210" i="6" a="1"/>
  <c r="I210" i="6" s="1"/>
  <c r="I333" i="6" s="1"/>
  <c r="J230" i="6" a="1"/>
  <c r="J230" i="6" s="1"/>
  <c r="J353" i="6" s="1"/>
  <c r="J204" i="6" a="1"/>
  <c r="J204" i="6" s="1"/>
  <c r="J327" i="6" s="1"/>
  <c r="E225" i="6" a="1"/>
  <c r="E225" i="6" s="1"/>
  <c r="E348" i="6" s="1"/>
  <c r="F228" i="6" a="1"/>
  <c r="F228" i="6" s="1"/>
  <c r="F351" i="6" s="1"/>
  <c r="C164" i="6" a="1"/>
  <c r="C164" i="6" s="1"/>
  <c r="D164" i="6" s="1"/>
  <c r="H216" i="6" a="1"/>
  <c r="H216" i="6" s="1"/>
  <c r="H339" i="6" s="1"/>
  <c r="I214" i="6" a="1"/>
  <c r="I214" i="6" s="1"/>
  <c r="I337" i="6" s="1"/>
  <c r="C263" i="6" a="1"/>
  <c r="C263" i="6" s="1"/>
  <c r="J261" i="6" a="1"/>
  <c r="J261" i="6" s="1"/>
  <c r="F206" i="6" a="1"/>
  <c r="F206" i="6" s="1"/>
  <c r="F329" i="6" s="1"/>
  <c r="I233" i="6" a="1"/>
  <c r="I233" i="6" s="1"/>
  <c r="I356" i="6" s="1"/>
  <c r="L219" i="6" a="1"/>
  <c r="L219" i="6" s="1"/>
  <c r="L342" i="6" s="1"/>
  <c r="K233" i="6" a="1"/>
  <c r="K233" i="6" s="1"/>
  <c r="K356" i="6" s="1"/>
  <c r="H271" i="6" a="1"/>
  <c r="H271" i="6" s="1"/>
  <c r="E206" i="6" a="1"/>
  <c r="E206" i="6" s="1"/>
  <c r="E329" i="6" s="1"/>
  <c r="H204" i="6" a="1"/>
  <c r="H204" i="6" s="1"/>
  <c r="H327" i="6" s="1"/>
  <c r="F223" i="6" a="1"/>
  <c r="F223" i="6" s="1"/>
  <c r="F346" i="6" s="1"/>
  <c r="E233" i="6" a="1"/>
  <c r="E233" i="6" s="1"/>
  <c r="E356" i="6" s="1"/>
  <c r="L275" i="6" a="1"/>
  <c r="L275" i="6" s="1"/>
  <c r="I223" i="6" a="1"/>
  <c r="I223" i="6" s="1"/>
  <c r="I346" i="6" s="1"/>
  <c r="E150" i="6" a="1"/>
  <c r="E150" i="6" s="1"/>
  <c r="F211" i="6" a="1"/>
  <c r="F211" i="6" s="1"/>
  <c r="F334" i="6" s="1"/>
  <c r="K227" i="6" a="1"/>
  <c r="K227" i="6" s="1"/>
  <c r="K350" i="6" s="1"/>
  <c r="H265" i="6" a="1"/>
  <c r="H265" i="6" s="1"/>
  <c r="H306" i="6" s="1"/>
  <c r="E274" i="6" a="1"/>
  <c r="E274" i="6" s="1"/>
  <c r="J275" i="6" a="1"/>
  <c r="J275" i="6" s="1"/>
  <c r="H234" i="6" a="1"/>
  <c r="H234" i="6" s="1"/>
  <c r="H357" i="6" s="1"/>
  <c r="L213" i="6" a="1"/>
  <c r="L213" i="6" s="1"/>
  <c r="L336" i="6" s="1"/>
  <c r="D231" i="6" a="1"/>
  <c r="D231" i="6" s="1"/>
  <c r="D354" i="6" s="1"/>
  <c r="G232" i="6" a="1"/>
  <c r="G232" i="6" s="1"/>
  <c r="G355" i="6" s="1"/>
  <c r="G219" i="6" a="1"/>
  <c r="G219" i="6" s="1"/>
  <c r="G342" i="6" s="1"/>
  <c r="I253" i="6" a="1"/>
  <c r="I253" i="6" s="1"/>
  <c r="K265" i="6" a="1"/>
  <c r="K265" i="6" s="1"/>
  <c r="G212" i="6" a="1"/>
  <c r="G212" i="6" s="1"/>
  <c r="G335" i="6" s="1"/>
  <c r="J235" i="6" a="1"/>
  <c r="J235" i="6" s="1"/>
  <c r="J358" i="6" s="1"/>
  <c r="D216" i="6" a="1"/>
  <c r="D216" i="6" s="1"/>
  <c r="D339" i="6" s="1"/>
  <c r="F225" i="6" a="1"/>
  <c r="F225" i="6" s="1"/>
  <c r="F348" i="6" s="1"/>
  <c r="C222" i="6" a="1"/>
  <c r="C222" i="6" s="1"/>
  <c r="C345" i="6" s="1"/>
  <c r="C203" i="6" a="1"/>
  <c r="C203" i="6" s="1"/>
  <c r="C326" i="6" s="1"/>
  <c r="D207" i="6" a="1"/>
  <c r="D207" i="6" s="1"/>
  <c r="D330" i="6" s="1"/>
  <c r="E226" i="6" a="1"/>
  <c r="E226" i="6" s="1"/>
  <c r="E349" i="6" s="1"/>
  <c r="L263" i="6" a="1"/>
  <c r="L263" i="6" s="1"/>
  <c r="L304" i="6" s="1"/>
  <c r="I272" i="6" a="1"/>
  <c r="I272" i="6" s="1"/>
  <c r="D274" i="6" a="1"/>
  <c r="D274" i="6" s="1"/>
  <c r="D315" i="6" s="1"/>
  <c r="L232" i="6" a="1"/>
  <c r="L232" i="6" s="1"/>
  <c r="L355" i="6" s="1"/>
  <c r="J210" i="6" a="1"/>
  <c r="J210" i="6" s="1"/>
  <c r="H229" i="6" a="1"/>
  <c r="H229" i="6" s="1"/>
  <c r="H352" i="6" s="1"/>
  <c r="C170" i="6" a="1"/>
  <c r="C170" i="6" s="1"/>
  <c r="D170" i="6" s="1"/>
  <c r="K217" i="6" a="1"/>
  <c r="K217" i="6" s="1"/>
  <c r="K340" i="6" s="1"/>
  <c r="K215" i="6" a="1"/>
  <c r="K215" i="6" s="1"/>
  <c r="K338" i="6" s="1"/>
  <c r="E264" i="6" a="1"/>
  <c r="E264" i="6" s="1"/>
  <c r="G208" i="6" a="1"/>
  <c r="G208" i="6" s="1"/>
  <c r="G331" i="6" s="1"/>
  <c r="L230" i="6" a="1"/>
  <c r="L230" i="6" s="1"/>
  <c r="L353" i="6" s="1"/>
  <c r="C169" i="6" a="1"/>
  <c r="C169" i="6" s="1"/>
  <c r="D169" i="6" s="1"/>
  <c r="L251" i="6" a="1"/>
  <c r="L251" i="6" s="1"/>
  <c r="E175" i="6" a="1"/>
  <c r="E175" i="6" s="1"/>
  <c r="E205" i="6" a="1"/>
  <c r="E205" i="6" s="1"/>
  <c r="E328" i="6" s="1"/>
  <c r="I234" i="6" a="1"/>
  <c r="I234" i="6" s="1"/>
  <c r="I357" i="6" s="1"/>
  <c r="J233" i="6" a="1"/>
  <c r="J233" i="6" s="1"/>
  <c r="J356" i="6" s="1"/>
  <c r="F208" i="6" a="1"/>
  <c r="F208" i="6" s="1"/>
  <c r="F331" i="6" s="1"/>
  <c r="C159" i="6" a="1"/>
  <c r="C159" i="6" s="1"/>
  <c r="D159" i="6" s="1"/>
  <c r="E143" i="6" a="1"/>
  <c r="E143" i="6" s="1"/>
  <c r="H207" i="6" a="1"/>
  <c r="H207" i="6" s="1"/>
  <c r="H330" i="6" s="1"/>
  <c r="L221" i="6" a="1"/>
  <c r="L221" i="6" s="1"/>
  <c r="L344" i="6" s="1"/>
  <c r="K235" i="6" a="1"/>
  <c r="K235" i="6" s="1"/>
  <c r="K358" i="6" s="1"/>
  <c r="H273" i="6" a="1"/>
  <c r="H273" i="6" s="1"/>
  <c r="H314" i="6" s="1"/>
  <c r="E208" i="6" a="1"/>
  <c r="E208" i="6" s="1"/>
  <c r="E331" i="6" s="1"/>
  <c r="I251" i="6" a="1"/>
  <c r="I251" i="6" s="1"/>
  <c r="I292" i="6" s="1"/>
  <c r="C210" i="6" a="1"/>
  <c r="C210" i="6" s="1"/>
  <c r="C333" i="6" s="1"/>
  <c r="E223" i="6" a="1"/>
  <c r="E223" i="6" s="1"/>
  <c r="E346" i="6" s="1"/>
  <c r="E148" i="6" a="1"/>
  <c r="E148" i="6" s="1"/>
  <c r="H210" i="6" a="1"/>
  <c r="H210" i="6" s="1"/>
  <c r="H333" i="6" s="1"/>
  <c r="G227" i="6" a="1"/>
  <c r="G227" i="6" s="1"/>
  <c r="G350" i="6" s="1"/>
  <c r="D265" i="6" a="1"/>
  <c r="D265" i="6" s="1"/>
  <c r="K273" i="6" a="1"/>
  <c r="K273" i="6" s="1"/>
  <c r="H270" i="6" a="1"/>
  <c r="H270" i="6" s="1"/>
  <c r="H311" i="6" s="1"/>
  <c r="G226" i="6" a="1"/>
  <c r="G226" i="6" s="1"/>
  <c r="G349" i="6" s="1"/>
  <c r="C145" i="6" a="1"/>
  <c r="C145" i="6" s="1"/>
  <c r="D145" i="6" s="1"/>
  <c r="H220" i="6" a="1"/>
  <c r="H220" i="6" s="1"/>
  <c r="H343" i="6" s="1"/>
  <c r="E217" i="6" a="1"/>
  <c r="E217" i="6" s="1"/>
  <c r="E340" i="6" s="1"/>
  <c r="D233" i="6" a="1"/>
  <c r="D233" i="6" s="1"/>
  <c r="D356" i="6" s="1"/>
  <c r="F203" i="6" a="1"/>
  <c r="F203" i="6" s="1"/>
  <c r="F326" i="6" s="1"/>
  <c r="G221" i="6" a="1"/>
  <c r="G221" i="6" s="1"/>
  <c r="G344" i="6" s="1"/>
  <c r="C258" i="6" a="1"/>
  <c r="C258" i="6" s="1"/>
  <c r="C299" i="6" s="1"/>
  <c r="K267" i="6" a="1"/>
  <c r="K267" i="6" s="1"/>
  <c r="F269" i="6" a="1"/>
  <c r="F269" i="6" s="1"/>
  <c r="F310" i="6" s="1"/>
  <c r="J221" i="6" a="1"/>
  <c r="J221" i="6" s="1"/>
  <c r="J344" i="6" s="1"/>
  <c r="C163" i="6" a="1"/>
  <c r="C163" i="6" s="1"/>
  <c r="D163" i="6" s="1"/>
  <c r="J224" i="6" a="1"/>
  <c r="J224" i="6" s="1"/>
  <c r="J347" i="6" s="1"/>
  <c r="C146" i="6" a="1"/>
  <c r="C146" i="6" s="1"/>
  <c r="D146" i="6" s="1"/>
  <c r="H209" i="6" a="1"/>
  <c r="H209" i="6" s="1"/>
  <c r="H332" i="6" s="1"/>
  <c r="C211" i="6" a="1"/>
  <c r="C211" i="6" s="1"/>
  <c r="C334" i="6" s="1"/>
  <c r="H255" i="6" a="1"/>
  <c r="H255" i="6" s="1"/>
  <c r="H296" i="6" s="1"/>
  <c r="E157" i="6" a="1"/>
  <c r="E157" i="6" s="1"/>
  <c r="L222" i="6" a="1"/>
  <c r="L222" i="6" s="1"/>
  <c r="L345" i="6" s="1"/>
  <c r="E230" i="6" a="1"/>
  <c r="E230" i="6" s="1"/>
  <c r="E353" i="6" s="1"/>
  <c r="L218" i="6" a="1"/>
  <c r="L218" i="6" s="1"/>
  <c r="L341" i="6" s="1"/>
  <c r="J214" i="6" a="1"/>
  <c r="J214" i="6" s="1"/>
  <c r="J337" i="6" s="1"/>
  <c r="H231" i="6" a="1"/>
  <c r="H231" i="6" s="1"/>
  <c r="H354" i="6" s="1"/>
  <c r="C234" i="6" a="1"/>
  <c r="C234" i="6" s="1"/>
  <c r="C357" i="6" s="1"/>
  <c r="K219" i="6" a="1"/>
  <c r="K219" i="6" s="1"/>
  <c r="K342" i="6" s="1"/>
  <c r="K254" i="6" a="1"/>
  <c r="K254" i="6" s="1"/>
  <c r="E266" i="6" a="1"/>
  <c r="E266" i="6" s="1"/>
  <c r="J267" i="6" a="1"/>
  <c r="J267" i="6" s="1"/>
  <c r="J308" i="6" s="1"/>
  <c r="H218" i="6" a="1"/>
  <c r="H218" i="6" s="1"/>
  <c r="H341" i="6" s="1"/>
  <c r="C147" i="6" a="1"/>
  <c r="C147" i="6" s="1"/>
  <c r="D147" i="6" s="1"/>
  <c r="D223" i="6" a="1"/>
  <c r="D223" i="6" s="1"/>
  <c r="D346" i="6" s="1"/>
  <c r="L203" i="6" a="1"/>
  <c r="L203" i="6" s="1"/>
  <c r="L326" i="6" s="1"/>
  <c r="I243" i="6" a="1"/>
  <c r="I243" i="6" s="1"/>
  <c r="I284" i="6" s="1"/>
  <c r="G209" i="6" a="1"/>
  <c r="G209" i="6" s="1"/>
  <c r="G332" i="6" s="1"/>
  <c r="C250" i="6" a="1"/>
  <c r="C250" i="6" s="1"/>
  <c r="J229" i="6" a="1"/>
  <c r="J229" i="6" s="1"/>
  <c r="J352" i="6" s="1"/>
  <c r="D218" i="6" a="1"/>
  <c r="D218" i="6" s="1"/>
  <c r="D341" i="6" s="1"/>
  <c r="K223" i="6" a="1"/>
  <c r="K223" i="6" s="1"/>
  <c r="K346" i="6" s="1"/>
  <c r="K248" i="6" a="1"/>
  <c r="K248" i="6" s="1"/>
  <c r="K289" i="6" s="1"/>
  <c r="K237" i="6" a="1"/>
  <c r="K237" i="6" s="1"/>
  <c r="K360" i="6" s="1"/>
  <c r="K207" i="6" a="1"/>
  <c r="K207" i="6" s="1"/>
  <c r="K330" i="6" s="1"/>
  <c r="C151" i="6" a="1"/>
  <c r="C151" i="6" s="1"/>
  <c r="D151" i="6" s="1"/>
  <c r="K209" i="6" a="1"/>
  <c r="K209" i="6" s="1"/>
  <c r="K332" i="6" s="1"/>
  <c r="E156" i="6" a="1"/>
  <c r="E156" i="6" s="1"/>
  <c r="G275" i="6" a="1"/>
  <c r="G275" i="6" s="1"/>
  <c r="G316" i="6" s="1"/>
  <c r="E166" i="6" a="1"/>
  <c r="E166" i="6" s="1"/>
  <c r="H243" i="6" a="1"/>
  <c r="H243" i="6" s="1"/>
  <c r="H284" i="6" s="1"/>
  <c r="F234" i="6" a="1"/>
  <c r="F234" i="6" s="1"/>
  <c r="F357" i="6" s="1"/>
  <c r="C269" i="6" a="1"/>
  <c r="C269" i="6" s="1"/>
  <c r="C310" i="6" s="1"/>
  <c r="C312" i="6"/>
  <c r="I303" i="6"/>
  <c r="F167" i="6"/>
  <c r="I305" i="6"/>
  <c r="D206" i="6" a="1"/>
  <c r="D206" i="6" s="1"/>
  <c r="D329" i="6" s="1"/>
  <c r="H223" i="6" a="1"/>
  <c r="H223" i="6" s="1"/>
  <c r="H346" i="6" s="1"/>
  <c r="F256" i="6" a="1"/>
  <c r="F256" i="6" s="1"/>
  <c r="F297" i="6" s="1"/>
  <c r="J213" i="6" a="1"/>
  <c r="J213" i="6" s="1"/>
  <c r="J336" i="6" s="1"/>
  <c r="D272" i="6" a="1"/>
  <c r="D272" i="6" s="1"/>
  <c r="D313" i="6" s="1"/>
  <c r="D217" i="6" a="1"/>
  <c r="D217" i="6" s="1"/>
  <c r="D340" i="6" s="1"/>
  <c r="L204" i="6" a="1"/>
  <c r="L204" i="6" s="1"/>
  <c r="L327" i="6" s="1"/>
  <c r="C157" i="6" a="1"/>
  <c r="C157" i="6" s="1"/>
  <c r="D157" i="6" s="1"/>
  <c r="J260" i="6" a="1"/>
  <c r="J260" i="6" s="1"/>
  <c r="J301" i="6" s="1"/>
  <c r="H211" i="6" a="1"/>
  <c r="H211" i="6" s="1"/>
  <c r="K313" i="6" l="1"/>
  <c r="D286" i="6"/>
  <c r="G124" i="6" a="1"/>
  <c r="G124" i="6" s="1"/>
  <c r="G294" i="6"/>
  <c r="K291" i="6"/>
  <c r="C297" i="6"/>
  <c r="K305" i="6"/>
  <c r="G298" i="6"/>
  <c r="G299" i="6"/>
  <c r="G288" i="6"/>
  <c r="F308" i="6"/>
  <c r="G167" i="6"/>
  <c r="D316" i="6"/>
  <c r="L301" i="6"/>
  <c r="L315" i="6"/>
  <c r="C295" i="6"/>
  <c r="L318" i="6"/>
  <c r="G303" i="6"/>
  <c r="E310" i="6"/>
  <c r="F313" i="6"/>
  <c r="I294" i="6"/>
  <c r="D285" i="6"/>
  <c r="L298" i="6"/>
  <c r="I310" i="6"/>
  <c r="D303" i="6"/>
  <c r="G285" i="6"/>
  <c r="M326" i="6"/>
  <c r="M359" i="6"/>
  <c r="M354" i="6"/>
  <c r="N354" i="6" s="1" a="1"/>
  <c r="N354" i="6" s="1"/>
  <c r="O354" i="6" s="1" a="1"/>
  <c r="O354" i="6" s="1"/>
  <c r="P354" i="6" s="1" a="1"/>
  <c r="P354" i="6" s="1"/>
  <c r="M353" i="6"/>
  <c r="N353" i="6" s="1" a="1"/>
  <c r="N353" i="6" s="1"/>
  <c r="O353" i="6" s="1" a="1"/>
  <c r="O353" i="6" s="1"/>
  <c r="P353" i="6" s="1" a="1"/>
  <c r="P353" i="6" s="1"/>
  <c r="D305" i="6"/>
  <c r="M341" i="6"/>
  <c r="N341" i="6" s="1" a="1"/>
  <c r="N341" i="6" s="1"/>
  <c r="O341" i="6" s="1" a="1"/>
  <c r="O341" i="6" s="1"/>
  <c r="P341" i="6" s="1" a="1"/>
  <c r="P341" i="6" s="1"/>
  <c r="F300" i="6"/>
  <c r="J287" i="6"/>
  <c r="M340" i="6"/>
  <c r="N340" i="6" s="1" a="1"/>
  <c r="N340" i="6" s="1"/>
  <c r="O340" i="6" s="1" a="1"/>
  <c r="O340" i="6" s="1"/>
  <c r="P340" i="6" s="1" a="1"/>
  <c r="P340" i="6" s="1"/>
  <c r="M358" i="6"/>
  <c r="N358" i="6" s="1" a="1"/>
  <c r="N358" i="6" s="1"/>
  <c r="O358" i="6" s="1" a="1"/>
  <c r="O358" i="6" s="1"/>
  <c r="P358" i="6" s="1" a="1"/>
  <c r="P358" i="6" s="1"/>
  <c r="M345" i="6"/>
  <c r="N345" i="6" s="1" a="1"/>
  <c r="N345" i="6" s="1"/>
  <c r="O345" i="6" s="1" a="1"/>
  <c r="O345" i="6" s="1"/>
  <c r="P345" i="6" s="1" a="1"/>
  <c r="P345" i="6" s="1"/>
  <c r="M328" i="6"/>
  <c r="M346" i="6"/>
  <c r="N346" i="6" s="1" a="1"/>
  <c r="N346" i="6" s="1"/>
  <c r="O346" i="6" s="1" a="1"/>
  <c r="O346" i="6" s="1"/>
  <c r="P346" i="6" s="1" a="1"/>
  <c r="P346" i="6" s="1"/>
  <c r="M330" i="6"/>
  <c r="M351" i="6"/>
  <c r="F302" i="6"/>
  <c r="M344" i="6"/>
  <c r="N344" i="6" s="1" a="1"/>
  <c r="N344" i="6" s="1"/>
  <c r="O344" i="6" s="1" a="1"/>
  <c r="O344" i="6" s="1"/>
  <c r="P344" i="6" s="1" a="1"/>
  <c r="P344" i="6" s="1"/>
  <c r="M350" i="6"/>
  <c r="N350" i="6" s="1" a="1"/>
  <c r="N350" i="6" s="1"/>
  <c r="O350" i="6" s="1" a="1"/>
  <c r="O350" i="6" s="1"/>
  <c r="P350" i="6" s="1" a="1"/>
  <c r="P350" i="6" s="1"/>
  <c r="M347" i="6"/>
  <c r="L289" i="6"/>
  <c r="M338" i="6"/>
  <c r="N338" i="6" s="1" a="1"/>
  <c r="N338" i="6" s="1"/>
  <c r="O338" i="6" s="1" a="1"/>
  <c r="O338" i="6" s="1"/>
  <c r="P338" i="6" s="1" a="1"/>
  <c r="P338" i="6" s="1"/>
  <c r="H293" i="6"/>
  <c r="M339" i="6"/>
  <c r="M329" i="6"/>
  <c r="M352" i="6"/>
  <c r="N352" i="6" s="1" a="1"/>
  <c r="N352" i="6" s="1"/>
  <c r="O352" i="6" s="1" a="1"/>
  <c r="O352" i="6" s="1"/>
  <c r="P352" i="6" s="1" a="1"/>
  <c r="P352" i="6" s="1"/>
  <c r="M349" i="6"/>
  <c r="N349" i="6" s="1" a="1"/>
  <c r="N349" i="6" s="1"/>
  <c r="O349" i="6" s="1" a="1"/>
  <c r="O349" i="6" s="1"/>
  <c r="P349" i="6" s="1" a="1"/>
  <c r="P349" i="6" s="1"/>
  <c r="M348" i="6"/>
  <c r="N348" i="6" s="1" a="1"/>
  <c r="N348" i="6" s="1"/>
  <c r="O348" i="6" s="1" a="1"/>
  <c r="O348" i="6" s="1"/>
  <c r="P348" i="6" s="1" a="1"/>
  <c r="P348" i="6" s="1"/>
  <c r="D306" i="6"/>
  <c r="M357" i="6"/>
  <c r="N357" i="6" s="1" a="1"/>
  <c r="N357" i="6" s="1"/>
  <c r="O357" i="6" s="1" a="1"/>
  <c r="O357" i="6" s="1"/>
  <c r="P357" i="6" s="1" a="1"/>
  <c r="P357" i="6" s="1"/>
  <c r="M343" i="6"/>
  <c r="M336" i="6"/>
  <c r="N336" i="6" s="1" a="1"/>
  <c r="N336" i="6" s="1"/>
  <c r="O336" i="6" s="1" a="1"/>
  <c r="O336" i="6" s="1"/>
  <c r="P336" i="6" s="1" a="1"/>
  <c r="P336" i="6" s="1"/>
  <c r="J300" i="6"/>
  <c r="M356" i="6"/>
  <c r="N356" i="6" s="1" a="1"/>
  <c r="N356" i="6" s="1"/>
  <c r="O356" i="6" s="1" a="1"/>
  <c r="O356" i="6" s="1"/>
  <c r="P356" i="6" s="1" a="1"/>
  <c r="P356" i="6" s="1"/>
  <c r="M331" i="6"/>
  <c r="F295" i="6"/>
  <c r="M337" i="6"/>
  <c r="N337" i="6" s="1" a="1"/>
  <c r="N337" i="6" s="1"/>
  <c r="O337" i="6" s="1" a="1"/>
  <c r="O337" i="6" s="1"/>
  <c r="P337" i="6" s="1" a="1"/>
  <c r="P337" i="6" s="1"/>
  <c r="M355" i="6"/>
  <c r="M342" i="6"/>
  <c r="N342" i="6" s="1" a="1"/>
  <c r="N342" i="6" s="1"/>
  <c r="O342" i="6" s="1" a="1"/>
  <c r="O342" i="6" s="1"/>
  <c r="P342" i="6" s="1" a="1"/>
  <c r="P342" i="6" s="1"/>
  <c r="M360" i="6"/>
  <c r="N360" i="6" s="1" a="1"/>
  <c r="N360" i="6" s="1"/>
  <c r="O360" i="6" s="1" a="1"/>
  <c r="O360" i="6" s="1"/>
  <c r="P360" i="6" s="1" a="1"/>
  <c r="P360" i="6" s="1"/>
  <c r="C290" i="6"/>
  <c r="K306" i="6"/>
  <c r="L306" i="6"/>
  <c r="K294" i="6"/>
  <c r="K295" i="6"/>
  <c r="K309" i="6"/>
  <c r="K314" i="6"/>
  <c r="K303" i="6"/>
  <c r="E285" i="6"/>
  <c r="G291" i="6"/>
  <c r="E292" i="6"/>
  <c r="H298" i="6"/>
  <c r="I311" i="6"/>
  <c r="E305" i="6"/>
  <c r="I313" i="6"/>
  <c r="E317" i="6"/>
  <c r="E291" i="6"/>
  <c r="I289" i="6"/>
  <c r="J306" i="6"/>
  <c r="K287" i="6"/>
  <c r="E315" i="6"/>
  <c r="K299" i="6"/>
  <c r="G310" i="6"/>
  <c r="C304" i="6"/>
  <c r="J288" i="6"/>
  <c r="C313" i="6"/>
  <c r="J316" i="6"/>
  <c r="K308" i="6"/>
  <c r="G156" i="6"/>
  <c r="F156" i="6"/>
  <c r="G166" i="6"/>
  <c r="F166" i="6"/>
  <c r="G157" i="6"/>
  <c r="F157" i="6"/>
  <c r="G143" i="6"/>
  <c r="F143" i="6"/>
  <c r="J291" i="6"/>
  <c r="J333" i="6"/>
  <c r="M333" i="6" s="1"/>
  <c r="N333" i="6" s="1" a="1"/>
  <c r="N333" i="6" s="1"/>
  <c r="O333" i="6" s="1" a="1"/>
  <c r="O333" i="6" s="1"/>
  <c r="P333" i="6" s="1" a="1"/>
  <c r="P333" i="6" s="1"/>
  <c r="H312" i="6"/>
  <c r="G163" i="6"/>
  <c r="F163" i="6"/>
  <c r="E313" i="6"/>
  <c r="L311" i="6"/>
  <c r="H288" i="6"/>
  <c r="G172" i="6"/>
  <c r="F172" i="6"/>
  <c r="G284" i="6"/>
  <c r="C286" i="6"/>
  <c r="D292" i="6"/>
  <c r="D334" i="6"/>
  <c r="J297" i="6"/>
  <c r="H318" i="6"/>
  <c r="C315" i="6"/>
  <c r="C302" i="6"/>
  <c r="I304" i="6"/>
  <c r="L285" i="6"/>
  <c r="G313" i="6"/>
  <c r="J294" i="6"/>
  <c r="G300" i="6"/>
  <c r="C303" i="6"/>
  <c r="G170" i="6"/>
  <c r="F170" i="6"/>
  <c r="G295" i="6"/>
  <c r="K301" i="6"/>
  <c r="E304" i="6"/>
  <c r="H285" i="6"/>
  <c r="G297" i="6"/>
  <c r="I302" i="6"/>
  <c r="C285" i="6"/>
  <c r="C284" i="6"/>
  <c r="E309" i="6"/>
  <c r="D293" i="6"/>
  <c r="K298" i="6"/>
  <c r="C301" i="6"/>
  <c r="E312" i="6"/>
  <c r="H301" i="6"/>
  <c r="G159" i="6"/>
  <c r="F159" i="6"/>
  <c r="E303" i="6"/>
  <c r="G318" i="6"/>
  <c r="J298" i="6"/>
  <c r="F301" i="6"/>
  <c r="D290" i="6"/>
  <c r="K315" i="6"/>
  <c r="D297" i="6"/>
  <c r="G153" i="6"/>
  <c r="F153" i="6"/>
  <c r="E316" i="6"/>
  <c r="H297" i="6"/>
  <c r="L288" i="6"/>
  <c r="E311" i="6"/>
  <c r="I296" i="6"/>
  <c r="D300" i="6"/>
  <c r="G286" i="6"/>
  <c r="F289" i="6"/>
  <c r="E293" i="6"/>
  <c r="I288" i="6"/>
  <c r="D69" i="6" a="1"/>
  <c r="D69" i="6" s="1"/>
  <c r="D63" i="6" a="1"/>
  <c r="D63" i="6" s="1"/>
  <c r="D74" i="6" a="1"/>
  <c r="D74" i="6" s="1"/>
  <c r="D64" i="6" a="1"/>
  <c r="D64" i="6" s="1"/>
  <c r="D13" i="6" a="1"/>
  <c r="D13" i="6" s="1"/>
  <c r="D9" i="6" a="1"/>
  <c r="D9" i="6" s="1"/>
  <c r="D11" i="6" a="1"/>
  <c r="D11" i="6" s="1"/>
  <c r="D7" i="6" a="1"/>
  <c r="D7" i="6" s="1"/>
  <c r="D70" i="6" a="1"/>
  <c r="D70" i="6" s="1"/>
  <c r="D73" i="6" a="1"/>
  <c r="D73" i="6" s="1"/>
  <c r="D15" i="6" a="1"/>
  <c r="D15" i="6" s="1"/>
  <c r="D68" i="6" a="1"/>
  <c r="D68" i="6" s="1"/>
  <c r="D8" i="6" a="1"/>
  <c r="D8" i="6" s="1"/>
  <c r="D6" i="6" a="1"/>
  <c r="D6" i="6" s="1"/>
  <c r="D12" i="6" a="1"/>
  <c r="D12" i="6" s="1"/>
  <c r="D71" i="6" a="1"/>
  <c r="D71" i="6" s="1"/>
  <c r="D65" i="6" a="1"/>
  <c r="D65" i="6" s="1"/>
  <c r="D66" i="6" a="1"/>
  <c r="D66" i="6" s="1"/>
  <c r="D67" i="6" a="1"/>
  <c r="D67" i="6" s="1"/>
  <c r="D72" i="6" a="1"/>
  <c r="D72" i="6" s="1"/>
  <c r="D10" i="6" a="1"/>
  <c r="D10" i="6" s="1"/>
  <c r="D5" i="6" a="1"/>
  <c r="D5" i="6" s="1"/>
  <c r="D4" i="6" a="1"/>
  <c r="D4" i="6" s="1"/>
  <c r="G109" i="6" a="1"/>
  <c r="G109" i="6" s="1"/>
  <c r="G100" i="6" a="1"/>
  <c r="G100" i="6" s="1"/>
  <c r="G106" i="6" a="1"/>
  <c r="G106" i="6" s="1"/>
  <c r="G122" i="6" a="1"/>
  <c r="G122" i="6" s="1"/>
  <c r="G125" i="6" a="1"/>
  <c r="G125" i="6" s="1"/>
  <c r="G115" i="6" a="1"/>
  <c r="G115" i="6" s="1"/>
  <c r="G104" i="6" a="1"/>
  <c r="G104" i="6" s="1"/>
  <c r="D82" i="6" a="1"/>
  <c r="D82" i="6" s="1"/>
  <c r="G113" i="6" a="1"/>
  <c r="G113" i="6" s="1"/>
  <c r="G108" i="6" a="1"/>
  <c r="G108" i="6" s="1"/>
  <c r="G110" i="6" a="1"/>
  <c r="G110" i="6" s="1"/>
  <c r="D85" i="6" a="1"/>
  <c r="D85" i="6" s="1"/>
  <c r="G103" i="6" a="1"/>
  <c r="G103" i="6" s="1"/>
  <c r="G119" i="6" a="1"/>
  <c r="G119" i="6" s="1"/>
  <c r="G101" i="6" a="1"/>
  <c r="G101" i="6" s="1"/>
  <c r="G117" i="6" a="1"/>
  <c r="G117" i="6" s="1"/>
  <c r="G116" i="6" a="1"/>
  <c r="G116" i="6" s="1"/>
  <c r="G114" i="6" a="1"/>
  <c r="G114" i="6" s="1"/>
  <c r="D83" i="6" a="1"/>
  <c r="D83" i="6" s="1"/>
  <c r="G107" i="6" a="1"/>
  <c r="G107" i="6" s="1"/>
  <c r="G123" i="6" a="1"/>
  <c r="G123" i="6" s="1"/>
  <c r="G105" i="6" a="1"/>
  <c r="G105" i="6" s="1"/>
  <c r="G121" i="6" a="1"/>
  <c r="G121" i="6" s="1"/>
  <c r="G102" i="6" a="1"/>
  <c r="G102" i="6" s="1"/>
  <c r="G118" i="6" a="1"/>
  <c r="G118" i="6" s="1"/>
  <c r="G112" i="6" a="1"/>
  <c r="G112" i="6" s="1"/>
  <c r="G111" i="6" a="1"/>
  <c r="G111" i="6" s="1"/>
  <c r="D84" i="6" a="1"/>
  <c r="D84" i="6" s="1"/>
  <c r="G120" i="6" a="1"/>
  <c r="G120" i="6" s="1"/>
  <c r="D50" i="6" a="1"/>
  <c r="D50" i="6" s="1"/>
  <c r="D46" i="6" a="1"/>
  <c r="D46" i="6" s="1"/>
  <c r="D52" i="6" a="1"/>
  <c r="D52" i="6" s="1"/>
  <c r="D48" i="6" a="1"/>
  <c r="D48" i="6" s="1"/>
  <c r="D49" i="6" a="1"/>
  <c r="D49" i="6" s="1"/>
  <c r="D51" i="6" a="1"/>
  <c r="D51" i="6" s="1"/>
  <c r="D53" i="6" a="1"/>
  <c r="D53" i="6" s="1"/>
  <c r="D47" i="6" a="1"/>
  <c r="D47" i="6" s="1"/>
  <c r="D45" i="6" a="1"/>
  <c r="D45" i="6" s="1"/>
  <c r="D28" i="6" a="1"/>
  <c r="D28" i="6" s="1"/>
  <c r="D29" i="6" a="1"/>
  <c r="D29" i="6" s="1"/>
  <c r="D26" i="6" a="1"/>
  <c r="D26" i="6" s="1"/>
  <c r="D30" i="6" a="1"/>
  <c r="D30" i="6" s="1"/>
  <c r="D31" i="6" a="1"/>
  <c r="D31" i="6" s="1"/>
  <c r="D27" i="6" a="1"/>
  <c r="D27" i="6" s="1"/>
  <c r="D32" i="6" a="1"/>
  <c r="D32" i="6" s="1"/>
  <c r="K284" i="6"/>
  <c r="I291" i="6"/>
  <c r="C287" i="6"/>
  <c r="H316" i="6"/>
  <c r="J309" i="6"/>
  <c r="G150" i="6"/>
  <c r="F150" i="6"/>
  <c r="J302" i="6"/>
  <c r="G162" i="6"/>
  <c r="F162" i="6"/>
  <c r="H304" i="6"/>
  <c r="J299" i="6"/>
  <c r="G158" i="6"/>
  <c r="F158" i="6"/>
  <c r="J314" i="6"/>
  <c r="G308" i="6"/>
  <c r="K316" i="6"/>
  <c r="K304" i="6"/>
  <c r="L313" i="6"/>
  <c r="G165" i="6"/>
  <c r="F165" i="6"/>
  <c r="G152" i="6"/>
  <c r="F152" i="6"/>
  <c r="I315" i="6"/>
  <c r="F284" i="6"/>
  <c r="H299" i="6"/>
  <c r="J317" i="6"/>
  <c r="D289" i="6"/>
  <c r="J284" i="6"/>
  <c r="F291" i="6"/>
  <c r="H289" i="6"/>
  <c r="E296" i="6"/>
  <c r="I309" i="6"/>
  <c r="F293" i="6"/>
  <c r="F335" i="6"/>
  <c r="M335" i="6" s="1"/>
  <c r="C308" i="6"/>
  <c r="K317" i="6"/>
  <c r="J310" i="6"/>
  <c r="I318" i="6"/>
  <c r="F305" i="6"/>
  <c r="D307" i="6"/>
  <c r="K292" i="6"/>
  <c r="G155" i="6"/>
  <c r="F155" i="6"/>
  <c r="I300" i="6"/>
  <c r="D298" i="6"/>
  <c r="I299" i="6"/>
  <c r="E289" i="6"/>
  <c r="K293" i="6"/>
  <c r="C298" i="6"/>
  <c r="L299" i="6"/>
  <c r="I287" i="6"/>
  <c r="C293" i="6"/>
  <c r="K296" i="6"/>
  <c r="I307" i="6"/>
  <c r="H291" i="6"/>
  <c r="E297" i="6"/>
  <c r="J313" i="6"/>
  <c r="C318" i="6"/>
  <c r="J289" i="6"/>
  <c r="L287" i="6"/>
  <c r="D312" i="6"/>
  <c r="G315" i="6"/>
  <c r="J296" i="6"/>
  <c r="D288" i="6"/>
  <c r="C305" i="6"/>
  <c r="F286" i="6"/>
  <c r="F303" i="6"/>
  <c r="L290" i="6"/>
  <c r="L332" i="6"/>
  <c r="M332" i="6" s="1"/>
  <c r="G173" i="6"/>
  <c r="F173" i="6"/>
  <c r="L305" i="6"/>
  <c r="H292" i="6"/>
  <c r="H334" i="6"/>
  <c r="G174" i="6"/>
  <c r="F174" i="6"/>
  <c r="G171" i="6"/>
  <c r="F171" i="6"/>
  <c r="G176" i="6"/>
  <c r="F176" i="6"/>
  <c r="L284" i="6"/>
  <c r="G164" i="6"/>
  <c r="F164" i="6"/>
  <c r="E298" i="6"/>
  <c r="K300" i="6"/>
  <c r="G290" i="6"/>
  <c r="F304" i="6"/>
  <c r="K290" i="6"/>
  <c r="E286" i="6"/>
  <c r="F307" i="6"/>
  <c r="L291" i="6"/>
  <c r="F299" i="6"/>
  <c r="J305" i="6"/>
  <c r="C309" i="6"/>
  <c r="F290" i="6"/>
  <c r="G151" i="6"/>
  <c r="F151" i="6"/>
  <c r="J311" i="6"/>
  <c r="K288" i="6"/>
  <c r="D311" i="6"/>
  <c r="C306" i="6"/>
  <c r="I308" i="6"/>
  <c r="I295" i="6"/>
  <c r="H309" i="6"/>
  <c r="G304" i="6"/>
  <c r="C307" i="6"/>
  <c r="C294" i="6"/>
  <c r="G289" i="6"/>
  <c r="D304" i="6"/>
  <c r="G307" i="6"/>
  <c r="E290" i="6"/>
  <c r="G317" i="6"/>
  <c r="G144" i="6"/>
  <c r="F144" i="6"/>
  <c r="C314" i="6"/>
  <c r="I316" i="6"/>
  <c r="E306" i="6"/>
  <c r="H287" i="6"/>
  <c r="F294" i="6"/>
  <c r="J285" i="6"/>
  <c r="L292" i="6"/>
  <c r="L334" i="6"/>
  <c r="H294" i="6"/>
  <c r="G311" i="6"/>
  <c r="J292" i="6"/>
  <c r="G306" i="6"/>
  <c r="J318" i="6"/>
  <c r="L294" i="6"/>
  <c r="F317" i="6"/>
  <c r="J293" i="6"/>
  <c r="F316" i="6"/>
  <c r="I297" i="6"/>
  <c r="D301" i="6"/>
  <c r="E287" i="6"/>
  <c r="H308" i="6"/>
  <c r="C296" i="6"/>
  <c r="I298" i="6"/>
  <c r="I285" i="6"/>
  <c r="L300" i="6"/>
  <c r="J307" i="6"/>
  <c r="D314" i="6"/>
  <c r="H313" i="6"/>
  <c r="G175" i="6"/>
  <c r="F175" i="6"/>
  <c r="C291" i="6"/>
  <c r="E307" i="6"/>
  <c r="G148" i="6"/>
  <c r="F148" i="6"/>
  <c r="L316" i="6"/>
  <c r="L302" i="6"/>
  <c r="F309" i="6"/>
  <c r="G149" i="6"/>
  <c r="F149" i="6"/>
  <c r="E314" i="6"/>
  <c r="H295" i="6"/>
  <c r="G145" i="6"/>
  <c r="F145" i="6"/>
  <c r="I290" i="6"/>
  <c r="I314" i="6"/>
  <c r="L295" i="6"/>
  <c r="F287" i="6"/>
  <c r="G154" i="6"/>
  <c r="F154" i="6"/>
  <c r="J303" i="6"/>
  <c r="H305" i="6"/>
  <c r="D294" i="6"/>
  <c r="G146" i="6"/>
  <c r="F146" i="6"/>
  <c r="L303" i="6"/>
  <c r="H310" i="6"/>
  <c r="D295" i="6"/>
  <c r="H286" i="6"/>
  <c r="J295" i="6"/>
  <c r="I312" i="6"/>
  <c r="L293" i="6"/>
  <c r="G169" i="6"/>
  <c r="F169" i="6"/>
  <c r="G161" i="6"/>
  <c r="F161" i="6"/>
  <c r="H303" i="6"/>
  <c r="K318" i="6"/>
  <c r="D299" i="6"/>
  <c r="H290" i="6"/>
  <c r="K312" i="6"/>
  <c r="E302" i="6"/>
  <c r="C288" i="6"/>
  <c r="H315" i="6"/>
  <c r="F285" i="6"/>
  <c r="F327" i="6"/>
  <c r="N326" i="6" s="1" a="1"/>
  <c r="N326" i="6" s="1"/>
  <c r="O326" i="6" s="1" a="1"/>
  <c r="O326" i="6" s="1"/>
  <c r="P326" i="6" s="1" a="1"/>
  <c r="P326" i="6" s="1"/>
  <c r="E284" i="6"/>
  <c r="G293" i="6"/>
  <c r="L317" i="6"/>
  <c r="L307" i="6"/>
  <c r="I293" i="6"/>
  <c r="F315" i="6"/>
  <c r="C289" i="6"/>
  <c r="G302" i="6"/>
  <c r="F306" i="6"/>
  <c r="C292" i="6"/>
  <c r="G142" i="6"/>
  <c r="F142" i="6"/>
  <c r="K302" i="6"/>
  <c r="G305" i="6"/>
  <c r="J286" i="6"/>
  <c r="G292" i="6"/>
  <c r="D287" i="6"/>
  <c r="E288" i="6"/>
  <c r="I301" i="6"/>
  <c r="G168" i="6"/>
  <c r="F168" i="6"/>
  <c r="D284" i="6"/>
  <c r="C311" i="6"/>
  <c r="F292" i="6"/>
  <c r="G160" i="6"/>
  <c r="F160" i="6"/>
  <c r="E318" i="6"/>
  <c r="H317" i="6"/>
  <c r="G309" i="6"/>
  <c r="J290" i="6"/>
  <c r="G147" i="6"/>
  <c r="F147" i="6"/>
  <c r="L314" i="6"/>
  <c r="J315" i="6"/>
  <c r="M334" i="6" l="1"/>
  <c r="N334" i="6" s="1" a="1"/>
  <c r="N334" i="6" s="1"/>
  <c r="O334" i="6" s="1" a="1"/>
  <c r="O334" i="6" s="1"/>
  <c r="P334" i="6" s="1" a="1"/>
  <c r="P334" i="6" s="1"/>
  <c r="N335" i="6" a="1"/>
  <c r="N335" i="6" s="1"/>
  <c r="O335" i="6" s="1" a="1"/>
  <c r="O335" i="6" s="1"/>
  <c r="P335" i="6" s="1" a="1"/>
  <c r="P335" i="6" s="1"/>
  <c r="N332" i="6" a="1"/>
  <c r="N332" i="6" s="1"/>
  <c r="O332" i="6" s="1" a="1"/>
  <c r="O332" i="6" s="1"/>
  <c r="P332" i="6" s="1" a="1"/>
  <c r="P332" i="6" s="1"/>
  <c r="M327" i="6"/>
  <c r="N329" i="6" a="1"/>
  <c r="N329" i="6" s="1"/>
  <c r="O329" i="6" s="1" a="1"/>
  <c r="O329" i="6" s="1"/>
  <c r="P329" i="6" s="1" a="1"/>
  <c r="P329" i="6" s="1"/>
  <c r="N328" i="6" a="1"/>
  <c r="N328" i="6" s="1"/>
  <c r="O328" i="6" s="1" a="1"/>
  <c r="O328" i="6" s="1"/>
  <c r="P328" i="6" s="1" a="1"/>
  <c r="P328" i="6" s="1"/>
  <c r="N331" i="6" a="1"/>
  <c r="N331" i="6" s="1"/>
  <c r="O331" i="6" s="1" a="1"/>
  <c r="O331" i="6" s="1"/>
  <c r="P331" i="6" s="1" a="1"/>
  <c r="P331" i="6" s="1"/>
  <c r="N343" i="6" a="1"/>
  <c r="N343" i="6" s="1"/>
  <c r="O343" i="6" s="1" a="1"/>
  <c r="O343" i="6" s="1"/>
  <c r="P343" i="6" s="1" a="1"/>
  <c r="P343" i="6" s="1"/>
  <c r="N339" i="6" a="1"/>
  <c r="N339" i="6" s="1"/>
  <c r="O339" i="6" s="1" a="1"/>
  <c r="O339" i="6" s="1"/>
  <c r="P339" i="6" s="1" a="1"/>
  <c r="P339" i="6" s="1"/>
  <c r="N347" i="6" a="1"/>
  <c r="N347" i="6" s="1"/>
  <c r="O347" i="6" s="1" a="1"/>
  <c r="O347" i="6" s="1"/>
  <c r="P347" i="6" s="1" a="1"/>
  <c r="P347" i="6" s="1"/>
  <c r="N351" i="6" a="1"/>
  <c r="N351" i="6" s="1"/>
  <c r="O351" i="6" s="1" a="1"/>
  <c r="O351" i="6" s="1"/>
  <c r="P351" i="6" s="1" a="1"/>
  <c r="P351" i="6" s="1"/>
  <c r="N359" i="6" a="1"/>
  <c r="N359" i="6" s="1"/>
  <c r="O359" i="6" s="1" a="1"/>
  <c r="O359" i="6" s="1"/>
  <c r="P359" i="6" s="1" a="1"/>
  <c r="P359" i="6" s="1"/>
  <c r="N355" i="6" a="1"/>
  <c r="N355" i="6" s="1"/>
  <c r="O355" i="6" s="1" a="1"/>
  <c r="O355" i="6" s="1"/>
  <c r="P355" i="6" s="1" a="1"/>
  <c r="P355" i="6" s="1"/>
  <c r="N330" i="6" a="1"/>
  <c r="N330" i="6" s="1"/>
  <c r="O330" i="6" s="1" a="1"/>
  <c r="O330" i="6" s="1"/>
  <c r="P330" i="6" s="1" a="1"/>
  <c r="P330" i="6" s="1"/>
  <c r="N327" i="6" l="1" a="1"/>
  <c r="N327" i="6" s="1"/>
  <c r="O327" i="6" s="1" a="1"/>
  <c r="O327" i="6" s="1"/>
  <c r="P327" i="6" s="1" a="1"/>
  <c r="P327" i="6" s="1"/>
</calcChain>
</file>

<file path=xl/sharedStrings.xml><?xml version="1.0" encoding="utf-8"?>
<sst xmlns="http://schemas.openxmlformats.org/spreadsheetml/2006/main" count="2521" uniqueCount="325">
  <si>
    <t>MBF</t>
  </si>
  <si>
    <t>Echo Lake</t>
  </si>
  <si>
    <t>Exploration</t>
  </si>
  <si>
    <t>Burnt Ends</t>
  </si>
  <si>
    <t>Earl Gray</t>
  </si>
  <si>
    <t>Commitment</t>
  </si>
  <si>
    <t>Peel Out</t>
  </si>
  <si>
    <t>Gale Force</t>
  </si>
  <si>
    <t>September</t>
  </si>
  <si>
    <t>Grinder</t>
  </si>
  <si>
    <t>October</t>
  </si>
  <si>
    <t>One Horn</t>
  </si>
  <si>
    <t>Cougar</t>
  </si>
  <si>
    <t>Kombucha</t>
  </si>
  <si>
    <t>November</t>
  </si>
  <si>
    <t>Saw Link</t>
  </si>
  <si>
    <t>Heckenpeck</t>
  </si>
  <si>
    <t>December</t>
  </si>
  <si>
    <t>Blue Ridge</t>
  </si>
  <si>
    <t>Pyrite</t>
  </si>
  <si>
    <t>Shasta</t>
  </si>
  <si>
    <t>Baler</t>
  </si>
  <si>
    <t>Tribute</t>
  </si>
  <si>
    <t>Karistan</t>
  </si>
  <si>
    <t>Fly Net</t>
  </si>
  <si>
    <t>Muffet</t>
  </si>
  <si>
    <t>Snikers</t>
  </si>
  <si>
    <t>Kerswop</t>
  </si>
  <si>
    <t>Upper Wiki</t>
  </si>
  <si>
    <t>Second Chance</t>
  </si>
  <si>
    <t>Crawford 17</t>
  </si>
  <si>
    <t>February</t>
  </si>
  <si>
    <t>Sweet Tea</t>
  </si>
  <si>
    <t>March</t>
  </si>
  <si>
    <t>Black Licorice</t>
  </si>
  <si>
    <t>Sand Manor</t>
  </si>
  <si>
    <t>April</t>
  </si>
  <si>
    <t>Voyager</t>
  </si>
  <si>
    <t>May</t>
  </si>
  <si>
    <t>Ye Old Donkey</t>
  </si>
  <si>
    <t>Barry Goodwood</t>
  </si>
  <si>
    <t>Pop Tart</t>
  </si>
  <si>
    <t>Troy</t>
  </si>
  <si>
    <t>Hungry Hippo</t>
  </si>
  <si>
    <t>June</t>
  </si>
  <si>
    <t>Double Span</t>
  </si>
  <si>
    <t>Catt Back</t>
  </si>
  <si>
    <t>Spitfire</t>
  </si>
  <si>
    <t>Kristine</t>
  </si>
  <si>
    <t>Seahorse</t>
  </si>
  <si>
    <t>Welchers</t>
  </si>
  <si>
    <t>Abandoned Fox</t>
  </si>
  <si>
    <t>North Bloody Run</t>
  </si>
  <si>
    <t>January</t>
  </si>
  <si>
    <t>Admired</t>
  </si>
  <si>
    <t>Candy Land</t>
  </si>
  <si>
    <t>Nomad</t>
  </si>
  <si>
    <t>Log Yard</t>
  </si>
  <si>
    <t>Dingo Dance</t>
  </si>
  <si>
    <t>Saddle Mountain</t>
  </si>
  <si>
    <t>July</t>
  </si>
  <si>
    <t>Infrared Fire Salvage</t>
  </si>
  <si>
    <t>August</t>
  </si>
  <si>
    <t>Piling</t>
  </si>
  <si>
    <t>Harrys Hangout</t>
  </si>
  <si>
    <t>Matchstick</t>
  </si>
  <si>
    <t>Keno</t>
  </si>
  <si>
    <t>Coho</t>
  </si>
  <si>
    <t>Pumpkin Patch</t>
  </si>
  <si>
    <t>Dillydally</t>
  </si>
  <si>
    <t>Thunderstruck</t>
  </si>
  <si>
    <t>Bandera</t>
  </si>
  <si>
    <t>Tailings</t>
  </si>
  <si>
    <t>Pleasant Valley</t>
  </si>
  <si>
    <t>Cinch</t>
  </si>
  <si>
    <t>Youbetcha</t>
  </si>
  <si>
    <t>Basaltamuch</t>
  </si>
  <si>
    <t>Chameleon</t>
  </si>
  <si>
    <t>Actual Bid</t>
  </si>
  <si>
    <t>Month</t>
  </si>
  <si>
    <t>Fiscal Year</t>
  </si>
  <si>
    <t>Sale</t>
  </si>
  <si>
    <t>Minimum Bid</t>
  </si>
  <si>
    <t>Purchaser</t>
  </si>
  <si>
    <t>Winner</t>
  </si>
  <si>
    <t>Twin Goats</t>
  </si>
  <si>
    <t>Volume</t>
  </si>
  <si>
    <t>Bidder</t>
  </si>
  <si>
    <t>Murphy</t>
  </si>
  <si>
    <t>Manke</t>
  </si>
  <si>
    <t>Y</t>
  </si>
  <si>
    <t>N</t>
  </si>
  <si>
    <t>Trap Door</t>
  </si>
  <si>
    <t>Interfor</t>
  </si>
  <si>
    <t>McFarland Cascade</t>
  </si>
  <si>
    <t>Up Top</t>
  </si>
  <si>
    <t>Hampton</t>
  </si>
  <si>
    <t>SPI</t>
  </si>
  <si>
    <t>East Bloody Run</t>
  </si>
  <si>
    <t>Columbia Vista</t>
  </si>
  <si>
    <t>A&amp;W</t>
  </si>
  <si>
    <t>Lower Swan</t>
  </si>
  <si>
    <t>Fern Hopper</t>
  </si>
  <si>
    <t>Canyon</t>
  </si>
  <si>
    <t>Northwest</t>
  </si>
  <si>
    <t>Lytles Leg</t>
  </si>
  <si>
    <t>Sidehill Salmon</t>
  </si>
  <si>
    <t>Huzza</t>
  </si>
  <si>
    <t>Mulligan</t>
  </si>
  <si>
    <t>Western Timber</t>
  </si>
  <si>
    <t>Board O Feet</t>
  </si>
  <si>
    <t>Painter</t>
  </si>
  <si>
    <t>Cascade Hardwood</t>
  </si>
  <si>
    <t>On Time</t>
  </si>
  <si>
    <t>Double Mountain</t>
  </si>
  <si>
    <t>Rams Horn</t>
  </si>
  <si>
    <t>A-1 Timber</t>
  </si>
  <si>
    <t>Flashback</t>
  </si>
  <si>
    <t>Pulley</t>
  </si>
  <si>
    <t>Lollypop</t>
  </si>
  <si>
    <t>Benny Beaver</t>
  </si>
  <si>
    <t>Scorpion</t>
  </si>
  <si>
    <t>Long Cut</t>
  </si>
  <si>
    <t>Rainier Veneer</t>
  </si>
  <si>
    <t>Harbor Timber</t>
  </si>
  <si>
    <t>Stella-Jones</t>
  </si>
  <si>
    <t>Bell Timber</t>
  </si>
  <si>
    <t>Pay Day</t>
  </si>
  <si>
    <t>Nisqually</t>
  </si>
  <si>
    <t>Constitution</t>
  </si>
  <si>
    <t>Western Forest</t>
  </si>
  <si>
    <t>Creek Side</t>
  </si>
  <si>
    <t>Webster Logging</t>
  </si>
  <si>
    <t>Nielson Brothers</t>
  </si>
  <si>
    <t>Erickson Logging</t>
  </si>
  <si>
    <t>Gibson &amp; Son</t>
  </si>
  <si>
    <t>helper</t>
  </si>
  <si>
    <t>2001 - 3000</t>
  </si>
  <si>
    <t>3001 - 4000</t>
  </si>
  <si>
    <t>4001 - 5000</t>
  </si>
  <si>
    <t>5001 - 6000</t>
  </si>
  <si>
    <t>6001 - 7000</t>
  </si>
  <si>
    <t>7001 - 8000</t>
  </si>
  <si>
    <t>8001 - 9000</t>
  </si>
  <si>
    <t>9001 - 10000</t>
  </si>
  <si>
    <t>NUMBER OF SALES</t>
  </si>
  <si>
    <t>#BIDS</t>
  </si>
  <si>
    <t>COUNT</t>
  </si>
  <si>
    <t>&lt; 2000</t>
  </si>
  <si>
    <t>10001 +</t>
  </si>
  <si>
    <t>WINOB</t>
  </si>
  <si>
    <t>OB MONEY</t>
  </si>
  <si>
    <t>OB $/MBF</t>
  </si>
  <si>
    <t>AVG OVERBID $/MBF</t>
  </si>
  <si>
    <t>AVG OVERBID %</t>
  </si>
  <si>
    <t>AVG # BIDDERS</t>
  </si>
  <si>
    <t>AVG OVERBID $</t>
  </si>
  <si>
    <t>PURCHASER</t>
  </si>
  <si>
    <t>NUMBER OF BIDS</t>
  </si>
  <si>
    <t>NUMBER OF WIN BIDS</t>
  </si>
  <si>
    <t>Murphy Company</t>
  </si>
  <si>
    <t>Columbia Vista Corp.</t>
  </si>
  <si>
    <t>Sierra Pacific Industries</t>
  </si>
  <si>
    <t>A&amp;W Timber Brokers</t>
  </si>
  <si>
    <t>Western Timber, Inc.</t>
  </si>
  <si>
    <t>Cascade Hardwood, LLC</t>
  </si>
  <si>
    <t>Hampton Tree Farms, LLC</t>
  </si>
  <si>
    <t>Manke Lumber</t>
  </si>
  <si>
    <t>Canyon Lumber</t>
  </si>
  <si>
    <t>Don Painter, LLP</t>
  </si>
  <si>
    <t>Double Mountain Development</t>
  </si>
  <si>
    <t>Western Forest Products</t>
  </si>
  <si>
    <t>Gibson &amp; Son Logging</t>
  </si>
  <si>
    <t>AVG WIN OVERBID %</t>
  </si>
  <si>
    <t>AVG WIN OVERBID $/MBF</t>
  </si>
  <si>
    <t>AVG BID $/MBF</t>
  </si>
  <si>
    <t>AVG WIN BID $/MBF</t>
  </si>
  <si>
    <t>% OF SALES BID ON</t>
  </si>
  <si>
    <t>NUMBER OF BIDS PER MBF RANGE</t>
  </si>
  <si>
    <t>NUMBER OF WINNING BIDS PER MBF RANGE</t>
  </si>
  <si>
    <t>PERCENT OF BIDS WON PER MBF RANGE</t>
  </si>
  <si>
    <t>Nuthatch</t>
  </si>
  <si>
    <t>East Johnson</t>
  </si>
  <si>
    <t>North Zone Thin</t>
  </si>
  <si>
    <t>Boomer</t>
  </si>
  <si>
    <t>Lake Dandy</t>
  </si>
  <si>
    <t>Holdup</t>
  </si>
  <si>
    <t>Pumpkin</t>
  </si>
  <si>
    <t>Killdeer</t>
  </si>
  <si>
    <t>Merrill &amp; Ring</t>
  </si>
  <si>
    <t>Quantum</t>
  </si>
  <si>
    <t>King</t>
  </si>
  <si>
    <t>Candy Mountain</t>
  </si>
  <si>
    <t>Divided</t>
  </si>
  <si>
    <t>Thin Mints</t>
  </si>
  <si>
    <t>Waddell View</t>
  </si>
  <si>
    <t>Training</t>
  </si>
  <si>
    <t>Forgotten Top</t>
  </si>
  <si>
    <t>Thurston Creek</t>
  </si>
  <si>
    <t>Old Ironsides</t>
  </si>
  <si>
    <t>Running Elf</t>
  </si>
  <si>
    <t>Prather</t>
  </si>
  <si>
    <t>Shelton Creek</t>
  </si>
  <si>
    <t>Crawford 15</t>
  </si>
  <si>
    <t>Mima Creek</t>
  </si>
  <si>
    <t>Green Lake</t>
  </si>
  <si>
    <t>Xena</t>
  </si>
  <si>
    <t>Jefferson</t>
  </si>
  <si>
    <t>Now &amp; Later</t>
  </si>
  <si>
    <t>Way Back</t>
  </si>
  <si>
    <t>Bocce</t>
  </si>
  <si>
    <t>Longanecker</t>
  </si>
  <si>
    <t>Par Two</t>
  </si>
  <si>
    <t>Waddell South</t>
  </si>
  <si>
    <t>Elbe Hills CT</t>
  </si>
  <si>
    <t>Elbe Hills Campground</t>
  </si>
  <si>
    <t>Clean Camp</t>
  </si>
  <si>
    <t>Winch</t>
  </si>
  <si>
    <t>Squirt</t>
  </si>
  <si>
    <t>Gulley Logging</t>
  </si>
  <si>
    <t>Anna Log</t>
  </si>
  <si>
    <t>Harrington Heights</t>
  </si>
  <si>
    <t>Bronc</t>
  </si>
  <si>
    <t>Green Simon</t>
  </si>
  <si>
    <t>Alpine Ridge</t>
  </si>
  <si>
    <t>Simpson</t>
  </si>
  <si>
    <t>Combined Cutting</t>
  </si>
  <si>
    <t>WT Timber</t>
  </si>
  <si>
    <t>Northwest Hardwoods</t>
  </si>
  <si>
    <t>Ryfield</t>
  </si>
  <si>
    <t>SeaSno</t>
  </si>
  <si>
    <t>Merrill &amp; Ring Forest Products</t>
  </si>
  <si>
    <t>Longanecker Land &amp; Timber</t>
  </si>
  <si>
    <t>Simpson Lumber Company</t>
  </si>
  <si>
    <t>Combined Cutting Contractors</t>
  </si>
  <si>
    <t>WT Timber, LLC</t>
  </si>
  <si>
    <t>Ryfield Properties, Inc.</t>
  </si>
  <si>
    <t>Seattle Snohomish Mill</t>
  </si>
  <si>
    <t>&lt; $200</t>
  </si>
  <si>
    <t>$201-250</t>
  </si>
  <si>
    <t>$251-300</t>
  </si>
  <si>
    <t>$301-350</t>
  </si>
  <si>
    <t>$351-400</t>
  </si>
  <si>
    <t>$401-450</t>
  </si>
  <si>
    <t>Minimum Bid $/MBF</t>
  </si>
  <si>
    <t>Bid $/MBF</t>
  </si>
  <si>
    <t>Overbid $/MBF</t>
  </si>
  <si>
    <t>$451 +</t>
  </si>
  <si>
    <t>&lt; $100,000</t>
  </si>
  <si>
    <t>$100,001 - 500,000</t>
  </si>
  <si>
    <t>$500,001 - 1,000,000</t>
  </si>
  <si>
    <t>$1,000,001 - 1,500,000</t>
  </si>
  <si>
    <t>$1,500,001 - 2,000,000</t>
  </si>
  <si>
    <t>$2,000,001 - 2,500,000</t>
  </si>
  <si>
    <t>$2,500,001 - 3,000,000</t>
  </si>
  <si>
    <t>$3,500,000 +</t>
  </si>
  <si>
    <t>$3,000,001 - 3,500,000</t>
  </si>
  <si>
    <t>SALE MBF RANGE</t>
  </si>
  <si>
    <t>SALE MINIMUM BID $/MBF RANGE</t>
  </si>
  <si>
    <t>SALE MINIMUM BID $ RANGE</t>
  </si>
  <si>
    <t>TOTALS AND OVERALL AVGs</t>
  </si>
  <si>
    <t>ABOVE AVERAGE</t>
  </si>
  <si>
    <t>BELOW AVERAGE</t>
  </si>
  <si>
    <t>% OF TOTAL SALES WON</t>
  </si>
  <si>
    <t>% OF BIDDED SALES WON</t>
  </si>
  <si>
    <t>PERCENT OF BIDS OUT OF POSSIBLE SALES PER MBF RANGE</t>
  </si>
  <si>
    <t>AUCTION MONTH</t>
  </si>
  <si>
    <t>Quarter</t>
  </si>
  <si>
    <t>AUCTION QUARTER</t>
  </si>
  <si>
    <t>Overbid %</t>
  </si>
  <si>
    <t>MONTH</t>
  </si>
  <si>
    <t>YEAR (ACTUAL)</t>
  </si>
  <si>
    <t>QUARTER</t>
  </si>
  <si>
    <t>DF -AVG</t>
  </si>
  <si>
    <t>WW - AVG</t>
  </si>
  <si>
    <t>SS - AVG</t>
  </si>
  <si>
    <t>RC - AVG</t>
  </si>
  <si>
    <t>RA - AVG</t>
  </si>
  <si>
    <t>BM - AVG</t>
  </si>
  <si>
    <t>CW - AVG</t>
  </si>
  <si>
    <t>FISCAL YEAR</t>
  </si>
  <si>
    <t>TOTAL - AVG (unweighted)</t>
  </si>
  <si>
    <t>AVG/Quarter (unweighted)</t>
  </si>
  <si>
    <t>AVG TIMBER PRICE</t>
  </si>
  <si>
    <t>% CHANGE TIMBER $</t>
  </si>
  <si>
    <t>SINCE JUNE 2014 FROM AUCTION RESULTS   -   (WHEN SPS ACQUIRED CAPITOL FOREST)</t>
  </si>
  <si>
    <t>Tip Top</t>
  </si>
  <si>
    <t>Hurde</t>
  </si>
  <si>
    <t>Scattered</t>
  </si>
  <si>
    <t>Delineation</t>
  </si>
  <si>
    <t>Webb</t>
  </si>
  <si>
    <t>Hama Hama</t>
  </si>
  <si>
    <t>INSERT ABOVE THIS LINE</t>
  </si>
  <si>
    <t>Top 1</t>
  </si>
  <si>
    <t>Top 2</t>
  </si>
  <si>
    <t>Bottom 1</t>
  </si>
  <si>
    <t>Bottom 2</t>
  </si>
  <si>
    <t>AVERAGE OVERBID PERCENT PER MBF RANGE</t>
  </si>
  <si>
    <t>Mission Creek</t>
  </si>
  <si>
    <t>Grose Construction</t>
  </si>
  <si>
    <t>Glinda the Good</t>
  </si>
  <si>
    <t>Big Red</t>
  </si>
  <si>
    <t>South Grass</t>
  </si>
  <si>
    <t>Sunny Side</t>
  </si>
  <si>
    <t>Janeway</t>
  </si>
  <si>
    <t>Pertnear</t>
  </si>
  <si>
    <t>Neilsen Brothers</t>
  </si>
  <si>
    <t>Lost</t>
  </si>
  <si>
    <t>Onion</t>
  </si>
  <si>
    <t>Coal Day</t>
  </si>
  <si>
    <t>Crow Bait</t>
  </si>
  <si>
    <t>No Bid</t>
  </si>
  <si>
    <t>Smuggler</t>
  </si>
  <si>
    <t>Bumper</t>
  </si>
  <si>
    <t>Sooner</t>
  </si>
  <si>
    <t>Snake Farm</t>
  </si>
  <si>
    <t>Come On Down</t>
  </si>
  <si>
    <t>Bekkavar</t>
  </si>
  <si>
    <t>Hyde</t>
  </si>
  <si>
    <t>Leeside</t>
  </si>
  <si>
    <t>Tin Man</t>
  </si>
  <si>
    <t>Top Spot</t>
  </si>
  <si>
    <t>Albus</t>
  </si>
  <si>
    <t>School Bus</t>
  </si>
  <si>
    <t>Hatchet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</si>
</sst>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2" fillId="0" borderId="0" xfId="0" applyFont="1"/>
    <xf numFmtId="0" fontId="0" fillId="2" borderId="0" xfId="0" applyFill="1"/>
    <xf numFmtId="44" fontId="0" fillId="2" borderId="0" xfId="1" applyFont="1" applyFill="1"/>
    <xf numFmtId="9" fontId="0" fillId="2" borderId="0" xfId="2" applyFont="1" applyFill="1"/>
    <xf numFmtId="0" fontId="0" fillId="0" borderId="0" xfId="0" applyAlignment="1">
      <alignment horizontal="center"/>
    </xf>
    <xf numFmtId="9" fontId="0" fillId="0" borderId="2" xfId="2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44" fontId="0" fillId="0" borderId="0" xfId="1" applyFont="1" applyFill="1"/>
    <xf numFmtId="0" fontId="0" fillId="0" borderId="0" xfId="0" applyFill="1" applyBorder="1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9" fontId="0" fillId="0" borderId="12" xfId="2" applyFont="1" applyBorder="1" applyAlignment="1">
      <alignment horizontal="center"/>
    </xf>
    <xf numFmtId="44" fontId="0" fillId="0" borderId="12" xfId="1" applyFont="1" applyBorder="1" applyAlignment="1">
      <alignment horizontal="center"/>
    </xf>
    <xf numFmtId="0" fontId="0" fillId="0" borderId="13" xfId="0" applyBorder="1"/>
    <xf numFmtId="44" fontId="0" fillId="0" borderId="14" xfId="1" applyFont="1" applyBorder="1" applyAlignment="1">
      <alignment horizontal="center"/>
    </xf>
    <xf numFmtId="0" fontId="0" fillId="0" borderId="15" xfId="0" applyBorder="1"/>
    <xf numFmtId="44" fontId="0" fillId="0" borderId="6" xfId="1" applyFont="1" applyBorder="1" applyAlignment="1">
      <alignment horizontal="center"/>
    </xf>
    <xf numFmtId="0" fontId="0" fillId="0" borderId="16" xfId="0" applyBorder="1"/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9" fontId="0" fillId="0" borderId="7" xfId="2" applyFont="1" applyBorder="1" applyAlignment="1">
      <alignment horizontal="center"/>
    </xf>
    <xf numFmtId="44" fontId="0" fillId="0" borderId="7" xfId="1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2" fontId="2" fillId="0" borderId="4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44" fontId="2" fillId="0" borderId="4" xfId="0" applyNumberFormat="1" applyFont="1" applyBorder="1" applyAlignment="1">
      <alignment horizontal="center"/>
    </xf>
    <xf numFmtId="44" fontId="2" fillId="0" borderId="5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/>
    <xf numFmtId="0" fontId="0" fillId="0" borderId="13" xfId="0" applyBorder="1" applyAlignment="1">
      <alignment horizontal="center"/>
    </xf>
    <xf numFmtId="9" fontId="0" fillId="0" borderId="14" xfId="2" applyFont="1" applyBorder="1" applyAlignment="1">
      <alignment horizontal="center"/>
    </xf>
    <xf numFmtId="9" fontId="0" fillId="0" borderId="13" xfId="2" applyFont="1" applyBorder="1" applyAlignment="1">
      <alignment horizontal="center"/>
    </xf>
    <xf numFmtId="44" fontId="0" fillId="0" borderId="13" xfId="1" applyFont="1" applyBorder="1" applyAlignment="1">
      <alignment horizontal="center"/>
    </xf>
    <xf numFmtId="0" fontId="2" fillId="0" borderId="3" xfId="0" applyFont="1" applyBorder="1"/>
    <xf numFmtId="0" fontId="2" fillId="0" borderId="2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9" xfId="0" applyFont="1" applyBorder="1" applyAlignment="1">
      <alignment horizontal="center"/>
    </xf>
    <xf numFmtId="9" fontId="0" fillId="0" borderId="12" xfId="2" applyFont="1" applyFill="1" applyBorder="1" applyAlignment="1">
      <alignment horizontal="center"/>
    </xf>
    <xf numFmtId="0" fontId="2" fillId="0" borderId="3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9" fontId="0" fillId="0" borderId="14" xfId="2" applyFont="1" applyFill="1" applyBorder="1" applyAlignment="1">
      <alignment horizontal="center"/>
    </xf>
    <xf numFmtId="9" fontId="0" fillId="0" borderId="21" xfId="2" applyFont="1" applyFill="1" applyBorder="1" applyAlignment="1">
      <alignment horizontal="center"/>
    </xf>
    <xf numFmtId="9" fontId="0" fillId="0" borderId="13" xfId="2" applyFont="1" applyFill="1" applyBorder="1" applyAlignment="1">
      <alignment horizontal="center"/>
    </xf>
    <xf numFmtId="0" fontId="0" fillId="0" borderId="0" xfId="0" applyFill="1"/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21" xfId="0" applyBorder="1"/>
    <xf numFmtId="0" fontId="0" fillId="0" borderId="27" xfId="0" applyBorder="1" applyAlignment="1">
      <alignment horizontal="center"/>
    </xf>
    <xf numFmtId="2" fontId="0" fillId="0" borderId="27" xfId="0" applyNumberFormat="1" applyBorder="1" applyAlignment="1">
      <alignment horizontal="center"/>
    </xf>
    <xf numFmtId="9" fontId="0" fillId="0" borderId="27" xfId="2" applyFont="1" applyBorder="1" applyAlignment="1">
      <alignment horizontal="center"/>
    </xf>
    <xf numFmtId="44" fontId="0" fillId="0" borderId="27" xfId="1" applyFont="1" applyBorder="1" applyAlignment="1">
      <alignment horizontal="center"/>
    </xf>
    <xf numFmtId="44" fontId="0" fillId="0" borderId="28" xfId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/>
    <xf numFmtId="44" fontId="0" fillId="0" borderId="0" xfId="0" applyNumberFormat="1" applyFill="1" applyBorder="1"/>
    <xf numFmtId="44" fontId="0" fillId="0" borderId="0" xfId="0" applyNumberFormat="1" applyFill="1" applyBorder="1" applyAlignment="1"/>
    <xf numFmtId="44" fontId="0" fillId="0" borderId="0" xfId="1" applyFont="1" applyFill="1" applyBorder="1"/>
    <xf numFmtId="10" fontId="0" fillId="0" borderId="2" xfId="2" applyNumberFormat="1" applyFont="1" applyBorder="1" applyAlignment="1">
      <alignment horizontal="center"/>
    </xf>
    <xf numFmtId="9" fontId="0" fillId="0" borderId="0" xfId="2" applyFont="1" applyFill="1"/>
    <xf numFmtId="0" fontId="2" fillId="0" borderId="29" xfId="0" applyFont="1" applyBorder="1"/>
    <xf numFmtId="0" fontId="2" fillId="0" borderId="25" xfId="0" applyFont="1" applyBorder="1"/>
    <xf numFmtId="0" fontId="0" fillId="0" borderId="2" xfId="0" applyFill="1" applyBorder="1" applyAlignment="1">
      <alignment horizontal="center"/>
    </xf>
    <xf numFmtId="0" fontId="0" fillId="0" borderId="30" xfId="0" applyBorder="1"/>
    <xf numFmtId="0" fontId="2" fillId="0" borderId="0" xfId="0" applyFont="1" applyFill="1" applyBorder="1" applyAlignment="1">
      <alignment horizontal="center"/>
    </xf>
    <xf numFmtId="0" fontId="2" fillId="0" borderId="31" xfId="0" applyFont="1" applyFill="1" applyBorder="1"/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9" fontId="0" fillId="0" borderId="27" xfId="2" applyFont="1" applyFill="1" applyBorder="1" applyAlignment="1">
      <alignment horizontal="center"/>
    </xf>
    <xf numFmtId="9" fontId="0" fillId="0" borderId="28" xfId="2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Fill="1" applyBorder="1"/>
    <xf numFmtId="0" fontId="0" fillId="0" borderId="35" xfId="0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29" xfId="0" applyFont="1" applyFill="1" applyBorder="1" applyAlignment="1">
      <alignment horizontal="center"/>
    </xf>
    <xf numFmtId="0" fontId="0" fillId="0" borderId="0" xfId="1" applyNumberFormat="1" applyFont="1" applyFill="1"/>
    <xf numFmtId="0" fontId="0" fillId="0" borderId="36" xfId="0" applyFill="1" applyBorder="1"/>
    <xf numFmtId="164" fontId="0" fillId="0" borderId="21" xfId="2" applyNumberFormat="1" applyFont="1" applyBorder="1" applyAlignment="1">
      <alignment horizontal="center"/>
    </xf>
    <xf numFmtId="164" fontId="0" fillId="0" borderId="27" xfId="2" applyNumberFormat="1" applyFont="1" applyBorder="1" applyAlignment="1">
      <alignment horizontal="center"/>
    </xf>
    <xf numFmtId="164" fontId="0" fillId="0" borderId="28" xfId="2" applyNumberFormat="1" applyFont="1" applyBorder="1" applyAlignment="1">
      <alignment horizontal="center"/>
    </xf>
    <xf numFmtId="164" fontId="0" fillId="0" borderId="15" xfId="2" applyNumberFormat="1" applyFont="1" applyBorder="1" applyAlignment="1">
      <alignment horizontal="center"/>
    </xf>
    <xf numFmtId="164" fontId="0" fillId="0" borderId="2" xfId="2" applyNumberFormat="1" applyFont="1" applyBorder="1" applyAlignment="1">
      <alignment horizontal="center"/>
    </xf>
    <xf numFmtId="164" fontId="0" fillId="0" borderId="6" xfId="2" applyNumberFormat="1" applyFont="1" applyBorder="1" applyAlignment="1">
      <alignment horizontal="center"/>
    </xf>
    <xf numFmtId="164" fontId="0" fillId="0" borderId="16" xfId="2" applyNumberFormat="1" applyFont="1" applyBorder="1" applyAlignment="1">
      <alignment horizontal="center"/>
    </xf>
    <xf numFmtId="164" fontId="0" fillId="0" borderId="7" xfId="2" applyNumberFormat="1" applyFont="1" applyBorder="1" applyAlignment="1">
      <alignment horizontal="center"/>
    </xf>
    <xf numFmtId="164" fontId="0" fillId="0" borderId="8" xfId="2" applyNumberFormat="1" applyFont="1" applyBorder="1" applyAlignment="1">
      <alignment horizontal="center"/>
    </xf>
    <xf numFmtId="164" fontId="0" fillId="0" borderId="0" xfId="0" applyNumberFormat="1"/>
    <xf numFmtId="164" fontId="0" fillId="0" borderId="0" xfId="2" applyNumberFormat="1" applyFont="1"/>
    <xf numFmtId="164" fontId="0" fillId="0" borderId="15" xfId="2" applyNumberFormat="1" applyFont="1" applyFill="1" applyBorder="1" applyAlignment="1">
      <alignment horizontal="center"/>
    </xf>
    <xf numFmtId="164" fontId="0" fillId="0" borderId="2" xfId="2" applyNumberFormat="1" applyFont="1" applyFill="1" applyBorder="1" applyAlignment="1">
      <alignment horizontal="center"/>
    </xf>
    <xf numFmtId="164" fontId="0" fillId="0" borderId="6" xfId="2" applyNumberFormat="1" applyFont="1" applyFill="1" applyBorder="1" applyAlignment="1">
      <alignment horizontal="center"/>
    </xf>
    <xf numFmtId="164" fontId="0" fillId="0" borderId="16" xfId="2" applyNumberFormat="1" applyFont="1" applyFill="1" applyBorder="1" applyAlignment="1">
      <alignment horizontal="center"/>
    </xf>
    <xf numFmtId="164" fontId="0" fillId="0" borderId="7" xfId="2" applyNumberFormat="1" applyFont="1" applyFill="1" applyBorder="1" applyAlignment="1">
      <alignment horizontal="center"/>
    </xf>
    <xf numFmtId="164" fontId="0" fillId="0" borderId="8" xfId="2" applyNumberFormat="1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52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rgb="FFFF9B9B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>
          <bgColor rgb="FFFF9B9B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Tendencies!$D$3</c:f>
              <c:strCache>
                <c:ptCount val="1"/>
                <c:pt idx="0">
                  <c:v>AVG # BIDDERS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Tendencies!$B$4:$B$13</c:f>
              <c:strCache>
                <c:ptCount val="10"/>
                <c:pt idx="0">
                  <c:v>&lt; 2000</c:v>
                </c:pt>
                <c:pt idx="1">
                  <c:v>2001 - 3000</c:v>
                </c:pt>
                <c:pt idx="2">
                  <c:v>3001 - 4000</c:v>
                </c:pt>
                <c:pt idx="3">
                  <c:v>4001 - 5000</c:v>
                </c:pt>
                <c:pt idx="4">
                  <c:v>5001 - 6000</c:v>
                </c:pt>
                <c:pt idx="5">
                  <c:v>6001 - 7000</c:v>
                </c:pt>
                <c:pt idx="6">
                  <c:v>7001 - 8000</c:v>
                </c:pt>
                <c:pt idx="7">
                  <c:v>8001 - 9000</c:v>
                </c:pt>
                <c:pt idx="8">
                  <c:v>9001 - 10000</c:v>
                </c:pt>
                <c:pt idx="9">
                  <c:v>10001 +</c:v>
                </c:pt>
              </c:strCache>
            </c:strRef>
          </c:cat>
          <c:val>
            <c:numRef>
              <c:f>Tendencies!$D$4:$D$13</c:f>
              <c:numCache>
                <c:formatCode>0.00</c:formatCode>
                <c:ptCount val="10"/>
                <c:pt idx="0">
                  <c:v>2.3125</c:v>
                </c:pt>
                <c:pt idx="1">
                  <c:v>3.3333333333333335</c:v>
                </c:pt>
                <c:pt idx="2">
                  <c:v>3</c:v>
                </c:pt>
                <c:pt idx="3">
                  <c:v>2.925925925925926</c:v>
                </c:pt>
                <c:pt idx="4">
                  <c:v>3</c:v>
                </c:pt>
                <c:pt idx="5">
                  <c:v>2.5882352941176472</c:v>
                </c:pt>
                <c:pt idx="6">
                  <c:v>2.3076923076923075</c:v>
                </c:pt>
                <c:pt idx="7">
                  <c:v>2.1666666666666665</c:v>
                </c:pt>
                <c:pt idx="8">
                  <c:v>2</c:v>
                </c:pt>
                <c:pt idx="9">
                  <c:v>2.5714285714285716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A-47F2-88C1-CB32E3A3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396208"/>
        <c:axId val="903399120"/>
      </c:barChart>
      <c:catAx>
        <c:axId val="90339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MBF</a:t>
                </a:r>
                <a:r>
                  <a:rPr lang="en-US" baseline="0"/>
                  <a:t> Range of 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399120"/>
        <c:crosses val="autoZero"/>
        <c:auto val="1"/>
        <c:lblAlgn val="ctr"/>
        <c:lblOffset val="100"/>
        <c:noMultiLvlLbl val="0"/>
      </c:catAx>
      <c:valAx>
        <c:axId val="90339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39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Tendencies!$E$3</c:f>
              <c:strCache>
                <c:ptCount val="1"/>
                <c:pt idx="0">
                  <c:v>AVG OVERBID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Tendencies!$B$4:$B$13</c:f>
              <c:strCache>
                <c:ptCount val="10"/>
                <c:pt idx="0">
                  <c:v>&lt; 2000</c:v>
                </c:pt>
                <c:pt idx="1">
                  <c:v>2001 - 3000</c:v>
                </c:pt>
                <c:pt idx="2">
                  <c:v>3001 - 4000</c:v>
                </c:pt>
                <c:pt idx="3">
                  <c:v>4001 - 5000</c:v>
                </c:pt>
                <c:pt idx="4">
                  <c:v>5001 - 6000</c:v>
                </c:pt>
                <c:pt idx="5">
                  <c:v>6001 - 7000</c:v>
                </c:pt>
                <c:pt idx="6">
                  <c:v>7001 - 8000</c:v>
                </c:pt>
                <c:pt idx="7">
                  <c:v>8001 - 9000</c:v>
                </c:pt>
                <c:pt idx="8">
                  <c:v>9001 - 10000</c:v>
                </c:pt>
                <c:pt idx="9">
                  <c:v>10001 +</c:v>
                </c:pt>
              </c:strCache>
            </c:strRef>
          </c:cat>
          <c:val>
            <c:numRef>
              <c:f>Tendencies!$E$4:$E$13</c:f>
              <c:numCache>
                <c:formatCode>0%</c:formatCode>
                <c:ptCount val="10"/>
                <c:pt idx="0">
                  <c:v>0.49347123007107352</c:v>
                </c:pt>
                <c:pt idx="1">
                  <c:v>0.48952076653195936</c:v>
                </c:pt>
                <c:pt idx="2">
                  <c:v>0.47763615751722455</c:v>
                </c:pt>
                <c:pt idx="3">
                  <c:v>0.39461555580158475</c:v>
                </c:pt>
                <c:pt idx="4">
                  <c:v>0.35354491905485769</c:v>
                </c:pt>
                <c:pt idx="5">
                  <c:v>0.21829119038017603</c:v>
                </c:pt>
                <c:pt idx="6">
                  <c:v>0.23066019214763858</c:v>
                </c:pt>
                <c:pt idx="7">
                  <c:v>0.40027346073570819</c:v>
                </c:pt>
                <c:pt idx="8">
                  <c:v>0.24744238851516454</c:v>
                </c:pt>
                <c:pt idx="9">
                  <c:v>0.37868353713698266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C0-449A-9750-1E065B96A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731760"/>
        <c:axId val="898733008"/>
      </c:barChart>
      <c:catAx>
        <c:axId val="89873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33008"/>
        <c:crosses val="autoZero"/>
        <c:auto val="1"/>
        <c:lblAlgn val="ctr"/>
        <c:lblOffset val="100"/>
        <c:noMultiLvlLbl val="0"/>
      </c:catAx>
      <c:valAx>
        <c:axId val="8987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3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Tendencies!$D$25</c:f>
              <c:strCache>
                <c:ptCount val="1"/>
                <c:pt idx="0">
                  <c:v>AVG # BIDDERS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Tendencies!$B$26:$B$32</c:f>
              <c:strCache>
                <c:ptCount val="7"/>
                <c:pt idx="0">
                  <c:v>&lt; $200</c:v>
                </c:pt>
                <c:pt idx="1">
                  <c:v>$201-250</c:v>
                </c:pt>
                <c:pt idx="2">
                  <c:v>$251-300</c:v>
                </c:pt>
                <c:pt idx="3">
                  <c:v>$301-350</c:v>
                </c:pt>
                <c:pt idx="4">
                  <c:v>$351-400</c:v>
                </c:pt>
                <c:pt idx="5">
                  <c:v>$401-450</c:v>
                </c:pt>
                <c:pt idx="6">
                  <c:v>$451 +</c:v>
                </c:pt>
              </c:strCache>
            </c:strRef>
          </c:cat>
          <c:val>
            <c:numRef>
              <c:f>Tendencies!$D$26:$D$32</c:f>
              <c:numCache>
                <c:formatCode>0.00</c:formatCode>
                <c:ptCount val="7"/>
                <c:pt idx="0">
                  <c:v>2.3703703703703702</c:v>
                </c:pt>
                <c:pt idx="1">
                  <c:v>2.2105263157894739</c:v>
                </c:pt>
                <c:pt idx="2">
                  <c:v>3.032258064516129</c:v>
                </c:pt>
                <c:pt idx="3">
                  <c:v>3.3333333333333335</c:v>
                </c:pt>
                <c:pt idx="4">
                  <c:v>2.6190476190476191</c:v>
                </c:pt>
                <c:pt idx="5">
                  <c:v>3</c:v>
                </c:pt>
                <c:pt idx="6">
                  <c:v>3.1666666666666665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C-40E0-9401-66F2CE4FD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730512"/>
        <c:axId val="1063496896"/>
      </c:barChart>
      <c:catAx>
        <c:axId val="89873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</a:t>
                </a:r>
                <a:r>
                  <a:rPr lang="en-US" baseline="0"/>
                  <a:t> Bid $/MBF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496896"/>
        <c:crosses val="autoZero"/>
        <c:auto val="1"/>
        <c:lblAlgn val="ctr"/>
        <c:lblOffset val="100"/>
        <c:noMultiLvlLbl val="0"/>
      </c:catAx>
      <c:valAx>
        <c:axId val="106349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3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Tendencies!$E$25</c:f>
              <c:strCache>
                <c:ptCount val="1"/>
                <c:pt idx="0">
                  <c:v>AVG OVERBID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Tendencies!$B$26:$B$32</c:f>
              <c:strCache>
                <c:ptCount val="7"/>
                <c:pt idx="0">
                  <c:v>&lt; $200</c:v>
                </c:pt>
                <c:pt idx="1">
                  <c:v>$201-250</c:v>
                </c:pt>
                <c:pt idx="2">
                  <c:v>$251-300</c:v>
                </c:pt>
                <c:pt idx="3">
                  <c:v>$301-350</c:v>
                </c:pt>
                <c:pt idx="4">
                  <c:v>$351-400</c:v>
                </c:pt>
                <c:pt idx="5">
                  <c:v>$401-450</c:v>
                </c:pt>
                <c:pt idx="6">
                  <c:v>$451 +</c:v>
                </c:pt>
              </c:strCache>
            </c:strRef>
          </c:cat>
          <c:val>
            <c:numRef>
              <c:f>Tendencies!$E$26:$E$32</c:f>
              <c:numCache>
                <c:formatCode>0%</c:formatCode>
                <c:ptCount val="7"/>
                <c:pt idx="0">
                  <c:v>0.50040690349640482</c:v>
                </c:pt>
                <c:pt idx="1">
                  <c:v>0.47614232531706729</c:v>
                </c:pt>
                <c:pt idx="2">
                  <c:v>0.49204492949456058</c:v>
                </c:pt>
                <c:pt idx="3">
                  <c:v>0.34224119694938354</c:v>
                </c:pt>
                <c:pt idx="4">
                  <c:v>0.23593359397704933</c:v>
                </c:pt>
                <c:pt idx="5">
                  <c:v>0.28370554735251508</c:v>
                </c:pt>
                <c:pt idx="6">
                  <c:v>0.36885241066934915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D-4436-8A87-4BF35437A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725936"/>
        <c:axId val="898728432"/>
      </c:barChart>
      <c:catAx>
        <c:axId val="89872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28432"/>
        <c:crosses val="autoZero"/>
        <c:auto val="1"/>
        <c:lblAlgn val="ctr"/>
        <c:lblOffset val="100"/>
        <c:noMultiLvlLbl val="0"/>
      </c:catAx>
      <c:valAx>
        <c:axId val="89872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2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Tendencies!$D$44</c:f>
              <c:strCache>
                <c:ptCount val="1"/>
                <c:pt idx="0">
                  <c:v>AVG # BIDDERS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Tendencies!$B$45:$B$53</c:f>
              <c:strCache>
                <c:ptCount val="9"/>
                <c:pt idx="0">
                  <c:v>&lt; $100,000</c:v>
                </c:pt>
                <c:pt idx="1">
                  <c:v>$100,001 - 500,000</c:v>
                </c:pt>
                <c:pt idx="2">
                  <c:v>$500,001 - 1,000,000</c:v>
                </c:pt>
                <c:pt idx="3">
                  <c:v>$1,000,001 - 1,500,000</c:v>
                </c:pt>
                <c:pt idx="4">
                  <c:v>$1,500,001 - 2,000,000</c:v>
                </c:pt>
                <c:pt idx="5">
                  <c:v>$2,000,001 - 2,500,000</c:v>
                </c:pt>
                <c:pt idx="6">
                  <c:v>$2,500,001 - 3,000,000</c:v>
                </c:pt>
                <c:pt idx="7">
                  <c:v>$3,000,001 - 3,500,000</c:v>
                </c:pt>
                <c:pt idx="8">
                  <c:v>$3,500,000 +</c:v>
                </c:pt>
              </c:strCache>
            </c:strRef>
          </c:cat>
          <c:val>
            <c:numRef>
              <c:f>Tendencies!$D$45:$D$53</c:f>
              <c:numCache>
                <c:formatCode>0.00</c:formatCode>
                <c:ptCount val="9"/>
                <c:pt idx="0">
                  <c:v>2</c:v>
                </c:pt>
                <c:pt idx="1">
                  <c:v>2.3125</c:v>
                </c:pt>
                <c:pt idx="2">
                  <c:v>3.0454545454545454</c:v>
                </c:pt>
                <c:pt idx="3">
                  <c:v>3.0434782608695654</c:v>
                </c:pt>
                <c:pt idx="4">
                  <c:v>3.1428571428571428</c:v>
                </c:pt>
                <c:pt idx="5">
                  <c:v>2.75</c:v>
                </c:pt>
                <c:pt idx="6">
                  <c:v>2.6666666666666665</c:v>
                </c:pt>
                <c:pt idx="7">
                  <c:v>2</c:v>
                </c:pt>
                <c:pt idx="8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02-4F76-A3FA-A9E1A612F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3496480"/>
        <c:axId val="1063483584"/>
      </c:barChart>
      <c:catAx>
        <c:axId val="106349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</a:t>
                </a:r>
                <a:r>
                  <a:rPr lang="en-US" baseline="0"/>
                  <a:t> Bid Total $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483584"/>
        <c:crosses val="autoZero"/>
        <c:auto val="1"/>
        <c:lblAlgn val="ctr"/>
        <c:lblOffset val="100"/>
        <c:noMultiLvlLbl val="0"/>
      </c:catAx>
      <c:valAx>
        <c:axId val="106348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49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Tendencies!$E$44</c:f>
              <c:strCache>
                <c:ptCount val="1"/>
                <c:pt idx="0">
                  <c:v>AVG OVERBID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Tendencies!$B$45:$B$53</c:f>
              <c:strCache>
                <c:ptCount val="9"/>
                <c:pt idx="0">
                  <c:v>&lt; $100,000</c:v>
                </c:pt>
                <c:pt idx="1">
                  <c:v>$100,001 - 500,000</c:v>
                </c:pt>
                <c:pt idx="2">
                  <c:v>$500,001 - 1,000,000</c:v>
                </c:pt>
                <c:pt idx="3">
                  <c:v>$1,000,001 - 1,500,000</c:v>
                </c:pt>
                <c:pt idx="4">
                  <c:v>$1,500,001 - 2,000,000</c:v>
                </c:pt>
                <c:pt idx="5">
                  <c:v>$2,000,001 - 2,500,000</c:v>
                </c:pt>
                <c:pt idx="6">
                  <c:v>$2,500,001 - 3,000,000</c:v>
                </c:pt>
                <c:pt idx="7">
                  <c:v>$3,000,001 - 3,500,000</c:v>
                </c:pt>
                <c:pt idx="8">
                  <c:v>$3,500,000 +</c:v>
                </c:pt>
              </c:strCache>
            </c:strRef>
          </c:cat>
          <c:val>
            <c:numRef>
              <c:f>Tendencies!$E$45:$E$53</c:f>
              <c:numCache>
                <c:formatCode>0%</c:formatCode>
                <c:ptCount val="9"/>
                <c:pt idx="0">
                  <c:v>0.28384483682983686</c:v>
                </c:pt>
                <c:pt idx="1">
                  <c:v>0.56696603822777147</c:v>
                </c:pt>
                <c:pt idx="2">
                  <c:v>0.52290021880088444</c:v>
                </c:pt>
                <c:pt idx="3">
                  <c:v>0.38620526802886324</c:v>
                </c:pt>
                <c:pt idx="4">
                  <c:v>0.34362853007674338</c:v>
                </c:pt>
                <c:pt idx="5">
                  <c:v>0.25648332483434938</c:v>
                </c:pt>
                <c:pt idx="6">
                  <c:v>0.29746831881377295</c:v>
                </c:pt>
                <c:pt idx="7">
                  <c:v>0.2109277251138747</c:v>
                </c:pt>
                <c:pt idx="8">
                  <c:v>0.286485812329206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A-4E08-B93C-91C0DB2E2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5253696"/>
        <c:axId val="1065247456"/>
      </c:barChart>
      <c:catAx>
        <c:axId val="106525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247456"/>
        <c:crosses val="autoZero"/>
        <c:auto val="1"/>
        <c:lblAlgn val="ctr"/>
        <c:lblOffset val="100"/>
        <c:noMultiLvlLbl val="0"/>
      </c:catAx>
      <c:valAx>
        <c:axId val="10652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25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Tendencies!$D$141</c:f>
              <c:strCache>
                <c:ptCount val="1"/>
                <c:pt idx="0">
                  <c:v>% OF SALES BID 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Tendencies!$B$142:$B$176</c:f>
              <c:strCache>
                <c:ptCount val="35"/>
                <c:pt idx="0">
                  <c:v>Sierra Pacific Industries</c:v>
                </c:pt>
                <c:pt idx="1">
                  <c:v>Murphy Company</c:v>
                </c:pt>
                <c:pt idx="2">
                  <c:v>Hampton Tree Farms, LLC</c:v>
                </c:pt>
                <c:pt idx="3">
                  <c:v>A&amp;W Timber Brokers</c:v>
                </c:pt>
                <c:pt idx="4">
                  <c:v>Western Timber, Inc.</c:v>
                </c:pt>
                <c:pt idx="5">
                  <c:v>McFarland Cascade</c:v>
                </c:pt>
                <c:pt idx="6">
                  <c:v>Interfor</c:v>
                </c:pt>
                <c:pt idx="7">
                  <c:v>Columbia Vista Corp.</c:v>
                </c:pt>
                <c:pt idx="8">
                  <c:v>Merrill &amp; Ring Forest Products</c:v>
                </c:pt>
                <c:pt idx="9">
                  <c:v>Rainier Veneer</c:v>
                </c:pt>
                <c:pt idx="10">
                  <c:v>Erickson Logging</c:v>
                </c:pt>
                <c:pt idx="11">
                  <c:v>Manke Lumber</c:v>
                </c:pt>
                <c:pt idx="12">
                  <c:v>Western Forest Products</c:v>
                </c:pt>
                <c:pt idx="13">
                  <c:v>Pulley</c:v>
                </c:pt>
                <c:pt idx="14">
                  <c:v>Simpson Lumber Company</c:v>
                </c:pt>
                <c:pt idx="15">
                  <c:v>Canyon Lumber</c:v>
                </c:pt>
                <c:pt idx="16">
                  <c:v>Don Painter, LLP</c:v>
                </c:pt>
                <c:pt idx="17">
                  <c:v>Bell Timber</c:v>
                </c:pt>
                <c:pt idx="18">
                  <c:v>Cascade Hardwood, LLC</c:v>
                </c:pt>
                <c:pt idx="19">
                  <c:v>Double Mountain Development</c:v>
                </c:pt>
                <c:pt idx="20">
                  <c:v>Webster Logging</c:v>
                </c:pt>
                <c:pt idx="21">
                  <c:v>Ryfield Properties, Inc.</c:v>
                </c:pt>
                <c:pt idx="22">
                  <c:v>A-1 Timber</c:v>
                </c:pt>
                <c:pt idx="23">
                  <c:v>Longanecker Land &amp; Timber</c:v>
                </c:pt>
                <c:pt idx="24">
                  <c:v>Gulley Logging</c:v>
                </c:pt>
                <c:pt idx="25">
                  <c:v>Combined Cutting Contractors</c:v>
                </c:pt>
                <c:pt idx="26">
                  <c:v>WT Timber, LLC</c:v>
                </c:pt>
                <c:pt idx="27">
                  <c:v>Northwest Hardwoods</c:v>
                </c:pt>
                <c:pt idx="28">
                  <c:v>Seattle Snohomish Mill</c:v>
                </c:pt>
                <c:pt idx="29">
                  <c:v>Harbor Timber</c:v>
                </c:pt>
                <c:pt idx="30">
                  <c:v>Stella-Jones</c:v>
                </c:pt>
                <c:pt idx="31">
                  <c:v>Nielson Brothers</c:v>
                </c:pt>
                <c:pt idx="32">
                  <c:v>Hama Hama</c:v>
                </c:pt>
                <c:pt idx="33">
                  <c:v>Grose Construction</c:v>
                </c:pt>
                <c:pt idx="34">
                  <c:v>Gibson &amp; Son Logging</c:v>
                </c:pt>
              </c:strCache>
            </c:strRef>
          </c:cat>
          <c:val>
            <c:numRef>
              <c:f>Tendencies!$D$142:$D$176</c:f>
              <c:numCache>
                <c:formatCode>0%</c:formatCode>
                <c:ptCount val="35"/>
                <c:pt idx="0">
                  <c:v>0.66242038216560506</c:v>
                </c:pt>
                <c:pt idx="1">
                  <c:v>0.60509554140127386</c:v>
                </c:pt>
                <c:pt idx="2">
                  <c:v>0.40764331210191085</c:v>
                </c:pt>
                <c:pt idx="3">
                  <c:v>0.13375796178343949</c:v>
                </c:pt>
                <c:pt idx="4">
                  <c:v>0.15286624203821655</c:v>
                </c:pt>
                <c:pt idx="5">
                  <c:v>8.9171974522292988E-2</c:v>
                </c:pt>
                <c:pt idx="6">
                  <c:v>8.2802547770700632E-2</c:v>
                </c:pt>
                <c:pt idx="7">
                  <c:v>6.3694267515923567E-2</c:v>
                </c:pt>
                <c:pt idx="8">
                  <c:v>5.7324840764331211E-2</c:v>
                </c:pt>
                <c:pt idx="9">
                  <c:v>0.10191082802547771</c:v>
                </c:pt>
                <c:pt idx="10">
                  <c:v>6.3694267515923567E-2</c:v>
                </c:pt>
                <c:pt idx="11">
                  <c:v>3.8216560509554139E-2</c:v>
                </c:pt>
                <c:pt idx="12">
                  <c:v>3.8216560509554139E-2</c:v>
                </c:pt>
                <c:pt idx="13">
                  <c:v>2.5477707006369428E-2</c:v>
                </c:pt>
                <c:pt idx="14">
                  <c:v>2.5477707006369428E-2</c:v>
                </c:pt>
                <c:pt idx="15">
                  <c:v>1.9108280254777069E-2</c:v>
                </c:pt>
                <c:pt idx="16">
                  <c:v>1.9108280254777069E-2</c:v>
                </c:pt>
                <c:pt idx="17">
                  <c:v>1.9108280254777069E-2</c:v>
                </c:pt>
                <c:pt idx="18">
                  <c:v>1.2738853503184714E-2</c:v>
                </c:pt>
                <c:pt idx="19">
                  <c:v>1.2738853503184714E-2</c:v>
                </c:pt>
                <c:pt idx="20">
                  <c:v>1.9108280254777069E-2</c:v>
                </c:pt>
                <c:pt idx="21">
                  <c:v>1.2738853503184714E-2</c:v>
                </c:pt>
                <c:pt idx="22">
                  <c:v>6.369426751592357E-3</c:v>
                </c:pt>
                <c:pt idx="23">
                  <c:v>6.369426751592357E-3</c:v>
                </c:pt>
                <c:pt idx="24">
                  <c:v>6.369426751592357E-3</c:v>
                </c:pt>
                <c:pt idx="25">
                  <c:v>6.369426751592357E-3</c:v>
                </c:pt>
                <c:pt idx="26">
                  <c:v>6.369426751592357E-3</c:v>
                </c:pt>
                <c:pt idx="27">
                  <c:v>6.369426751592357E-3</c:v>
                </c:pt>
                <c:pt idx="28">
                  <c:v>6.369426751592357E-3</c:v>
                </c:pt>
                <c:pt idx="29">
                  <c:v>6.369426751592357E-3</c:v>
                </c:pt>
                <c:pt idx="30">
                  <c:v>3.8216560509554139E-2</c:v>
                </c:pt>
                <c:pt idx="31">
                  <c:v>6.369426751592357E-3</c:v>
                </c:pt>
                <c:pt idx="32">
                  <c:v>6.369426751592357E-3</c:v>
                </c:pt>
                <c:pt idx="33">
                  <c:v>6.369426751592357E-3</c:v>
                </c:pt>
                <c:pt idx="34">
                  <c:v>6.369426751592357E-3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1-4691-B4A0-E7DE9EB26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275392"/>
        <c:axId val="1076271648"/>
      </c:barChart>
      <c:catAx>
        <c:axId val="107627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271648"/>
        <c:crosses val="autoZero"/>
        <c:auto val="1"/>
        <c:lblAlgn val="ctr"/>
        <c:lblOffset val="100"/>
        <c:noMultiLvlLbl val="0"/>
      </c:catAx>
      <c:valAx>
        <c:axId val="107627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27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Tendencies!$K$141</c:f>
              <c:strCache>
                <c:ptCount val="1"/>
                <c:pt idx="0">
                  <c:v>AVG WIN BID $/MBF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Tendencies!$B$142:$B$176</c:f>
              <c:strCache>
                <c:ptCount val="35"/>
                <c:pt idx="0">
                  <c:v>Sierra Pacific Industries</c:v>
                </c:pt>
                <c:pt idx="1">
                  <c:v>Murphy Company</c:v>
                </c:pt>
                <c:pt idx="2">
                  <c:v>Hampton Tree Farms, LLC</c:v>
                </c:pt>
                <c:pt idx="3">
                  <c:v>A&amp;W Timber Brokers</c:v>
                </c:pt>
                <c:pt idx="4">
                  <c:v>Western Timber, Inc.</c:v>
                </c:pt>
                <c:pt idx="5">
                  <c:v>McFarland Cascade</c:v>
                </c:pt>
                <c:pt idx="6">
                  <c:v>Interfor</c:v>
                </c:pt>
                <c:pt idx="7">
                  <c:v>Columbia Vista Corp.</c:v>
                </c:pt>
                <c:pt idx="8">
                  <c:v>Merrill &amp; Ring Forest Products</c:v>
                </c:pt>
                <c:pt idx="9">
                  <c:v>Rainier Veneer</c:v>
                </c:pt>
                <c:pt idx="10">
                  <c:v>Erickson Logging</c:v>
                </c:pt>
                <c:pt idx="11">
                  <c:v>Manke Lumber</c:v>
                </c:pt>
                <c:pt idx="12">
                  <c:v>Western Forest Products</c:v>
                </c:pt>
                <c:pt idx="13">
                  <c:v>Pulley</c:v>
                </c:pt>
                <c:pt idx="14">
                  <c:v>Simpson Lumber Company</c:v>
                </c:pt>
                <c:pt idx="15">
                  <c:v>Canyon Lumber</c:v>
                </c:pt>
                <c:pt idx="16">
                  <c:v>Don Painter, LLP</c:v>
                </c:pt>
                <c:pt idx="17">
                  <c:v>Bell Timber</c:v>
                </c:pt>
                <c:pt idx="18">
                  <c:v>Cascade Hardwood, LLC</c:v>
                </c:pt>
                <c:pt idx="19">
                  <c:v>Double Mountain Development</c:v>
                </c:pt>
                <c:pt idx="20">
                  <c:v>Webster Logging</c:v>
                </c:pt>
                <c:pt idx="21">
                  <c:v>Ryfield Properties, Inc.</c:v>
                </c:pt>
                <c:pt idx="22">
                  <c:v>A-1 Timber</c:v>
                </c:pt>
                <c:pt idx="23">
                  <c:v>Longanecker Land &amp; Timber</c:v>
                </c:pt>
                <c:pt idx="24">
                  <c:v>Gulley Logging</c:v>
                </c:pt>
                <c:pt idx="25">
                  <c:v>Combined Cutting Contractors</c:v>
                </c:pt>
                <c:pt idx="26">
                  <c:v>WT Timber, LLC</c:v>
                </c:pt>
                <c:pt idx="27">
                  <c:v>Northwest Hardwoods</c:v>
                </c:pt>
                <c:pt idx="28">
                  <c:v>Seattle Snohomish Mill</c:v>
                </c:pt>
                <c:pt idx="29">
                  <c:v>Harbor Timber</c:v>
                </c:pt>
                <c:pt idx="30">
                  <c:v>Stella-Jones</c:v>
                </c:pt>
                <c:pt idx="31">
                  <c:v>Nielson Brothers</c:v>
                </c:pt>
                <c:pt idx="32">
                  <c:v>Hama Hama</c:v>
                </c:pt>
                <c:pt idx="33">
                  <c:v>Grose Construction</c:v>
                </c:pt>
                <c:pt idx="34">
                  <c:v>Gibson &amp; Son Logging</c:v>
                </c:pt>
              </c:strCache>
            </c:strRef>
          </c:cat>
          <c:val>
            <c:numRef>
              <c:f>Tendencies!$K$142:$K$176</c:f>
              <c:numCache>
                <c:formatCode>_("$"* #,##0.00_);_("$"* \(#,##0.00\);_("$"* "-"??_);_(@_)</c:formatCode>
                <c:ptCount val="35"/>
                <c:pt idx="0">
                  <c:v>380.76117505405273</c:v>
                </c:pt>
                <c:pt idx="1">
                  <c:v>441.50997241552056</c:v>
                </c:pt>
                <c:pt idx="2">
                  <c:v>330.49117753366227</c:v>
                </c:pt>
                <c:pt idx="3">
                  <c:v>341.30805252973414</c:v>
                </c:pt>
                <c:pt idx="4">
                  <c:v>497.82042107734316</c:v>
                </c:pt>
                <c:pt idx="5">
                  <c:v>657.83329941625993</c:v>
                </c:pt>
                <c:pt idx="6">
                  <c:v>312.23761156186043</c:v>
                </c:pt>
                <c:pt idx="7">
                  <c:v>0</c:v>
                </c:pt>
                <c:pt idx="8">
                  <c:v>519.42106293922018</c:v>
                </c:pt>
                <c:pt idx="9">
                  <c:v>368.83033477400977</c:v>
                </c:pt>
                <c:pt idx="10">
                  <c:v>0</c:v>
                </c:pt>
                <c:pt idx="11">
                  <c:v>433.95</c:v>
                </c:pt>
                <c:pt idx="12">
                  <c:v>0</c:v>
                </c:pt>
                <c:pt idx="13">
                  <c:v>378.46494639702865</c:v>
                </c:pt>
                <c:pt idx="14">
                  <c:v>0</c:v>
                </c:pt>
                <c:pt idx="15">
                  <c:v>415.26857142857142</c:v>
                </c:pt>
                <c:pt idx="16">
                  <c:v>219.08015873015873</c:v>
                </c:pt>
                <c:pt idx="17">
                  <c:v>0</c:v>
                </c:pt>
                <c:pt idx="18">
                  <c:v>365.91597588545591</c:v>
                </c:pt>
                <c:pt idx="19">
                  <c:v>0</c:v>
                </c:pt>
                <c:pt idx="20">
                  <c:v>327.80523791958689</c:v>
                </c:pt>
                <c:pt idx="21">
                  <c:v>0</c:v>
                </c:pt>
                <c:pt idx="22">
                  <c:v>0</c:v>
                </c:pt>
                <c:pt idx="23">
                  <c:v>160.828125</c:v>
                </c:pt>
                <c:pt idx="24">
                  <c:v>71.041666666666671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567.3583479603617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5-4B46-A98D-BA745925A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265408"/>
        <c:axId val="1076272480"/>
      </c:barChart>
      <c:catAx>
        <c:axId val="107626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272480"/>
        <c:crosses val="autoZero"/>
        <c:auto val="1"/>
        <c:lblAlgn val="ctr"/>
        <c:lblOffset val="100"/>
        <c:noMultiLvlLbl val="0"/>
      </c:catAx>
      <c:valAx>
        <c:axId val="107627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26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Tendencies!$D$62</c:f>
              <c:strCache>
                <c:ptCount val="1"/>
                <c:pt idx="0">
                  <c:v>AVG # BIDDERS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Tendencies!$B$63:$B$74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Tendencies!$D$63:$D$74</c:f>
              <c:numCache>
                <c:formatCode>0.00</c:formatCode>
                <c:ptCount val="12"/>
                <c:pt idx="0">
                  <c:v>3</c:v>
                </c:pt>
                <c:pt idx="1">
                  <c:v>2.0769230769230771</c:v>
                </c:pt>
                <c:pt idx="2">
                  <c:v>2</c:v>
                </c:pt>
                <c:pt idx="3">
                  <c:v>2.9285714285714284</c:v>
                </c:pt>
                <c:pt idx="4">
                  <c:v>2.8888888888888888</c:v>
                </c:pt>
                <c:pt idx="5">
                  <c:v>3.1111111111111112</c:v>
                </c:pt>
                <c:pt idx="6">
                  <c:v>3.3333333333333335</c:v>
                </c:pt>
                <c:pt idx="7">
                  <c:v>3.4615384615384617</c:v>
                </c:pt>
                <c:pt idx="8">
                  <c:v>3.0588235294117645</c:v>
                </c:pt>
                <c:pt idx="9">
                  <c:v>2.25</c:v>
                </c:pt>
                <c:pt idx="10">
                  <c:v>2.7142857142857144</c:v>
                </c:pt>
                <c:pt idx="11">
                  <c:v>2.9090909090909092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9-4AA2-861D-410BD23B0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840431"/>
        <c:axId val="1526849167"/>
      </c:barChart>
      <c:catAx>
        <c:axId val="152684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49167"/>
        <c:crosses val="autoZero"/>
        <c:auto val="1"/>
        <c:lblAlgn val="ctr"/>
        <c:lblOffset val="100"/>
        <c:noMultiLvlLbl val="0"/>
      </c:catAx>
      <c:valAx>
        <c:axId val="152684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4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Tendencies!$E$62</c:f>
              <c:strCache>
                <c:ptCount val="1"/>
                <c:pt idx="0">
                  <c:v>AVG OVERBID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Tendencies!$B$63:$B$74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Tendencies!$E$63:$E$74</c:f>
              <c:numCache>
                <c:formatCode>0%</c:formatCode>
                <c:ptCount val="12"/>
                <c:pt idx="0">
                  <c:v>0.32648779807126821</c:v>
                </c:pt>
                <c:pt idx="1">
                  <c:v>0.54718883920955486</c:v>
                </c:pt>
                <c:pt idx="2">
                  <c:v>0.54491621891024367</c:v>
                </c:pt>
                <c:pt idx="3">
                  <c:v>0.42199449038996162</c:v>
                </c:pt>
                <c:pt idx="4">
                  <c:v>0.38911298121879734</c:v>
                </c:pt>
                <c:pt idx="5">
                  <c:v>0.51772942814687706</c:v>
                </c:pt>
                <c:pt idx="6">
                  <c:v>0.27006513521837378</c:v>
                </c:pt>
                <c:pt idx="7">
                  <c:v>0.34603864489677688</c:v>
                </c:pt>
                <c:pt idx="8">
                  <c:v>0.36663385541336246</c:v>
                </c:pt>
                <c:pt idx="9">
                  <c:v>0.26261861341265236</c:v>
                </c:pt>
                <c:pt idx="10">
                  <c:v>0.34084009538478049</c:v>
                </c:pt>
                <c:pt idx="11">
                  <c:v>0.39284484935383107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A-4B8E-9465-29B91D927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624543"/>
        <c:axId val="1526621631"/>
      </c:barChart>
      <c:catAx>
        <c:axId val="152662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621631"/>
        <c:crosses val="autoZero"/>
        <c:auto val="1"/>
        <c:lblAlgn val="ctr"/>
        <c:lblOffset val="100"/>
        <c:noMultiLvlLbl val="0"/>
      </c:catAx>
      <c:valAx>
        <c:axId val="152662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62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Tendencies!$D$81</c:f>
              <c:strCache>
                <c:ptCount val="1"/>
                <c:pt idx="0">
                  <c:v>AVG # BIDDERS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Tendencies!$B$82:$B$85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Tendencies!$D$82:$D$85</c:f>
              <c:numCache>
                <c:formatCode>0.00</c:formatCode>
                <c:ptCount val="4"/>
                <c:pt idx="0">
                  <c:v>2.2068965517241379</c:v>
                </c:pt>
                <c:pt idx="1">
                  <c:v>2.98</c:v>
                </c:pt>
                <c:pt idx="2">
                  <c:v>3.2619047619047619</c:v>
                </c:pt>
                <c:pt idx="3">
                  <c:v>2.6216216216216215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B-472C-9513-0AACE501F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305663"/>
        <c:axId val="1537306079"/>
      </c:barChart>
      <c:catAx>
        <c:axId val="153730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306079"/>
        <c:crosses val="autoZero"/>
        <c:auto val="1"/>
        <c:lblAlgn val="ctr"/>
        <c:lblOffset val="100"/>
        <c:noMultiLvlLbl val="0"/>
      </c:catAx>
      <c:valAx>
        <c:axId val="153730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30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Tendencies!$E$81</c:f>
              <c:strCache>
                <c:ptCount val="1"/>
                <c:pt idx="0">
                  <c:v>AVG OVERBID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Tendencies!$B$82:$B$85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Tendencies!$E$82:$E$85</c:f>
              <c:numCache>
                <c:formatCode>0%</c:formatCode>
                <c:ptCount val="4"/>
                <c:pt idx="0">
                  <c:v>0.50827490717562873</c:v>
                </c:pt>
                <c:pt idx="1">
                  <c:v>0.4457545561800571</c:v>
                </c:pt>
                <c:pt idx="2">
                  <c:v>0.33266808448347013</c:v>
                </c:pt>
                <c:pt idx="3">
                  <c:v>0.33093183889813238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C-4C89-B336-FDD371DFF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7034751"/>
        <c:axId val="1533038767"/>
      </c:barChart>
      <c:catAx>
        <c:axId val="122703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038767"/>
        <c:crosses val="autoZero"/>
        <c:auto val="1"/>
        <c:lblAlgn val="ctr"/>
        <c:lblOffset val="100"/>
        <c:noMultiLvlLbl val="0"/>
      </c:catAx>
      <c:valAx>
        <c:axId val="153303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034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0</xdr:row>
      <xdr:rowOff>161925</xdr:rowOff>
    </xdr:from>
    <xdr:to>
      <xdr:col>10</xdr:col>
      <xdr:colOff>190500</xdr:colOff>
      <xdr:row>15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352425</xdr:colOff>
      <xdr:row>0</xdr:row>
      <xdr:rowOff>171450</xdr:rowOff>
    </xdr:from>
    <xdr:to>
      <xdr:col>14</xdr:col>
      <xdr:colOff>0</xdr:colOff>
      <xdr:row>15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485775</xdr:colOff>
      <xdr:row>21</xdr:row>
      <xdr:rowOff>152400</xdr:rowOff>
    </xdr:from>
    <xdr:to>
      <xdr:col>10</xdr:col>
      <xdr:colOff>200025</xdr:colOff>
      <xdr:row>36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381000</xdr:colOff>
      <xdr:row>21</xdr:row>
      <xdr:rowOff>142875</xdr:rowOff>
    </xdr:from>
    <xdr:to>
      <xdr:col>14</xdr:col>
      <xdr:colOff>0</xdr:colOff>
      <xdr:row>36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466725</xdr:colOff>
      <xdr:row>41</xdr:row>
      <xdr:rowOff>0</xdr:rowOff>
    </xdr:from>
    <xdr:to>
      <xdr:col>10</xdr:col>
      <xdr:colOff>180975</xdr:colOff>
      <xdr:row>55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371475</xdr:colOff>
      <xdr:row>40</xdr:row>
      <xdr:rowOff>180975</xdr:rowOff>
    </xdr:from>
    <xdr:to>
      <xdr:col>14</xdr:col>
      <xdr:colOff>0</xdr:colOff>
      <xdr:row>55</xdr:row>
      <xdr:rowOff>66675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178</xdr:row>
      <xdr:rowOff>38100</xdr:rowOff>
    </xdr:from>
    <xdr:to>
      <xdr:col>6</xdr:col>
      <xdr:colOff>47625</xdr:colOff>
      <xdr:row>195</xdr:row>
      <xdr:rowOff>104775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57150</xdr:colOff>
      <xdr:row>178</xdr:row>
      <xdr:rowOff>28575</xdr:rowOff>
    </xdr:from>
    <xdr:to>
      <xdr:col>11</xdr:col>
      <xdr:colOff>1581150</xdr:colOff>
      <xdr:row>195</xdr:row>
      <xdr:rowOff>95250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485775</xdr:colOff>
      <xdr:row>60</xdr:row>
      <xdr:rowOff>28575</xdr:rowOff>
    </xdr:from>
    <xdr:to>
      <xdr:col>10</xdr:col>
      <xdr:colOff>200025</xdr:colOff>
      <xdr:row>74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400050</xdr:colOff>
      <xdr:row>60</xdr:row>
      <xdr:rowOff>38100</xdr:rowOff>
    </xdr:from>
    <xdr:to>
      <xdr:col>13</xdr:col>
      <xdr:colOff>114300</xdr:colOff>
      <xdr:row>74</xdr:row>
      <xdr:rowOff>85725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476250</xdr:colOff>
      <xdr:row>77</xdr:row>
      <xdr:rowOff>0</xdr:rowOff>
    </xdr:from>
    <xdr:to>
      <xdr:col>10</xdr:col>
      <xdr:colOff>190500</xdr:colOff>
      <xdr:row>91</xdr:row>
      <xdr:rowOff>47625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400050</xdr:colOff>
      <xdr:row>77</xdr:row>
      <xdr:rowOff>0</xdr:rowOff>
    </xdr:from>
    <xdr:to>
      <xdr:col>13</xdr:col>
      <xdr:colOff>114300</xdr:colOff>
      <xdr:row>91</xdr:row>
      <xdr:rowOff>47625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workbookViewId="0">
      <selection activeCell="J140" sqref="J140"/>
    </sheetView>
  </sheetViews>
  <sheetFormatPr defaultRowHeight="15" x14ac:dyDescent="0.25"/>
  <cols>
    <col min="1" max="1" width="21.28515625" customWidth="1"/>
    <col min="2" max="2" width="34.5703125" customWidth="1"/>
    <col min="3" max="13" width="24.28515625" customWidth="1"/>
  </cols>
  <sheetData>
    <row r="1" spans="1:8" x14ac:dyDescent="0.25">
      <c r="B1" s="4" t="s">
        <v>285</v>
      </c>
      <c r="D1" s="4"/>
    </row>
    <row r="2" spans="1:8" ht="15.75" thickBot="1" x14ac:dyDescent="0.3"/>
    <row r="3" spans="1:8" ht="15.75" thickBot="1" x14ac:dyDescent="0.3">
      <c r="A3" t="s">
        <v>136</v>
      </c>
      <c r="B3" s="31" t="s">
        <v>257</v>
      </c>
      <c r="C3" s="32" t="s">
        <v>145</v>
      </c>
      <c r="D3" s="32" t="s">
        <v>155</v>
      </c>
      <c r="E3" s="32" t="s">
        <v>154</v>
      </c>
      <c r="F3" s="32" t="s">
        <v>153</v>
      </c>
      <c r="G3" s="33" t="s">
        <v>156</v>
      </c>
    </row>
    <row r="4" spans="1:8" x14ac:dyDescent="0.25">
      <c r="A4">
        <v>2000</v>
      </c>
      <c r="B4" s="21" t="s">
        <v>148</v>
      </c>
      <c r="C4" s="17">
        <f t="array" ref="C4">SUM(IF($A4&gt;'Sale Auction Data'!$E$2:$E$597,'Sale Auction Data'!$R$2:$R$597))</f>
        <v>15</v>
      </c>
      <c r="D4" s="18">
        <f t="array" ref="D4">AVERAGE(IF($A4&gt;'Sale Auction Data'!$E$2:$E$597,'Sale Auction Data'!$Q$2:$Q$597))</f>
        <v>2.3125</v>
      </c>
      <c r="E4" s="19">
        <f t="array" ref="E4">AVERAGE(IF($A4&gt;'Sale Auction Data'!$E$2:$E$597,'Sale Auction Data'!$S$2:$S$597))</f>
        <v>0.49347123007107352</v>
      </c>
      <c r="F4" s="20">
        <f t="array" ref="F4">AVERAGE(IF($A4&gt;'Sale Auction Data'!$E$2:$E$597,'Sale Auction Data'!$U$2:$U$597))</f>
        <v>100.25428299278272</v>
      </c>
      <c r="G4" s="22">
        <f t="array" ref="G4">AVERAGE(IF($A4&gt;'Sale Auction Data'!$E$2:$E$597,'Sale Auction Data'!$T$2:$T$597))</f>
        <v>142111.37761704999</v>
      </c>
      <c r="H4" s="1"/>
    </row>
    <row r="5" spans="1:8" x14ac:dyDescent="0.25">
      <c r="A5">
        <v>3000</v>
      </c>
      <c r="B5" s="23" t="s">
        <v>137</v>
      </c>
      <c r="C5" s="14">
        <f t="array" ref="C5">SUM(IF($A5&gt;'Sale Auction Data'!$E$2:$E$597,IF(($A4+1)&lt;'Sale Auction Data'!$E$2:$E$597,'Sale Auction Data'!$R$2:$R$597)))</f>
        <v>27</v>
      </c>
      <c r="D5" s="15">
        <f t="array" ref="D5">AVERAGE(IF($A5&gt;'Sale Auction Data'!$E$2:$E$597,IF(($A4+1)&lt;'Sale Auction Data'!$E$2:$E$597,'Sale Auction Data'!$Q$2:$Q$597)))</f>
        <v>3.3333333333333335</v>
      </c>
      <c r="E5" s="9">
        <f t="array" ref="E5">AVERAGE(IF($A5&gt;'Sale Auction Data'!$E$2:$E$597,IF(($A4+1)&lt;'Sale Auction Data'!$E$2:$E$597,'Sale Auction Data'!$S$2:$S$597)))</f>
        <v>0.48952076653195936</v>
      </c>
      <c r="F5" s="16">
        <f t="array" ref="F5">AVERAGE(IF($A5&gt;'Sale Auction Data'!$E$2:$E$597,IF(($A4+1)&lt;'Sale Auction Data'!$E$2:$E$597,'Sale Auction Data'!$U$2:$U$597)))</f>
        <v>123.86441148910477</v>
      </c>
      <c r="G5" s="24">
        <f t="array" ref="G5">AVERAGE(IF($A5&gt;'Sale Auction Data'!$E$2:$E$597,IF(($A4+1)&lt;'Sale Auction Data'!$E$2:$E$597,'Sale Auction Data'!$T$2:$T$597)))</f>
        <v>307240.61333333334</v>
      </c>
      <c r="H5" s="1"/>
    </row>
    <row r="6" spans="1:8" x14ac:dyDescent="0.25">
      <c r="A6">
        <v>4000</v>
      </c>
      <c r="B6" s="23" t="s">
        <v>138</v>
      </c>
      <c r="C6" s="14">
        <f t="array" ref="C6">SUM(IF($A6&gt;'Sale Auction Data'!$E$2:$E$597,IF(($A5+1)&lt;'Sale Auction Data'!$E$2:$E$597,'Sale Auction Data'!$R$2:$R$597)))</f>
        <v>26</v>
      </c>
      <c r="D6" s="15">
        <f t="array" ref="D6">AVERAGE(IF($A6&gt;'Sale Auction Data'!$E$2:$E$597,IF(($A5+1)&lt;'Sale Auction Data'!$E$2:$E$597,'Sale Auction Data'!$Q$2:$Q$597)))</f>
        <v>3</v>
      </c>
      <c r="E6" s="9">
        <f t="array" ref="E6">AVERAGE(IF($A6&gt;'Sale Auction Data'!$E$2:$E$597,IF(($A5+1)&lt;'Sale Auction Data'!$E$2:$E$597,'Sale Auction Data'!$S$2:$S$597)))</f>
        <v>0.47763615751722455</v>
      </c>
      <c r="F6" s="16">
        <f t="array" ref="F6">AVERAGE(IF($A6&gt;'Sale Auction Data'!$E$2:$E$597,IF(($A5+1)&lt;'Sale Auction Data'!$E$2:$E$597,'Sale Auction Data'!$U$2:$U$597)))</f>
        <v>121.9531156966593</v>
      </c>
      <c r="G6" s="24">
        <f t="array" ref="G6">AVERAGE(IF($A6&gt;'Sale Auction Data'!$E$2:$E$597,IF(($A5+1)&lt;'Sale Auction Data'!$E$2:$E$597,'Sale Auction Data'!$T$2:$T$597)))</f>
        <v>425073.6976923077</v>
      </c>
      <c r="H6" s="1"/>
    </row>
    <row r="7" spans="1:8" x14ac:dyDescent="0.25">
      <c r="A7">
        <v>5000</v>
      </c>
      <c r="B7" s="23" t="s">
        <v>139</v>
      </c>
      <c r="C7" s="14">
        <f t="array" ref="C7">SUM(IF($A7&gt;'Sale Auction Data'!$E$2:$E$597,IF(($A6+1)&lt;'Sale Auction Data'!$E$2:$E$597,'Sale Auction Data'!$R$2:$R$597)))</f>
        <v>27</v>
      </c>
      <c r="D7" s="15">
        <f t="array" ref="D7">AVERAGE(IF($A7&gt;'Sale Auction Data'!$E$2:$E$597,IF(($A6+1)&lt;'Sale Auction Data'!$E$2:$E$597,'Sale Auction Data'!$Q$2:$Q$597)))</f>
        <v>2.925925925925926</v>
      </c>
      <c r="E7" s="9">
        <f t="array" ref="E7">AVERAGE(IF($A7&gt;'Sale Auction Data'!$E$2:$E$597,IF(($A6+1)&lt;'Sale Auction Data'!$E$2:$E$597,'Sale Auction Data'!$S$2:$S$597)))</f>
        <v>0.39461555580158475</v>
      </c>
      <c r="F7" s="16">
        <f t="array" ref="F7">AVERAGE(IF($A7&gt;'Sale Auction Data'!$E$2:$E$597,IF(($A6+1)&lt;'Sale Auction Data'!$E$2:$E$597,'Sale Auction Data'!$U$2:$U$597)))</f>
        <v>122.55202740436519</v>
      </c>
      <c r="G7" s="24">
        <f t="array" ref="G7">AVERAGE(IF($A7&gt;'Sale Auction Data'!$E$2:$E$597,IF(($A6+1)&lt;'Sale Auction Data'!$E$2:$E$597,'Sale Auction Data'!$T$2:$T$597)))</f>
        <v>557214.44730769226</v>
      </c>
      <c r="H7" s="1"/>
    </row>
    <row r="8" spans="1:8" x14ac:dyDescent="0.25">
      <c r="A8">
        <v>6000</v>
      </c>
      <c r="B8" s="23" t="s">
        <v>140</v>
      </c>
      <c r="C8" s="14">
        <f t="array" ref="C8">SUM(IF($A8&gt;'Sale Auction Data'!$E$2:$E$597,IF(($A7+1)&lt;'Sale Auction Data'!$E$2:$E$597,'Sale Auction Data'!$R$2:$R$597)))</f>
        <v>17</v>
      </c>
      <c r="D8" s="15">
        <f t="array" ref="D8">AVERAGE(IF($A8&gt;'Sale Auction Data'!$E$2:$E$597,IF(($A7+1)&lt;'Sale Auction Data'!$E$2:$E$597,'Sale Auction Data'!$Q$2:$Q$597)))</f>
        <v>3</v>
      </c>
      <c r="E8" s="9">
        <f t="array" ref="E8">AVERAGE(IF($A8&gt;'Sale Auction Data'!$E$2:$E$597,IF(($A7+1)&lt;'Sale Auction Data'!$E$2:$E$597,'Sale Auction Data'!$S$2:$S$597)))</f>
        <v>0.35354491905485769</v>
      </c>
      <c r="F8" s="16">
        <f t="array" ref="F8">AVERAGE(IF($A8&gt;'Sale Auction Data'!$E$2:$E$597,IF(($A7+1)&lt;'Sale Auction Data'!$E$2:$E$597,'Sale Auction Data'!$U$2:$U$597)))</f>
        <v>110.79576723732787</v>
      </c>
      <c r="G8" s="24">
        <f t="array" ref="G8">AVERAGE(IF($A8&gt;'Sale Auction Data'!$E$2:$E$597,IF(($A7+1)&lt;'Sale Auction Data'!$E$2:$E$597,'Sale Auction Data'!$T$2:$T$597)))</f>
        <v>603785.73764705891</v>
      </c>
      <c r="H8" s="1"/>
    </row>
    <row r="9" spans="1:8" x14ac:dyDescent="0.25">
      <c r="A9">
        <v>7000</v>
      </c>
      <c r="B9" s="23" t="s">
        <v>141</v>
      </c>
      <c r="C9" s="14">
        <f t="array" ref="C9">SUM(IF($A9&gt;'Sale Auction Data'!$E$2:$E$597,IF(($A8+1)&lt;'Sale Auction Data'!$E$2:$E$597,'Sale Auction Data'!$R$2:$R$597)))</f>
        <v>17</v>
      </c>
      <c r="D9" s="15">
        <f t="array" ref="D9">AVERAGE(IF($A9&gt;'Sale Auction Data'!$E$2:$E$597,IF(($A8+1)&lt;'Sale Auction Data'!$E$2:$E$597,'Sale Auction Data'!$Q$2:$Q$597)))</f>
        <v>2.5882352941176472</v>
      </c>
      <c r="E9" s="9">
        <f t="array" ref="E9">AVERAGE(IF($A9&gt;'Sale Auction Data'!$E$2:$E$597,IF(($A8+1)&lt;'Sale Auction Data'!$E$2:$E$597,'Sale Auction Data'!$S$2:$S$597)))</f>
        <v>0.21829119038017603</v>
      </c>
      <c r="F9" s="16">
        <f t="array" ref="F9">AVERAGE(IF($A9&gt;'Sale Auction Data'!$E$2:$E$597,IF(($A8+1)&lt;'Sale Auction Data'!$E$2:$E$597,'Sale Auction Data'!$U$2:$U$597)))</f>
        <v>73.738131928866636</v>
      </c>
      <c r="G9" s="24">
        <f t="array" ref="G9">AVERAGE(IF($A9&gt;'Sale Auction Data'!$E$2:$E$597,IF(($A8+1)&lt;'Sale Auction Data'!$E$2:$E$597,'Sale Auction Data'!$T$2:$T$597)))</f>
        <v>480886.63588235294</v>
      </c>
      <c r="H9" s="1"/>
    </row>
    <row r="10" spans="1:8" x14ac:dyDescent="0.25">
      <c r="A10">
        <v>8000</v>
      </c>
      <c r="B10" s="23" t="s">
        <v>142</v>
      </c>
      <c r="C10" s="14">
        <f t="array" ref="C10">SUM(IF($A10&gt;'Sale Auction Data'!$E$2:$E$597,IF(($A9+1)&lt;'Sale Auction Data'!$E$2:$E$597,'Sale Auction Data'!$R$2:$R$597)))</f>
        <v>13</v>
      </c>
      <c r="D10" s="15">
        <f t="array" ref="D10">AVERAGE(IF($A10&gt;'Sale Auction Data'!$E$2:$E$597,IF(($A9+1)&lt;'Sale Auction Data'!$E$2:$E$597,'Sale Auction Data'!$Q$2:$Q$597)))</f>
        <v>2.3076923076923075</v>
      </c>
      <c r="E10" s="9">
        <f t="array" ref="E10">AVERAGE(IF($A10&gt;'Sale Auction Data'!$E$2:$E$597,IF(($A9+1)&lt;'Sale Auction Data'!$E$2:$E$597,'Sale Auction Data'!$S$2:$S$597)))</f>
        <v>0.23066019214763858</v>
      </c>
      <c r="F10" s="16">
        <f t="array" ref="F10">AVERAGE(IF($A10&gt;'Sale Auction Data'!$E$2:$E$597,IF(($A9+1)&lt;'Sale Auction Data'!$E$2:$E$597,'Sale Auction Data'!$U$2:$U$597)))</f>
        <v>74.692319955178604</v>
      </c>
      <c r="G10" s="24">
        <f t="array" ref="G10">AVERAGE(IF($A10&gt;'Sale Auction Data'!$E$2:$E$597,IF(($A9+1)&lt;'Sale Auction Data'!$E$2:$E$597,'Sale Auction Data'!$T$2:$T$597)))</f>
        <v>562550.93384615378</v>
      </c>
      <c r="H10" s="1"/>
    </row>
    <row r="11" spans="1:8" x14ac:dyDescent="0.25">
      <c r="A11">
        <v>9000</v>
      </c>
      <c r="B11" s="23" t="s">
        <v>143</v>
      </c>
      <c r="C11" s="14">
        <f t="array" ref="C11">SUM(IF($A11&gt;'Sale Auction Data'!$E$2:$E$597,IF(($A10+1)&lt;'Sale Auction Data'!$E$2:$E$597,'Sale Auction Data'!$R$2:$R$597)))</f>
        <v>6</v>
      </c>
      <c r="D11" s="15">
        <f t="array" ref="D11">AVERAGE(IF($A11&gt;'Sale Auction Data'!$E$2:$E$597,IF(($A10+1)&lt;'Sale Auction Data'!$E$2:$E$597,'Sale Auction Data'!$Q$2:$Q$597)))</f>
        <v>2.1666666666666665</v>
      </c>
      <c r="E11" s="9">
        <f t="array" ref="E11">AVERAGE(IF($A11&gt;'Sale Auction Data'!$E$2:$E$597,IF(($A10+1)&lt;'Sale Auction Data'!$E$2:$E$597,'Sale Auction Data'!$S$2:$S$597)))</f>
        <v>0.40027346073570819</v>
      </c>
      <c r="F11" s="16">
        <f t="array" ref="F11">AVERAGE(IF($A11&gt;'Sale Auction Data'!$E$2:$E$597,IF(($A10+1)&lt;'Sale Auction Data'!$E$2:$E$597,'Sale Auction Data'!$U$2:$U$597)))</f>
        <v>87.731048482874897</v>
      </c>
      <c r="G11" s="24">
        <f t="array" ref="G11">AVERAGE(IF($A11&gt;'Sale Auction Data'!$E$2:$E$597,IF(($A10+1)&lt;'Sale Auction Data'!$E$2:$E$597,'Sale Auction Data'!$T$2:$T$597)))</f>
        <v>717741.58666666655</v>
      </c>
      <c r="H11" s="1"/>
    </row>
    <row r="12" spans="1:8" x14ac:dyDescent="0.25">
      <c r="A12">
        <v>10000</v>
      </c>
      <c r="B12" s="23" t="s">
        <v>144</v>
      </c>
      <c r="C12" s="14">
        <f t="array" ref="C12">SUM(IF($A12&gt;'Sale Auction Data'!$E$2:$E$597,IF(($A11+1)&lt;'Sale Auction Data'!$E$2:$E$597,'Sale Auction Data'!$R$2:$R$597)))</f>
        <v>2</v>
      </c>
      <c r="D12" s="15">
        <f t="array" ref="D12">AVERAGE(IF($A12&gt;'Sale Auction Data'!$E$2:$E$597,IF(($A11+1)&lt;'Sale Auction Data'!$E$2:$E$597,'Sale Auction Data'!$Q$2:$Q$597)))</f>
        <v>2</v>
      </c>
      <c r="E12" s="9">
        <f t="array" ref="E12">AVERAGE(IF($A12&gt;'Sale Auction Data'!$E$2:$E$597,IF(($A11+1)&lt;'Sale Auction Data'!$E$2:$E$597,'Sale Auction Data'!$S$2:$S$597)))</f>
        <v>0.24744238851516454</v>
      </c>
      <c r="F12" s="16">
        <f t="array" ref="F12">AVERAGE(IF($A12&gt;'Sale Auction Data'!$E$2:$E$597,IF(($A11+1)&lt;'Sale Auction Data'!$E$2:$E$597,'Sale Auction Data'!$U$2:$U$597)))</f>
        <v>85.877272071501466</v>
      </c>
      <c r="G12" s="24">
        <f t="array" ref="G12">AVERAGE(IF($A12&gt;'Sale Auction Data'!$E$2:$E$597,IF(($A11+1)&lt;'Sale Auction Data'!$E$2:$E$597,'Sale Auction Data'!$T$2:$T$597)))</f>
        <v>797915.74</v>
      </c>
      <c r="H12" s="1"/>
    </row>
    <row r="13" spans="1:8" ht="15.75" thickBot="1" x14ac:dyDescent="0.3">
      <c r="A13">
        <v>10000</v>
      </c>
      <c r="B13" s="25" t="s">
        <v>149</v>
      </c>
      <c r="C13" s="26">
        <f t="array" ref="C13">SUM(IF(($A13+1)&lt;'Sale Auction Data'!$E$2:$E$597,'Sale Auction Data'!$R$2:$R$597))</f>
        <v>7</v>
      </c>
      <c r="D13" s="27">
        <f t="array" ref="D13">AVERAGE(IF(($A13+1)&lt;'Sale Auction Data'!$E$2:$E$597,'Sale Auction Data'!$Q$2:$Q$597))</f>
        <v>2.5714285714285716</v>
      </c>
      <c r="E13" s="28">
        <f t="array" ref="E13">AVERAGE(IF(($A13+1)&lt;'Sale Auction Data'!$E$2:$E$597,'Sale Auction Data'!$S$2:$S$597))</f>
        <v>0.37868353713698266</v>
      </c>
      <c r="F13" s="29">
        <f t="array" ref="F13">AVERAGE(IF(($A13+1)&lt;'Sale Auction Data'!$E$2:$E$597,'Sale Auction Data'!$U$2:$U$597))</f>
        <v>123.74238617685494</v>
      </c>
      <c r="G13" s="30">
        <f t="array" ref="G13">AVERAGE(IF(($A13+1)&lt;'Sale Auction Data'!$E$2:$E$597,'Sale Auction Data'!$T$2:$T$597))</f>
        <v>1270239.4571428571</v>
      </c>
      <c r="H13" s="1"/>
    </row>
    <row r="14" spans="1:8" ht="15.75" thickBot="1" x14ac:dyDescent="0.3"/>
    <row r="15" spans="1:8" ht="15.75" thickBot="1" x14ac:dyDescent="0.3">
      <c r="B15" s="34" t="s">
        <v>260</v>
      </c>
      <c r="C15" s="35">
        <f>SUM(C4:C13)</f>
        <v>157</v>
      </c>
      <c r="D15" s="39">
        <f t="array" ref="D15">AVERAGE('Sale Auction Data'!$Q$2:$Q$597)</f>
        <v>2.8291139240506329</v>
      </c>
      <c r="E15" s="40">
        <f t="array" ref="E15">AVERAGE('Sale Auction Data'!$S$2:$S$597)</f>
        <v>0.39999033852517607</v>
      </c>
      <c r="F15" s="41">
        <f t="array" ref="F15">AVERAGE('Sale Auction Data'!$U$2:$U$597)</f>
        <v>109.14410615013495</v>
      </c>
      <c r="G15" s="42">
        <f t="array" ref="G15">AVERAGE('Sale Auction Data'!$T$2:$T$597)</f>
        <v>491263.23587180115</v>
      </c>
    </row>
    <row r="18" spans="1:7" x14ac:dyDescent="0.25">
      <c r="D18" s="37" t="s">
        <v>261</v>
      </c>
      <c r="E18" s="38" t="s">
        <v>262</v>
      </c>
    </row>
    <row r="24" spans="1:7" ht="15.75" thickBot="1" x14ac:dyDescent="0.3"/>
    <row r="25" spans="1:7" ht="15.75" thickBot="1" x14ac:dyDescent="0.3">
      <c r="B25" s="34" t="s">
        <v>258</v>
      </c>
      <c r="C25" s="35" t="s">
        <v>145</v>
      </c>
      <c r="D25" s="35" t="s">
        <v>155</v>
      </c>
      <c r="E25" s="35" t="s">
        <v>154</v>
      </c>
      <c r="F25" s="35" t="s">
        <v>153</v>
      </c>
      <c r="G25" s="36" t="s">
        <v>156</v>
      </c>
    </row>
    <row r="26" spans="1:7" x14ac:dyDescent="0.25">
      <c r="A26">
        <v>200</v>
      </c>
      <c r="B26" s="21" t="s">
        <v>238</v>
      </c>
      <c r="C26" s="17">
        <f t="array" ref="C26">SUM(IF($A26&gt;'Sale Auction Data'!$H$2:$H$597,'Sale Auction Data'!$R$2:$R$597))</f>
        <v>26</v>
      </c>
      <c r="D26" s="18">
        <f t="array" ref="D26">AVERAGE(IF($A26&gt;'Sale Auction Data'!$H$2:$H$597,'Sale Auction Data'!$Q$2:$Q$597))</f>
        <v>2.3703703703703702</v>
      </c>
      <c r="E26" s="19">
        <f t="array" ref="E26">AVERAGE(IF($A26&gt;'Sale Auction Data'!$H$2:$H$597,'Sale Auction Data'!$S$2:$S$597))</f>
        <v>0.50040690349640482</v>
      </c>
      <c r="F26" s="20">
        <f t="array" ref="F26">AVERAGE(IF($A26&gt;'Sale Auction Data'!$H$2:$H$597,'Sale Auction Data'!$U$2:$U$597))</f>
        <v>73.993663429528269</v>
      </c>
      <c r="G26" s="22">
        <f t="array" ref="G26">AVERAGE(IF($A26&gt;'Sale Auction Data'!$H$2:$H$597,'Sale Auction Data'!$T$2:$T$597))</f>
        <v>264929.03414343699</v>
      </c>
    </row>
    <row r="27" spans="1:7" x14ac:dyDescent="0.25">
      <c r="A27">
        <v>250</v>
      </c>
      <c r="B27" s="23" t="s">
        <v>239</v>
      </c>
      <c r="C27" s="14">
        <f t="array" ref="C27">SUM(IF($A27&gt;'Sale Auction Data'!$H$2:$H$597,IF(($A26+1)&lt;'Sale Auction Data'!$H$2:$H$597,'Sale Auction Data'!$R$2:$R$597)))</f>
        <v>19</v>
      </c>
      <c r="D27" s="15">
        <f t="array" ref="D27">AVERAGE(IF($A27&gt;'Sale Auction Data'!$H$2:$H$597,IF(($A26+1)&lt;'Sale Auction Data'!$H$2:$H$597,'Sale Auction Data'!$Q$2:$Q$597)))</f>
        <v>2.2105263157894739</v>
      </c>
      <c r="E27" s="9">
        <f t="array" ref="E27">AVERAGE(IF($A27&gt;'Sale Auction Data'!$H$2:$H$597,IF(($A26+1)&lt;'Sale Auction Data'!$H$2:$H$597,'Sale Auction Data'!$S$2:$S$597)))</f>
        <v>0.47614232531706729</v>
      </c>
      <c r="F27" s="16">
        <f t="array" ref="F27">AVERAGE(IF($A27&gt;'Sale Auction Data'!$H$2:$H$597,IF(($A26+1)&lt;'Sale Auction Data'!$H$2:$H$597,'Sale Auction Data'!$U$2:$U$597)))</f>
        <v>106.97879773756763</v>
      </c>
      <c r="G27" s="24">
        <f t="array" ref="G27">AVERAGE(IF($A27&gt;'Sale Auction Data'!$H$2:$H$597,IF(($A26+1)&lt;'Sale Auction Data'!$H$2:$H$597,'Sale Auction Data'!$T$2:$T$597)))</f>
        <v>297466.03105263162</v>
      </c>
    </row>
    <row r="28" spans="1:7" x14ac:dyDescent="0.25">
      <c r="A28">
        <v>300</v>
      </c>
      <c r="B28" s="23" t="s">
        <v>240</v>
      </c>
      <c r="C28" s="14">
        <f t="array" ref="C28">SUM(IF($A28&gt;'Sale Auction Data'!$H$2:$H$597,IF(($A27+1)&lt;'Sale Auction Data'!$H$2:$H$597,'Sale Auction Data'!$R$2:$R$597)))</f>
        <v>31</v>
      </c>
      <c r="D28" s="15">
        <f t="array" ref="D28">AVERAGE(IF($A28&gt;'Sale Auction Data'!$H$2:$H$597,IF(($A27+1)&lt;'Sale Auction Data'!$H$2:$H$597,'Sale Auction Data'!$Q$2:$Q$597)))</f>
        <v>3.032258064516129</v>
      </c>
      <c r="E28" s="9">
        <f t="array" ref="E28">AVERAGE(IF($A28&gt;'Sale Auction Data'!$H$2:$H$597,IF(($A27+1)&lt;'Sale Auction Data'!$H$2:$H$597,'Sale Auction Data'!$S$2:$S$597)))</f>
        <v>0.49204492949456058</v>
      </c>
      <c r="F28" s="16">
        <f t="array" ref="F28">AVERAGE(IF($A28&gt;'Sale Auction Data'!$H$2:$H$597,IF(($A27+1)&lt;'Sale Auction Data'!$H$2:$H$597,'Sale Auction Data'!$U$2:$U$597)))</f>
        <v>133.09569241940605</v>
      </c>
      <c r="G28" s="24">
        <f t="array" ref="G28">AVERAGE(IF($A28&gt;'Sale Auction Data'!$H$2:$H$597,IF(($A27+1)&lt;'Sale Auction Data'!$H$2:$H$597,'Sale Auction Data'!$T$2:$T$597)))</f>
        <v>538849.18903225812</v>
      </c>
    </row>
    <row r="29" spans="1:7" x14ac:dyDescent="0.25">
      <c r="A29">
        <v>350</v>
      </c>
      <c r="B29" s="23" t="s">
        <v>241</v>
      </c>
      <c r="C29" s="14">
        <f t="array" ref="C29">SUM(IF($A29&gt;'Sale Auction Data'!$H$2:$H$597,IF(($A28+1)&lt;'Sale Auction Data'!$H$2:$H$597,'Sale Auction Data'!$R$2:$R$597)))</f>
        <v>39</v>
      </c>
      <c r="D29" s="15">
        <f t="array" ref="D29">AVERAGE(IF($A29&gt;'Sale Auction Data'!$H$2:$H$597,IF(($A28+1)&lt;'Sale Auction Data'!$H$2:$H$597,'Sale Auction Data'!$Q$2:$Q$597)))</f>
        <v>3.3333333333333335</v>
      </c>
      <c r="E29" s="9">
        <f t="array" ref="E29">AVERAGE(IF($A29&gt;'Sale Auction Data'!$H$2:$H$597,IF(($A28+1)&lt;'Sale Auction Data'!$H$2:$H$597,'Sale Auction Data'!$S$2:$S$597)))</f>
        <v>0.34224119694938354</v>
      </c>
      <c r="F29" s="16">
        <f t="array" ref="F29">AVERAGE(IF($A29&gt;'Sale Auction Data'!$H$2:$H$597,IF(($A28+1)&lt;'Sale Auction Data'!$H$2:$H$597,'Sale Auction Data'!$U$2:$U$597)))</f>
        <v>111.69791816162331</v>
      </c>
      <c r="G29" s="24">
        <f t="array" ref="G29">AVERAGE(IF($A29&gt;'Sale Auction Data'!$H$2:$H$597,IF(($A28+1)&lt;'Sale Auction Data'!$H$2:$H$597,'Sale Auction Data'!$T$2:$T$597)))</f>
        <v>571696.8976923076</v>
      </c>
    </row>
    <row r="30" spans="1:7" x14ac:dyDescent="0.25">
      <c r="A30">
        <v>400</v>
      </c>
      <c r="B30" s="23" t="s">
        <v>242</v>
      </c>
      <c r="C30" s="14">
        <f t="array" ref="C30">SUM(IF($A30&gt;'Sale Auction Data'!$H$2:$H$597,IF(($A29+1)&lt;'Sale Auction Data'!$H$2:$H$597,'Sale Auction Data'!$R$2:$R$597)))</f>
        <v>21</v>
      </c>
      <c r="D30" s="15">
        <f t="array" ref="D30">AVERAGE(IF($A30&gt;'Sale Auction Data'!$H$2:$H$597,IF(($A29+1)&lt;'Sale Auction Data'!$H$2:$H$597,'Sale Auction Data'!$Q$2:$Q$597)))</f>
        <v>2.6190476190476191</v>
      </c>
      <c r="E30" s="9">
        <f t="array" ref="E30">AVERAGE(IF($A30&gt;'Sale Auction Data'!$H$2:$H$597,IF(($A29+1)&lt;'Sale Auction Data'!$H$2:$H$597,'Sale Auction Data'!$S$2:$S$597)))</f>
        <v>0.23593359397704933</v>
      </c>
      <c r="F30" s="16">
        <f t="array" ref="F30">AVERAGE(IF($A30&gt;'Sale Auction Data'!$H$2:$H$597,IF(($A29+1)&lt;'Sale Auction Data'!$H$2:$H$597,'Sale Auction Data'!$U$2:$U$597)))</f>
        <v>88.198614769689783</v>
      </c>
      <c r="G30" s="24">
        <f t="array" ref="G30">AVERAGE(IF($A30&gt;'Sale Auction Data'!$H$2:$H$597,IF(($A29+1)&lt;'Sale Auction Data'!$H$2:$H$597,'Sale Auction Data'!$T$2:$T$597)))</f>
        <v>593987.48249999993</v>
      </c>
    </row>
    <row r="31" spans="1:7" x14ac:dyDescent="0.25">
      <c r="A31">
        <v>450</v>
      </c>
      <c r="B31" s="23" t="s">
        <v>243</v>
      </c>
      <c r="C31" s="14">
        <f t="array" ref="C31">SUM(IF($A31&gt;'Sale Auction Data'!$H$2:$H$597,IF(($A30+1)&lt;'Sale Auction Data'!$H$2:$H$597,'Sale Auction Data'!$R$2:$R$597)))</f>
        <v>12</v>
      </c>
      <c r="D31" s="15">
        <f t="array" ref="D31">AVERAGE(IF($A31&gt;'Sale Auction Data'!$H$2:$H$597,IF(($A30+1)&lt;'Sale Auction Data'!$H$2:$H$597,'Sale Auction Data'!$Q$2:$Q$597)))</f>
        <v>3</v>
      </c>
      <c r="E31" s="9">
        <f t="array" ref="E31">AVERAGE(IF($A31&gt;'Sale Auction Data'!$H$2:$H$597,IF(($A30+1)&lt;'Sale Auction Data'!$H$2:$H$597,'Sale Auction Data'!$S$2:$S$597)))</f>
        <v>0.28370554735251508</v>
      </c>
      <c r="F31" s="16">
        <f t="array" ref="F31">AVERAGE(IF($A31&gt;'Sale Auction Data'!$H$2:$H$597,IF(($A30+1)&lt;'Sale Auction Data'!$H$2:$H$597,'Sale Auction Data'!$U$2:$U$597)))</f>
        <v>119.46407985970036</v>
      </c>
      <c r="G31" s="24">
        <f t="array" ref="G31">AVERAGE(IF($A31&gt;'Sale Auction Data'!$H$2:$H$597,IF(($A30+1)&lt;'Sale Auction Data'!$H$2:$H$597,'Sale Auction Data'!$T$2:$T$597)))</f>
        <v>620597.29249999998</v>
      </c>
    </row>
    <row r="32" spans="1:7" ht="15.75" thickBot="1" x14ac:dyDescent="0.3">
      <c r="A32">
        <v>450</v>
      </c>
      <c r="B32" s="25" t="s">
        <v>247</v>
      </c>
      <c r="C32" s="26">
        <f t="array" ref="C32">SUM(IF(($A32+1)&lt;'Sale Auction Data'!$H$2:$H$597,'Sale Auction Data'!$R$2:$R$597))</f>
        <v>6</v>
      </c>
      <c r="D32" s="27">
        <f t="array" ref="D32">AVERAGE(IF(($A32+1)&lt;'Sale Auction Data'!$H$2:$H$597,'Sale Auction Data'!$Q$2:$Q$597))</f>
        <v>3.1666666666666665</v>
      </c>
      <c r="E32" s="28">
        <f t="array" ref="E32">AVERAGE(IF(($A32+1)&lt;'Sale Auction Data'!$H$2:$H$597,'Sale Auction Data'!$S$2:$S$597))</f>
        <v>0.36885241066934915</v>
      </c>
      <c r="F32" s="29">
        <f t="array" ref="F32">AVERAGE(IF(($A32+1)&lt;'Sale Auction Data'!$H$2:$H$597,'Sale Auction Data'!$U$2:$U$597))</f>
        <v>177.35520311719048</v>
      </c>
      <c r="G32" s="30">
        <f t="array" ref="G32">AVERAGE(IF(($A32+1)&lt;'Sale Auction Data'!$H$2:$H$597,'Sale Auction Data'!$T$2:$T$597))</f>
        <v>794540.03500000015</v>
      </c>
    </row>
    <row r="43" spans="1:7" ht="15.75" thickBot="1" x14ac:dyDescent="0.3"/>
    <row r="44" spans="1:7" ht="15.75" thickBot="1" x14ac:dyDescent="0.3">
      <c r="B44" s="34" t="s">
        <v>259</v>
      </c>
      <c r="C44" s="35" t="s">
        <v>145</v>
      </c>
      <c r="D44" s="35" t="s">
        <v>155</v>
      </c>
      <c r="E44" s="35" t="s">
        <v>154</v>
      </c>
      <c r="F44" s="35" t="s">
        <v>153</v>
      </c>
      <c r="G44" s="36" t="s">
        <v>156</v>
      </c>
    </row>
    <row r="45" spans="1:7" x14ac:dyDescent="0.25">
      <c r="A45">
        <v>100000</v>
      </c>
      <c r="B45" s="21" t="s">
        <v>248</v>
      </c>
      <c r="C45" s="17">
        <f t="array" ref="C45">SUM(IF($A45&gt;'Sale Auction Data'!$F$2:$F$597,'Sale Auction Data'!$R$2:$R$597))</f>
        <v>4</v>
      </c>
      <c r="D45" s="18">
        <f t="array" ref="D45">AVERAGE(IF($A45&gt;'Sale Auction Data'!$F$2:$F$597,'Sale Auction Data'!$Q$2:$Q$597))</f>
        <v>2</v>
      </c>
      <c r="E45" s="19">
        <f t="array" ref="E45">AVERAGE(IF($A45&gt;'Sale Auction Data'!$F$2:$F$597,'Sale Auction Data'!$S$2:$S$597))</f>
        <v>0.28384483682983686</v>
      </c>
      <c r="F45" s="20">
        <f t="array" ref="F45">AVERAGE(IF($A45&gt;'Sale Auction Data'!$F$2:$F$597,'Sale Auction Data'!$U$2:$U$597))</f>
        <v>53.519053848283498</v>
      </c>
      <c r="G45" s="22">
        <f t="array" ref="G45">AVERAGE(IF($A45&gt;'Sale Auction Data'!$F$2:$F$597,'Sale Auction Data'!$T$2:$T$597))</f>
        <v>11298.210000000001</v>
      </c>
    </row>
    <row r="46" spans="1:7" x14ac:dyDescent="0.25">
      <c r="A46">
        <v>500000</v>
      </c>
      <c r="B46" s="23" t="s">
        <v>249</v>
      </c>
      <c r="C46" s="14">
        <f t="array" ref="C46">SUM(IF($A46&gt;'Sale Auction Data'!$F$2:$F$597,IF(($A45+1)&lt;'Sale Auction Data'!$F$2:$F$597,'Sale Auction Data'!$R$2:$R$597)))</f>
        <v>16</v>
      </c>
      <c r="D46" s="15">
        <f t="array" ref="D46">AVERAGE(IF($A46&gt;'Sale Auction Data'!$F$2:$F$597,IF(($A45+1)&lt;'Sale Auction Data'!$F$2:$F$597,'Sale Auction Data'!$Q$2:$Q$597)))</f>
        <v>2.3125</v>
      </c>
      <c r="E46" s="9">
        <f t="array" ref="E46">AVERAGE(IF($A46&gt;'Sale Auction Data'!$F$2:$F$597,IF(($A45+1)&lt;'Sale Auction Data'!$F$2:$F$597,'Sale Auction Data'!$S$2:$S$597)))</f>
        <v>0.56696603822777147</v>
      </c>
      <c r="F46" s="16">
        <f t="array" ref="F46">AVERAGE(IF($A46&gt;'Sale Auction Data'!$F$2:$F$597,IF(($A45+1)&lt;'Sale Auction Data'!$F$2:$F$597,'Sale Auction Data'!$U$2:$U$597)))</f>
        <v>97.007582453032512</v>
      </c>
      <c r="G46" s="24">
        <f t="array" ref="G46">AVERAGE(IF($A46&gt;'Sale Auction Data'!$F$2:$F$597,IF(($A45+1)&lt;'Sale Auction Data'!$F$2:$F$597,'Sale Auction Data'!$T$2:$T$597)))</f>
        <v>189226.82386704997</v>
      </c>
    </row>
    <row r="47" spans="1:7" x14ac:dyDescent="0.25">
      <c r="A47">
        <v>1000000</v>
      </c>
      <c r="B47" s="23" t="s">
        <v>250</v>
      </c>
      <c r="C47" s="14">
        <f t="array" ref="C47">SUM(IF($A47&gt;'Sale Auction Data'!$F$2:$F$597,IF(($A46+1)&lt;'Sale Auction Data'!$F$2:$F$597,'Sale Auction Data'!$R$2:$R$597)))</f>
        <v>44</v>
      </c>
      <c r="D47" s="15">
        <f t="array" ref="D47">AVERAGE(IF($A47&gt;'Sale Auction Data'!$F$2:$F$597,IF(($A46+1)&lt;'Sale Auction Data'!$F$2:$F$597,'Sale Auction Data'!$Q$2:$Q$597)))</f>
        <v>3.0454545454545454</v>
      </c>
      <c r="E47" s="9">
        <f t="array" ref="E47">AVERAGE(IF($A47&gt;'Sale Auction Data'!$F$2:$F$597,IF(($A46+1)&lt;'Sale Auction Data'!$F$2:$F$597,'Sale Auction Data'!$S$2:$S$597)))</f>
        <v>0.52290021880088444</v>
      </c>
      <c r="F47" s="16">
        <f t="array" ref="F47">AVERAGE(IF($A47&gt;'Sale Auction Data'!$F$2:$F$597,IF(($A46+1)&lt;'Sale Auction Data'!$F$2:$F$597,'Sale Auction Data'!$U$2:$U$597)))</f>
        <v>128.68740766917824</v>
      </c>
      <c r="G47" s="24">
        <f t="array" ref="G47">AVERAGE(IF($A47&gt;'Sale Auction Data'!$F$2:$F$597,IF(($A46+1)&lt;'Sale Auction Data'!$F$2:$F$597,'Sale Auction Data'!$T$2:$T$597)))</f>
        <v>383035.02318181825</v>
      </c>
    </row>
    <row r="48" spans="1:7" x14ac:dyDescent="0.25">
      <c r="A48">
        <v>1500000</v>
      </c>
      <c r="B48" s="23" t="s">
        <v>251</v>
      </c>
      <c r="C48" s="14">
        <f t="array" ref="C48">SUM(IF($A48&gt;'Sale Auction Data'!$F$2:$F$597,IF(($A47+1)&lt;'Sale Auction Data'!$F$2:$F$597,'Sale Auction Data'!$R$2:$R$597)))</f>
        <v>23</v>
      </c>
      <c r="D48" s="15">
        <f t="array" ref="D48">AVERAGE(IF($A48&gt;'Sale Auction Data'!$F$2:$F$597,IF(($A47+1)&lt;'Sale Auction Data'!$F$2:$F$597,'Sale Auction Data'!$Q$2:$Q$597)))</f>
        <v>3.0434782608695654</v>
      </c>
      <c r="E48" s="9">
        <f t="array" ref="E48">AVERAGE(IF($A48&gt;'Sale Auction Data'!$F$2:$F$597,IF(($A47+1)&lt;'Sale Auction Data'!$F$2:$F$597,'Sale Auction Data'!$S$2:$S$597)))</f>
        <v>0.38620526802886324</v>
      </c>
      <c r="F48" s="16">
        <f t="array" ref="F48">AVERAGE(IF($A48&gt;'Sale Auction Data'!$F$2:$F$597,IF(($A47+1)&lt;'Sale Auction Data'!$F$2:$F$597,'Sale Auction Data'!$U$2:$U$597)))</f>
        <v>107.44721237237123</v>
      </c>
      <c r="G48" s="24">
        <f t="array" ref="G48">AVERAGE(IF($A48&gt;'Sale Auction Data'!$F$2:$F$597,IF(($A47+1)&lt;'Sale Auction Data'!$F$2:$F$597,'Sale Auction Data'!$T$2:$T$597)))</f>
        <v>465140.26521739119</v>
      </c>
    </row>
    <row r="49" spans="1:7" x14ac:dyDescent="0.25">
      <c r="A49">
        <v>2000000</v>
      </c>
      <c r="B49" s="23" t="s">
        <v>252</v>
      </c>
      <c r="C49" s="14">
        <f t="array" ref="C49">SUM(IF($A49&gt;'Sale Auction Data'!$F$2:$F$597,IF(($A48+1)&lt;'Sale Auction Data'!$F$2:$F$597,'Sale Auction Data'!$R$2:$R$597)))</f>
        <v>28</v>
      </c>
      <c r="D49" s="15">
        <f t="array" ref="D49">AVERAGE(IF($A49&gt;'Sale Auction Data'!$F$2:$F$597,IF(($A48+1)&lt;'Sale Auction Data'!$F$2:$F$597,'Sale Auction Data'!$Q$2:$Q$597)))</f>
        <v>3.1428571428571428</v>
      </c>
      <c r="E49" s="9">
        <f t="array" ref="E49">AVERAGE(IF($A49&gt;'Sale Auction Data'!$F$2:$F$597,IF(($A48+1)&lt;'Sale Auction Data'!$F$2:$F$597,'Sale Auction Data'!$S$2:$S$597)))</f>
        <v>0.34362853007674338</v>
      </c>
      <c r="F49" s="16">
        <f t="array" ref="F49">AVERAGE(IF($A49&gt;'Sale Auction Data'!$F$2:$F$597,IF(($A48+1)&lt;'Sale Auction Data'!$F$2:$F$597,'Sale Auction Data'!$U$2:$U$597)))</f>
        <v>111.62877839994422</v>
      </c>
      <c r="G49" s="24">
        <f t="array" ref="G49">AVERAGE(IF($A49&gt;'Sale Auction Data'!$F$2:$F$597,IF(($A48+1)&lt;'Sale Auction Data'!$F$2:$F$597,'Sale Auction Data'!$T$2:$T$597)))</f>
        <v>598632.33666666679</v>
      </c>
    </row>
    <row r="50" spans="1:7" x14ac:dyDescent="0.25">
      <c r="A50">
        <v>2500000</v>
      </c>
      <c r="B50" s="23" t="s">
        <v>253</v>
      </c>
      <c r="C50" s="14">
        <f t="array" ref="C50">SUM(IF($A50&gt;'Sale Auction Data'!$F$2:$F$597,IF(($A49+1)&lt;'Sale Auction Data'!$F$2:$F$597,'Sale Auction Data'!$R$2:$R$597)))</f>
        <v>16</v>
      </c>
      <c r="D50" s="15">
        <f t="array" ref="D50">AVERAGE(IF($A50&gt;'Sale Auction Data'!$F$2:$F$597,IF(($A49+1)&lt;'Sale Auction Data'!$F$2:$F$597,'Sale Auction Data'!$Q$2:$Q$597)))</f>
        <v>2.75</v>
      </c>
      <c r="E50" s="9">
        <f t="array" ref="E50">AVERAGE(IF($A50&gt;'Sale Auction Data'!$F$2:$F$597,IF(($A49+1)&lt;'Sale Auction Data'!$F$2:$F$597,'Sale Auction Data'!$S$2:$S$597)))</f>
        <v>0.25648332483434938</v>
      </c>
      <c r="F50" s="16">
        <f t="array" ref="F50">AVERAGE(IF($A50&gt;'Sale Auction Data'!$F$2:$F$597,IF(($A49+1)&lt;'Sale Auction Data'!$F$2:$F$597,'Sale Auction Data'!$U$2:$U$597)))</f>
        <v>101.27332713790835</v>
      </c>
      <c r="G50" s="24">
        <f t="array" ref="G50">AVERAGE(IF($A50&gt;'Sale Auction Data'!$F$2:$F$597,IF(($A49+1)&lt;'Sale Auction Data'!$F$2:$F$597,'Sale Auction Data'!$T$2:$T$597)))</f>
        <v>555931.13437500002</v>
      </c>
    </row>
    <row r="51" spans="1:7" x14ac:dyDescent="0.25">
      <c r="A51">
        <v>3000000</v>
      </c>
      <c r="B51" s="23" t="s">
        <v>254</v>
      </c>
      <c r="C51" s="14">
        <f t="array" ref="C51">SUM(IF($A51&gt;'Sale Auction Data'!$F$2:$F$597,IF(($A50+1)&lt;'Sale Auction Data'!$F$2:$F$597,'Sale Auction Data'!$R$2:$R$597)))</f>
        <v>12</v>
      </c>
      <c r="D51" s="15">
        <f t="array" ref="D51">AVERAGE(IF($A51&gt;'Sale Auction Data'!$F$2:$F$597,IF(($A50+1)&lt;'Sale Auction Data'!$F$2:$F$597,'Sale Auction Data'!$Q$2:$Q$597)))</f>
        <v>2.6666666666666665</v>
      </c>
      <c r="E51" s="9">
        <f t="array" ref="E51">AVERAGE(IF($A51&gt;'Sale Auction Data'!$F$2:$F$597,IF(($A50+1)&lt;'Sale Auction Data'!$F$2:$F$597,'Sale Auction Data'!$S$2:$S$597)))</f>
        <v>0.29746831881377295</v>
      </c>
      <c r="F51" s="16">
        <f t="array" ref="F51">AVERAGE(IF($A51&gt;'Sale Auction Data'!$F$2:$F$597,IF(($A50+1)&lt;'Sale Auction Data'!$F$2:$F$597,'Sale Auction Data'!$U$2:$U$597)))</f>
        <v>108.80109879782015</v>
      </c>
      <c r="G51" s="24">
        <f t="array" ref="G51">AVERAGE(IF($A51&gt;'Sale Auction Data'!$F$2:$F$597,IF(($A50+1)&lt;'Sale Auction Data'!$F$2:$F$597,'Sale Auction Data'!$T$2:$T$597)))</f>
        <v>809298.12250000006</v>
      </c>
    </row>
    <row r="52" spans="1:7" x14ac:dyDescent="0.25">
      <c r="A52">
        <v>3500000</v>
      </c>
      <c r="B52" s="23" t="s">
        <v>256</v>
      </c>
      <c r="C52" s="14">
        <f t="array" ref="C52">SUM(IF($A52&gt;'Sale Auction Data'!$F$2:$F$597,IF(($A51+1)&lt;'Sale Auction Data'!$F$2:$F$597,'Sale Auction Data'!$R$2:$R$597)))</f>
        <v>11</v>
      </c>
      <c r="D52" s="15">
        <f t="array" ref="D52">AVERAGE(IF($A52&gt;'Sale Auction Data'!$F$2:$F$597,IF(($A51+1)&lt;'Sale Auction Data'!$F$2:$F$597,'Sale Auction Data'!$Q$2:$Q$597)))</f>
        <v>2</v>
      </c>
      <c r="E52" s="9">
        <f t="array" ref="E52">AVERAGE(IF($A52&gt;'Sale Auction Data'!$F$2:$F$597,IF(($A51+1)&lt;'Sale Auction Data'!$F$2:$F$597,'Sale Auction Data'!$S$2:$S$597)))</f>
        <v>0.2109277251138747</v>
      </c>
      <c r="F52" s="16">
        <f t="array" ref="F52">AVERAGE(IF($A52&gt;'Sale Auction Data'!$F$2:$F$597,IF(($A51+1)&lt;'Sale Auction Data'!$F$2:$F$597,'Sale Auction Data'!$U$2:$U$597)))</f>
        <v>74.090897028177608</v>
      </c>
      <c r="G52" s="24">
        <f t="array" ref="G52">AVERAGE(IF($A52&gt;'Sale Auction Data'!$F$2:$F$597,IF(($A51+1)&lt;'Sale Auction Data'!$F$2:$F$597,'Sale Auction Data'!$T$2:$T$597)))</f>
        <v>666785.93090909091</v>
      </c>
    </row>
    <row r="53" spans="1:7" ht="15.75" thickBot="1" x14ac:dyDescent="0.3">
      <c r="A53">
        <v>3500000</v>
      </c>
      <c r="B53" s="25" t="s">
        <v>255</v>
      </c>
      <c r="C53" s="26">
        <f t="array" ref="C53">SUM(IF(($A53+1)&lt;'Sale Auction Data'!$F$2:$F$597,'Sale Auction Data'!$R$2:$R$597))</f>
        <v>4</v>
      </c>
      <c r="D53" s="27">
        <f t="array" ref="D53">AVERAGE(IF(($A53+1)&lt;'Sale Auction Data'!$F$2:$F$597,'Sale Auction Data'!$Q$2:$Q$597))</f>
        <v>2.5</v>
      </c>
      <c r="E53" s="28">
        <f t="array" ref="E53">AVERAGE(IF(($A53+1)&lt;'Sale Auction Data'!$F$2:$F$597,'Sale Auction Data'!$S$2:$S$597))</f>
        <v>0.286485812329206</v>
      </c>
      <c r="F53" s="29">
        <f t="array" ref="F53">AVERAGE(IF(($A53+1)&lt;'Sale Auction Data'!$F$2:$F$597,'Sale Auction Data'!$U$2:$U$597))</f>
        <v>106.85323779601127</v>
      </c>
      <c r="G53" s="30">
        <f t="array" ref="G53">AVERAGE(IF(($A53+1)&lt;'Sale Auction Data'!$F$2:$F$597,'Sale Auction Data'!$T$2:$T$597))</f>
        <v>1097061.6825000001</v>
      </c>
    </row>
    <row r="58" spans="1:7" x14ac:dyDescent="0.25">
      <c r="E58" s="3"/>
    </row>
    <row r="61" spans="1:7" ht="15.75" thickBot="1" x14ac:dyDescent="0.3"/>
    <row r="62" spans="1:7" ht="15.75" thickBot="1" x14ac:dyDescent="0.3">
      <c r="B62" s="64" t="s">
        <v>266</v>
      </c>
      <c r="C62" s="65" t="s">
        <v>145</v>
      </c>
      <c r="D62" s="65" t="s">
        <v>155</v>
      </c>
      <c r="E62" s="65" t="s">
        <v>154</v>
      </c>
      <c r="F62" s="65" t="s">
        <v>153</v>
      </c>
      <c r="G62" s="66" t="s">
        <v>156</v>
      </c>
    </row>
    <row r="63" spans="1:7" x14ac:dyDescent="0.25">
      <c r="B63" s="69" t="s">
        <v>60</v>
      </c>
      <c r="C63" s="70">
        <f t="array" ref="C63">SUM(IF($B63='Sale Auction Data'!$A$2:$A$597,'Sale Auction Data'!$R$2:$R$597))</f>
        <v>5</v>
      </c>
      <c r="D63" s="71">
        <f t="array" ref="D63">AVERAGE(IF($B63='Sale Auction Data'!$A$2:$A$597,'Sale Auction Data'!$Q$2:$Q$597))</f>
        <v>3</v>
      </c>
      <c r="E63" s="72">
        <f t="array" ref="E63">AVERAGE(IF($B63='Sale Auction Data'!$A$2:$A$597,'Sale Auction Data'!$S$2:$S$597))</f>
        <v>0.32648779807126821</v>
      </c>
      <c r="F63" s="73">
        <f t="array" ref="F63">AVERAGE(IF($B63='Sale Auction Data'!$A$2:$A$597,'Sale Auction Data'!$U$2:$U$597))</f>
        <v>99.940436272936168</v>
      </c>
      <c r="G63" s="74">
        <f t="array" ref="G63">AVERAGE(IF($B63='Sale Auction Data'!$A$2:$A$597,'Sale Auction Data'!$T$2:$T$597))</f>
        <v>451691.6</v>
      </c>
    </row>
    <row r="64" spans="1:7" x14ac:dyDescent="0.25">
      <c r="B64" s="23" t="s">
        <v>62</v>
      </c>
      <c r="C64" s="14">
        <f t="array" ref="C64">SUM(IF($B64='Sale Auction Data'!$A$2:$A$597,'Sale Auction Data'!$R$2:$R$597))</f>
        <v>13</v>
      </c>
      <c r="D64" s="15">
        <f t="array" ref="D64">AVERAGE(IF($B64='Sale Auction Data'!$A$2:$A$597,'Sale Auction Data'!$Q$2:$Q$597))</f>
        <v>2.0769230769230771</v>
      </c>
      <c r="E64" s="9">
        <f t="array" ref="E64">AVERAGE(IF($B64='Sale Auction Data'!$A$2:$A$597,'Sale Auction Data'!$S$2:$S$597))</f>
        <v>0.54718883920955486</v>
      </c>
      <c r="F64" s="16">
        <f t="array" ref="F64">AVERAGE(IF($B64='Sale Auction Data'!$A$2:$A$597,'Sale Auction Data'!$U$2:$U$597))</f>
        <v>118.93473050608947</v>
      </c>
      <c r="G64" s="24">
        <f t="array" ref="G64">AVERAGE(IF($B64='Sale Auction Data'!$A$2:$A$597,'Sale Auction Data'!$T$2:$T$597))</f>
        <v>379180.40384615387</v>
      </c>
    </row>
    <row r="65" spans="2:7" x14ac:dyDescent="0.25">
      <c r="B65" s="23" t="s">
        <v>8</v>
      </c>
      <c r="C65" s="14">
        <f t="array" ref="C65">SUM(IF($B65='Sale Auction Data'!$A$2:$A$597,'Sale Auction Data'!$R$2:$R$597))</f>
        <v>11</v>
      </c>
      <c r="D65" s="15">
        <f t="array" ref="D65">AVERAGE(IF($B65='Sale Auction Data'!$A$2:$A$597,'Sale Auction Data'!$Q$2:$Q$597))</f>
        <v>2</v>
      </c>
      <c r="E65" s="9">
        <f t="array" ref="E65">AVERAGE(IF($B65='Sale Auction Data'!$A$2:$A$597,'Sale Auction Data'!$S$2:$S$597))</f>
        <v>0.54491621891024367</v>
      </c>
      <c r="F65" s="16">
        <f t="array" ref="F65">AVERAGE(IF($B65='Sale Auction Data'!$A$2:$A$597,'Sale Auction Data'!$U$2:$U$597))</f>
        <v>115.10686031925438</v>
      </c>
      <c r="G65" s="24">
        <f t="array" ref="G65">AVERAGE(IF($B65='Sale Auction Data'!$A$2:$A$597,'Sale Auction Data'!$T$2:$T$597))</f>
        <v>527704.6736363637</v>
      </c>
    </row>
    <row r="66" spans="2:7" x14ac:dyDescent="0.25">
      <c r="B66" s="23" t="s">
        <v>10</v>
      </c>
      <c r="C66" s="14">
        <f t="array" ref="C66">SUM(IF($B66='Sale Auction Data'!$A$2:$A$597,'Sale Auction Data'!$R$2:$R$597))</f>
        <v>14</v>
      </c>
      <c r="D66" s="15">
        <f t="array" ref="D66">AVERAGE(IF($B66='Sale Auction Data'!$A$2:$A$597,'Sale Auction Data'!$Q$2:$Q$597))</f>
        <v>2.9285714285714284</v>
      </c>
      <c r="E66" s="9">
        <f t="array" ref="E66">AVERAGE(IF($B66='Sale Auction Data'!$A$2:$A$597,'Sale Auction Data'!$S$2:$S$597))</f>
        <v>0.42199449038996162</v>
      </c>
      <c r="F66" s="16">
        <f t="array" ref="F66">AVERAGE(IF($B66='Sale Auction Data'!$A$2:$A$597,'Sale Auction Data'!$U$2:$U$597))</f>
        <v>116.47264590523312</v>
      </c>
      <c r="G66" s="24">
        <f t="array" ref="G66">AVERAGE(IF($B66='Sale Auction Data'!$A$2:$A$597,'Sale Auction Data'!$T$2:$T$597))</f>
        <v>501426.66571428569</v>
      </c>
    </row>
    <row r="67" spans="2:7" x14ac:dyDescent="0.25">
      <c r="B67" s="23" t="s">
        <v>14</v>
      </c>
      <c r="C67" s="14">
        <f t="array" ref="C67">SUM(IF($B67='Sale Auction Data'!$A$2:$A$597,'Sale Auction Data'!$R$2:$R$597))</f>
        <v>18</v>
      </c>
      <c r="D67" s="15">
        <f t="array" ref="D67">AVERAGE(IF($B67='Sale Auction Data'!$A$2:$A$597,'Sale Auction Data'!$Q$2:$Q$597))</f>
        <v>2.8888888888888888</v>
      </c>
      <c r="E67" s="9">
        <f t="array" ref="E67">AVERAGE(IF($B67='Sale Auction Data'!$A$2:$A$597,'Sale Auction Data'!$S$2:$S$597))</f>
        <v>0.38911298121879734</v>
      </c>
      <c r="F67" s="16">
        <f t="array" ref="F67">AVERAGE(IF($B67='Sale Auction Data'!$A$2:$A$597,'Sale Auction Data'!$U$2:$U$597))</f>
        <v>93.432466651743013</v>
      </c>
      <c r="G67" s="24">
        <f t="array" ref="G67">AVERAGE(IF($B67='Sale Auction Data'!$A$2:$A$597,'Sale Auction Data'!$T$2:$T$597))</f>
        <v>418828.65952192945</v>
      </c>
    </row>
    <row r="68" spans="2:7" x14ac:dyDescent="0.25">
      <c r="B68" s="23" t="s">
        <v>17</v>
      </c>
      <c r="C68" s="14">
        <f t="array" ref="C68">SUM(IF($B68='Sale Auction Data'!$A$2:$A$597,'Sale Auction Data'!$R$2:$R$597))</f>
        <v>18</v>
      </c>
      <c r="D68" s="15">
        <f t="array" ref="D68">AVERAGE(IF($B68='Sale Auction Data'!$A$2:$A$597,'Sale Auction Data'!$Q$2:$Q$597))</f>
        <v>3.1111111111111112</v>
      </c>
      <c r="E68" s="9">
        <f t="array" ref="E68">AVERAGE(IF($B68='Sale Auction Data'!$A$2:$A$597,'Sale Auction Data'!$S$2:$S$597))</f>
        <v>0.51772942814687706</v>
      </c>
      <c r="F68" s="16">
        <f t="array" ref="F68">AVERAGE(IF($B68='Sale Auction Data'!$A$2:$A$597,'Sale Auction Data'!$U$2:$U$597))</f>
        <v>153.616639322823</v>
      </c>
      <c r="G68" s="24">
        <f t="array" ref="G68">AVERAGE(IF($B68='Sale Auction Data'!$A$2:$A$597,'Sale Auction Data'!$T$2:$T$597))</f>
        <v>739658.04888888868</v>
      </c>
    </row>
    <row r="69" spans="2:7" x14ac:dyDescent="0.25">
      <c r="B69" s="23" t="s">
        <v>53</v>
      </c>
      <c r="C69" s="14">
        <f t="array" ref="C69">SUM(IF($B69='Sale Auction Data'!$A$2:$A$597,'Sale Auction Data'!$R$2:$R$597))</f>
        <v>12</v>
      </c>
      <c r="D69" s="15">
        <f t="array" ref="D69">AVERAGE(IF($B69='Sale Auction Data'!$A$2:$A$597,'Sale Auction Data'!$Q$2:$Q$597))</f>
        <v>3.3333333333333335</v>
      </c>
      <c r="E69" s="9">
        <f t="array" ref="E69">AVERAGE(IF($B69='Sale Auction Data'!$A$2:$A$597,'Sale Auction Data'!$S$2:$S$597))</f>
        <v>0.27006513521837378</v>
      </c>
      <c r="F69" s="16">
        <f t="array" ref="F69">AVERAGE(IF($B69='Sale Auction Data'!$A$2:$A$597,'Sale Auction Data'!$U$2:$U$597))</f>
        <v>93.094115213329644</v>
      </c>
      <c r="G69" s="24">
        <f t="array" ref="G69">AVERAGE(IF($B69='Sale Auction Data'!$A$2:$A$597,'Sale Auction Data'!$T$2:$T$597))</f>
        <v>374346.84083333332</v>
      </c>
    </row>
    <row r="70" spans="2:7" x14ac:dyDescent="0.25">
      <c r="B70" s="23" t="s">
        <v>31</v>
      </c>
      <c r="C70" s="14">
        <f t="array" ref="C70">SUM(IF($B70='Sale Auction Data'!$A$2:$A$597,'Sale Auction Data'!$R$2:$R$597))</f>
        <v>13</v>
      </c>
      <c r="D70" s="15">
        <f t="array" ref="D70">AVERAGE(IF($B70='Sale Auction Data'!$A$2:$A$597,'Sale Auction Data'!$Q$2:$Q$597))</f>
        <v>3.4615384615384617</v>
      </c>
      <c r="E70" s="9">
        <f t="array" ref="E70">AVERAGE(IF($B70='Sale Auction Data'!$A$2:$A$597,'Sale Auction Data'!$S$2:$S$597))</f>
        <v>0.34603864489677688</v>
      </c>
      <c r="F70" s="16">
        <f t="array" ref="F70">AVERAGE(IF($B70='Sale Auction Data'!$A$2:$A$597,'Sale Auction Data'!$U$2:$U$597))</f>
        <v>101.11498268968818</v>
      </c>
      <c r="G70" s="24">
        <f t="array" ref="G70">AVERAGE(IF($B70='Sale Auction Data'!$A$2:$A$597,'Sale Auction Data'!$T$2:$T$597))</f>
        <v>520032.81384615385</v>
      </c>
    </row>
    <row r="71" spans="2:7" x14ac:dyDescent="0.25">
      <c r="B71" s="23" t="s">
        <v>33</v>
      </c>
      <c r="C71" s="14">
        <f t="array" ref="C71">SUM(IF($B71='Sale Auction Data'!$A$2:$A$597,'Sale Auction Data'!$R$2:$R$597))</f>
        <v>17</v>
      </c>
      <c r="D71" s="15">
        <f t="array" ref="D71">AVERAGE(IF($B71='Sale Auction Data'!$A$2:$A$597,'Sale Auction Data'!$Q$2:$Q$597))</f>
        <v>3.0588235294117645</v>
      </c>
      <c r="E71" s="9">
        <f t="array" ref="E71">AVERAGE(IF($B71='Sale Auction Data'!$A$2:$A$597,'Sale Auction Data'!$S$2:$S$597))</f>
        <v>0.36663385541336246</v>
      </c>
      <c r="F71" s="16">
        <f t="array" ref="F71">AVERAGE(IF($B71='Sale Auction Data'!$A$2:$A$597,'Sale Auction Data'!$U$2:$U$597))</f>
        <v>131.77059887040747</v>
      </c>
      <c r="G71" s="24">
        <f t="array" ref="G71">AVERAGE(IF($B71='Sale Auction Data'!$A$2:$A$597,'Sale Auction Data'!$T$2:$T$597))</f>
        <v>645043.96117647074</v>
      </c>
    </row>
    <row r="72" spans="2:7" x14ac:dyDescent="0.25">
      <c r="B72" s="23" t="s">
        <v>36</v>
      </c>
      <c r="C72" s="14">
        <f t="array" ref="C72">SUM(IF($B72='Sale Auction Data'!$A$2:$A$597,'Sale Auction Data'!$R$2:$R$597))</f>
        <v>12</v>
      </c>
      <c r="D72" s="15">
        <f t="array" ref="D72">AVERAGE(IF($B72='Sale Auction Data'!$A$2:$A$597,'Sale Auction Data'!$Q$2:$Q$597))</f>
        <v>2.25</v>
      </c>
      <c r="E72" s="9">
        <f t="array" ref="E72">AVERAGE(IF($B72='Sale Auction Data'!$A$2:$A$597,'Sale Auction Data'!$S$2:$S$597))</f>
        <v>0.26261861341265236</v>
      </c>
      <c r="F72" s="16">
        <f t="array" ref="F72">AVERAGE(IF($B72='Sale Auction Data'!$A$2:$A$597,'Sale Auction Data'!$U$2:$U$597))</f>
        <v>78.823034448834662</v>
      </c>
      <c r="G72" s="24">
        <f t="array" ref="G72">AVERAGE(IF($B72='Sale Auction Data'!$A$2:$A$597,'Sale Auction Data'!$T$2:$T$597))</f>
        <v>443735.13666666672</v>
      </c>
    </row>
    <row r="73" spans="2:7" x14ac:dyDescent="0.25">
      <c r="B73" s="23" t="s">
        <v>38</v>
      </c>
      <c r="C73" s="14">
        <f t="array" ref="C73">SUM(IF($B73='Sale Auction Data'!$A$2:$A$597,'Sale Auction Data'!$R$2:$R$597))</f>
        <v>14</v>
      </c>
      <c r="D73" s="15">
        <f t="array" ref="D73">AVERAGE(IF($B73='Sale Auction Data'!$A$2:$A$597,'Sale Auction Data'!$Q$2:$Q$597))</f>
        <v>2.7142857142857144</v>
      </c>
      <c r="E73" s="9">
        <f t="array" ref="E73">AVERAGE(IF($B73='Sale Auction Data'!$A$2:$A$597,'Sale Auction Data'!$S$2:$S$597))</f>
        <v>0.34084009538478049</v>
      </c>
      <c r="F73" s="16">
        <f t="array" ref="F73">AVERAGE(IF($B73='Sale Auction Data'!$A$2:$A$597,'Sale Auction Data'!$U$2:$U$597))</f>
        <v>94.303551346075707</v>
      </c>
      <c r="G73" s="24">
        <f t="array" ref="G73">AVERAGE(IF($B73='Sale Auction Data'!$A$2:$A$597,'Sale Auction Data'!$T$2:$T$597))</f>
        <v>406657.08642857138</v>
      </c>
    </row>
    <row r="74" spans="2:7" ht="15.75" thickBot="1" x14ac:dyDescent="0.3">
      <c r="B74" s="25" t="s">
        <v>44</v>
      </c>
      <c r="C74" s="26">
        <f t="array" ref="C74">SUM(IF($B74='Sale Auction Data'!$A$2:$A$597,'Sale Auction Data'!$R$2:$R$597))</f>
        <v>11</v>
      </c>
      <c r="D74" s="27">
        <f t="array" ref="D74">AVERAGE(IF($B74='Sale Auction Data'!$A$2:$A$597,'Sale Auction Data'!$Q$2:$Q$597))</f>
        <v>2.9090909090909092</v>
      </c>
      <c r="E74" s="28">
        <f t="array" ref="E74">AVERAGE(IF($B74='Sale Auction Data'!$A$2:$A$597,'Sale Auction Data'!$S$2:$S$597))</f>
        <v>0.39284484935383107</v>
      </c>
      <c r="F74" s="29">
        <f t="array" ref="F74">AVERAGE(IF($B74='Sale Auction Data'!$A$2:$A$597,'Sale Auction Data'!$U$2:$U$597))</f>
        <v>81.970597272539095</v>
      </c>
      <c r="G74" s="30">
        <f t="array" ref="G74">AVERAGE(IF($B74='Sale Auction Data'!$A$2:$A$597,'Sale Auction Data'!$T$2:$T$597))</f>
        <v>313228.2818181818</v>
      </c>
    </row>
    <row r="75" spans="2:7" x14ac:dyDescent="0.25">
      <c r="B75" s="67"/>
      <c r="C75" s="68"/>
      <c r="D75" s="67"/>
      <c r="E75" s="67"/>
      <c r="F75" s="67"/>
      <c r="G75" s="67"/>
    </row>
    <row r="76" spans="2:7" x14ac:dyDescent="0.25">
      <c r="B76" s="67"/>
      <c r="C76" s="67"/>
      <c r="D76" s="67"/>
      <c r="E76" s="67"/>
      <c r="F76" s="67"/>
      <c r="G76" s="67"/>
    </row>
    <row r="80" spans="2:7" ht="15.75" thickBot="1" x14ac:dyDescent="0.3"/>
    <row r="81" spans="2:7" ht="15.75" thickBot="1" x14ac:dyDescent="0.3">
      <c r="B81" s="64" t="s">
        <v>268</v>
      </c>
      <c r="C81" s="65" t="s">
        <v>145</v>
      </c>
      <c r="D81" s="65" t="s">
        <v>155</v>
      </c>
      <c r="E81" s="65" t="s">
        <v>154</v>
      </c>
      <c r="F81" s="65" t="s">
        <v>153</v>
      </c>
      <c r="G81" s="66" t="s">
        <v>156</v>
      </c>
    </row>
    <row r="82" spans="2:7" x14ac:dyDescent="0.25">
      <c r="B82" s="75">
        <v>1</v>
      </c>
      <c r="C82" s="70">
        <f t="array" ref="C82">SUM(IF($B82='Sale Auction Data'!$B$2:$B$597,'Sale Auction Data'!$R$2:$R$597))</f>
        <v>29</v>
      </c>
      <c r="D82" s="71">
        <f t="array" ref="D82">AVERAGE(IF($B82='Sale Auction Data'!$B$2:$B$597,'Sale Auction Data'!$Q$2:$Q$597))</f>
        <v>2.2068965517241379</v>
      </c>
      <c r="E82" s="72">
        <f t="array" ref="E82">AVERAGE(IF($B82='Sale Auction Data'!$B$2:$B$597,'Sale Auction Data'!$S$2:$S$597))</f>
        <v>0.50827490717562873</v>
      </c>
      <c r="F82" s="73">
        <f t="array" ref="F82">AVERAGE(IF($B82='Sale Auction Data'!$B$2:$B$597,'Sale Auction Data'!$U$2:$U$597))</f>
        <v>114.2079014295049</v>
      </c>
      <c r="G82" s="74">
        <f t="array" ref="G82">AVERAGE(IF($B82='Sale Auction Data'!$B$2:$B$597,'Sale Auction Data'!$T$2:$T$597))</f>
        <v>448019.12620689656</v>
      </c>
    </row>
    <row r="83" spans="2:7" x14ac:dyDescent="0.25">
      <c r="B83" s="43">
        <v>2</v>
      </c>
      <c r="C83" s="14">
        <f t="array" ref="C83">SUM(IF($B83='Sale Auction Data'!$B$2:$B$597,'Sale Auction Data'!$R$2:$R$597))</f>
        <v>50</v>
      </c>
      <c r="D83" s="15">
        <f t="array" ref="D83">AVERAGE(IF($B83='Sale Auction Data'!$B$2:$B$597,'Sale Auction Data'!$Q$2:$Q$597))</f>
        <v>2.98</v>
      </c>
      <c r="E83" s="9">
        <f t="array" ref="E83">AVERAGE(IF($B83='Sale Auction Data'!$B$2:$B$597,'Sale Auction Data'!$S$2:$S$597))</f>
        <v>0.4457545561800571</v>
      </c>
      <c r="F83" s="16">
        <f t="array" ref="F83">AVERAGE(IF($B83='Sale Auction Data'!$B$2:$B$597,'Sale Auction Data'!$U$2:$U$597))</f>
        <v>122.12384660334101</v>
      </c>
      <c r="G83" s="24">
        <f t="array" ref="G83">AVERAGE(IF($B83='Sale Auction Data'!$B$2:$B$597,'Sale Auction Data'!$T$2:$T$597))</f>
        <v>560283.78391577129</v>
      </c>
    </row>
    <row r="84" spans="2:7" x14ac:dyDescent="0.25">
      <c r="B84" s="43">
        <v>3</v>
      </c>
      <c r="C84" s="14">
        <f t="array" ref="C84">SUM(IF($B84='Sale Auction Data'!$B$2:$B$597,'Sale Auction Data'!$R$2:$R$597))</f>
        <v>42</v>
      </c>
      <c r="D84" s="15">
        <f t="array" ref="D84">AVERAGE(IF($B84='Sale Auction Data'!$B$2:$B$597,'Sale Auction Data'!$Q$2:$Q$597))</f>
        <v>3.2619047619047619</v>
      </c>
      <c r="E84" s="9">
        <f t="array" ref="E84">AVERAGE(IF($B84='Sale Auction Data'!$B$2:$B$597,'Sale Auction Data'!$S$2:$S$597))</f>
        <v>0.33266808448347013</v>
      </c>
      <c r="F84" s="16">
        <f t="array" ref="F84">AVERAGE(IF($B84='Sale Auction Data'!$B$2:$B$597,'Sale Auction Data'!$U$2:$U$597))</f>
        <v>111.23153186482928</v>
      </c>
      <c r="G84" s="24">
        <f t="array" ref="G84">AVERAGE(IF($B84='Sale Auction Data'!$B$2:$B$597,'Sale Auction Data'!$T$2:$T$597))</f>
        <v>529008.00023809506</v>
      </c>
    </row>
    <row r="85" spans="2:7" ht="15.75" thickBot="1" x14ac:dyDescent="0.3">
      <c r="B85" s="44">
        <v>4</v>
      </c>
      <c r="C85" s="26">
        <f t="array" ref="C85">SUM(IF($B85='Sale Auction Data'!$B$2:$B$597,'Sale Auction Data'!$R$2:$R$597))</f>
        <v>37</v>
      </c>
      <c r="D85" s="27">
        <f t="array" ref="D85">AVERAGE(IF($B85='Sale Auction Data'!$B$2:$B$597,'Sale Auction Data'!$Q$2:$Q$597))</f>
        <v>2.6216216216216215</v>
      </c>
      <c r="E85" s="28">
        <f t="array" ref="E85">AVERAGE(IF($B85='Sale Auction Data'!$B$2:$B$597,'Sale Auction Data'!$S$2:$S$597))</f>
        <v>0.33093183889813238</v>
      </c>
      <c r="F85" s="29">
        <f t="array" ref="F85">AVERAGE(IF($B85='Sale Auction Data'!$B$2:$B$597,'Sale Auction Data'!$U$2:$U$597))</f>
        <v>85.616289249432569</v>
      </c>
      <c r="G85" s="30">
        <f t="array" ref="G85">AVERAGE(IF($B85='Sale Auction Data'!$B$2:$B$597,'Sale Auction Data'!$T$2:$T$597))</f>
        <v>390906.26891891903</v>
      </c>
    </row>
    <row r="98" spans="2:10" ht="15.75" thickBot="1" x14ac:dyDescent="0.3"/>
    <row r="99" spans="2:10" x14ac:dyDescent="0.25">
      <c r="B99" s="83" t="s">
        <v>280</v>
      </c>
      <c r="C99" s="84" t="s">
        <v>268</v>
      </c>
      <c r="D99" s="65" t="s">
        <v>145</v>
      </c>
      <c r="E99" s="65" t="s">
        <v>283</v>
      </c>
      <c r="F99" s="65" t="s">
        <v>284</v>
      </c>
      <c r="G99" s="65" t="s">
        <v>155</v>
      </c>
      <c r="H99" s="65" t="s">
        <v>154</v>
      </c>
      <c r="I99" s="65" t="s">
        <v>153</v>
      </c>
      <c r="J99" s="66" t="s">
        <v>156</v>
      </c>
    </row>
    <row r="100" spans="2:10" x14ac:dyDescent="0.25">
      <c r="B100" s="14">
        <v>2014</v>
      </c>
      <c r="C100" s="14">
        <v>4</v>
      </c>
      <c r="D100" s="14">
        <f t="array" ref="D100">SUM(IF($C100='Sale Auction Data'!$B$2:$B$597,IF($B100='Sale Auction Data'!$C$2:$C$597,'Sale Auction Data'!$R$2:$R$597)))</f>
        <v>2</v>
      </c>
      <c r="E100" s="16">
        <f t="array" ref="E100">SUM(IF($B100='Timber Prices'!$C$2:$C$201,IF(Tendencies!$C100='Timber Prices'!$D$2:$D$201,'Timber Prices'!$M$2:$M$201)))</f>
        <v>528.75</v>
      </c>
      <c r="F100" s="9" t="str">
        <f>"NA"</f>
        <v>NA</v>
      </c>
      <c r="G100" s="15">
        <f t="array" ref="G100">AVERAGE(IF($B100='Sale Auction Data'!$C$2:$C$597,IF($C100='Sale Auction Data'!$B$2:$B$597,'Sale Auction Data'!$Q$2:$Q$597)))</f>
        <v>3</v>
      </c>
      <c r="H100" s="9">
        <f t="array" ref="H100">AVERAGE(IF($B100='Sale Auction Data'!$C$2:$C$597,IF($C100='Sale Auction Data'!$B$2:$B$597,'Sale Auction Data'!$S$2:$S$597)))</f>
        <v>0.31285567890726129</v>
      </c>
      <c r="I100" s="16">
        <f t="array" ref="I100">AVERAGE(IF($B100='Sale Auction Data'!$C$2:$C$597,IF($C100='Sale Auction Data'!$B$2:$B$597,'Sale Auction Data'!$U$2:$U$597)))</f>
        <v>89.125311229080125</v>
      </c>
      <c r="J100" s="16">
        <f t="array" ref="J100">AVERAGE(IF($B100='Sale Auction Data'!$C$2:$C$597,IF($C100='Sale Auction Data'!$B$2:$B$597,'Sale Auction Data'!$T$2:$T$597)))</f>
        <v>622481.37000000011</v>
      </c>
    </row>
    <row r="101" spans="2:10" x14ac:dyDescent="0.25">
      <c r="B101" s="14">
        <v>2015</v>
      </c>
      <c r="C101" s="14">
        <v>1</v>
      </c>
      <c r="D101" s="14">
        <f t="array" ref="D101">SUM(IF($C101='Sale Auction Data'!$B$2:$B$597,IF($B101='Sale Auction Data'!$C$2:$C$597,'Sale Auction Data'!$R$2:$R$597)))</f>
        <v>4</v>
      </c>
      <c r="E101" s="16">
        <f t="array" ref="E101">SUM(IF($B101='Timber Prices'!$C$2:$C$201,IF(Tendencies!$C101='Timber Prices'!$D$2:$D$201,'Timber Prices'!$M$2:$M$201)))</f>
        <v>574.80158730158735</v>
      </c>
      <c r="F101" s="81">
        <f>(E101-E100)/E100</f>
        <v>8.7095200570377965E-2</v>
      </c>
      <c r="G101" s="15">
        <f t="array" ref="G101">AVERAGE(IF($B101='Sale Auction Data'!$C$2:$C$597,IF($C101='Sale Auction Data'!$B$2:$B$597,'Sale Auction Data'!$Q$2:$Q$597)))</f>
        <v>1.5</v>
      </c>
      <c r="H101" s="9">
        <f t="array" ref="H101">AVERAGE(IF($B101='Sale Auction Data'!$C$2:$C$597,IF($C101='Sale Auction Data'!$B$2:$B$597,'Sale Auction Data'!$S$2:$S$597)))</f>
        <v>0.49788954058343787</v>
      </c>
      <c r="I101" s="16">
        <f t="array" ref="I101">AVERAGE(IF($B101='Sale Auction Data'!$C$2:$C$597,IF($C101='Sale Auction Data'!$B$2:$B$597,'Sale Auction Data'!$U$2:$U$597)))</f>
        <v>119.38755785045605</v>
      </c>
      <c r="J101" s="16">
        <f t="array" ref="J101">AVERAGE(IF($B101='Sale Auction Data'!$C$2:$C$597,IF($C101='Sale Auction Data'!$B$2:$B$597,'Sale Auction Data'!$T$2:$T$597)))</f>
        <v>388505.29749999999</v>
      </c>
    </row>
    <row r="102" spans="2:10" x14ac:dyDescent="0.25">
      <c r="B102" s="14">
        <v>2015</v>
      </c>
      <c r="C102" s="14">
        <v>2</v>
      </c>
      <c r="D102" s="14">
        <f t="array" ref="D102">SUM(IF($C102='Sale Auction Data'!$B$2:$B$597,IF($B102='Sale Auction Data'!$C$2:$C$597,'Sale Auction Data'!$R$2:$R$597)))</f>
        <v>7</v>
      </c>
      <c r="E102" s="16">
        <f t="array" ref="E102">SUM(IF($B102='Timber Prices'!$C$2:$C$201,IF(Tendencies!$C102='Timber Prices'!$D$2:$D$201,'Timber Prices'!$M$2:$M$201)))</f>
        <v>610.91666666666674</v>
      </c>
      <c r="F102" s="81">
        <f>(E102-E101)/E101</f>
        <v>6.2830514325164011E-2</v>
      </c>
      <c r="G102" s="15">
        <f t="array" ref="G102">AVERAGE(IF($B102='Sale Auction Data'!$C$2:$C$597,IF($C102='Sale Auction Data'!$B$2:$B$597,'Sale Auction Data'!$Q$2:$Q$597)))</f>
        <v>3.8571428571428572</v>
      </c>
      <c r="H102" s="9">
        <f t="array" ref="H102">AVERAGE(IF($B102='Sale Auction Data'!$C$2:$C$597,IF($C102='Sale Auction Data'!$B$2:$B$597,'Sale Auction Data'!$S$2:$S$597)))</f>
        <v>0.62383148132125843</v>
      </c>
      <c r="I102" s="16">
        <f t="array" ref="I102">AVERAGE(IF($B102='Sale Auction Data'!$C$2:$C$597,IF($C102='Sale Auction Data'!$B$2:$B$597,'Sale Auction Data'!$U$2:$U$597)))</f>
        <v>159.0097667952939</v>
      </c>
      <c r="J102" s="16">
        <f t="array" ref="J102">AVERAGE(IF($B102='Sale Auction Data'!$C$2:$C$597,IF($C102='Sale Auction Data'!$B$2:$B$597,'Sale Auction Data'!$T$2:$T$597)))</f>
        <v>510327.32857142854</v>
      </c>
    </row>
    <row r="103" spans="2:10" x14ac:dyDescent="0.25">
      <c r="B103" s="14">
        <v>2015</v>
      </c>
      <c r="C103" s="14">
        <v>3</v>
      </c>
      <c r="D103" s="14">
        <f t="array" ref="D103">SUM(IF($C103='Sale Auction Data'!$B$2:$B$597,IF($B103='Sale Auction Data'!$C$2:$C$597,'Sale Auction Data'!$R$2:$R$597)))</f>
        <v>10</v>
      </c>
      <c r="E103" s="16">
        <f t="array" ref="E103">SUM(IF($B103='Timber Prices'!$C$2:$C$201,IF(Tendencies!$C103='Timber Prices'!$D$2:$D$201,'Timber Prices'!$M$2:$M$201)))</f>
        <v>556.02777777777771</v>
      </c>
      <c r="F103" s="81">
        <f>(E103-E102)/E102</f>
        <v>-8.984676942663597E-2</v>
      </c>
      <c r="G103" s="15">
        <f t="array" ref="G103">AVERAGE(IF($B103='Sale Auction Data'!$C$2:$C$597,IF($C103='Sale Auction Data'!$B$2:$B$597,'Sale Auction Data'!$Q$2:$Q$597)))</f>
        <v>3.6</v>
      </c>
      <c r="H103" s="9">
        <f t="array" ref="H103">AVERAGE(IF($B103='Sale Auction Data'!$C$2:$C$597,IF($C103='Sale Auction Data'!$B$2:$B$597,'Sale Auction Data'!$S$2:$S$597)))</f>
        <v>0.24529715587459627</v>
      </c>
      <c r="I103" s="16">
        <f t="array" ref="I103">AVERAGE(IF($B103='Sale Auction Data'!$C$2:$C$597,IF($C103='Sale Auction Data'!$B$2:$B$597,'Sale Auction Data'!$U$2:$U$597)))</f>
        <v>83.693289795710982</v>
      </c>
      <c r="J103" s="16">
        <f t="array" ref="J103">AVERAGE(IF($B103='Sale Auction Data'!$C$2:$C$597,IF($C103='Sale Auction Data'!$B$2:$B$597,'Sale Auction Data'!$T$2:$T$597)))</f>
        <v>372615.64399999997</v>
      </c>
    </row>
    <row r="104" spans="2:10" x14ac:dyDescent="0.25">
      <c r="B104" s="14">
        <v>2015</v>
      </c>
      <c r="C104" s="14">
        <v>4</v>
      </c>
      <c r="D104" s="14">
        <f t="array" ref="D104">SUM(IF($C104='Sale Auction Data'!$B$2:$B$597,IF($B104='Sale Auction Data'!$C$2:$C$597,'Sale Auction Data'!$R$2:$R$597)))</f>
        <v>6</v>
      </c>
      <c r="E104" s="16">
        <f t="array" ref="E104">SUM(IF($B104='Timber Prices'!$C$2:$C$201,IF(Tendencies!$C104='Timber Prices'!$D$2:$D$201,'Timber Prices'!$M$2:$M$201)))</f>
        <v>553.93253968253964</v>
      </c>
      <c r="F104" s="81">
        <f>(E104-E103)/E103</f>
        <v>-3.7682255796857998E-3</v>
      </c>
      <c r="G104" s="15">
        <f t="array" ref="G104">AVERAGE(IF($B104='Sale Auction Data'!$C$2:$C$597,IF($C104='Sale Auction Data'!$B$2:$B$597,'Sale Auction Data'!$Q$2:$Q$597)))</f>
        <v>3</v>
      </c>
      <c r="H104" s="9">
        <f t="array" ref="H104">AVERAGE(IF($B104='Sale Auction Data'!$C$2:$C$597,IF($C104='Sale Auction Data'!$B$2:$B$597,'Sale Auction Data'!$S$2:$S$597)))</f>
        <v>0.4015176866434183</v>
      </c>
      <c r="I104" s="16">
        <f t="array" ref="I104">AVERAGE(IF($B104='Sale Auction Data'!$C$2:$C$597,IF($C104='Sale Auction Data'!$B$2:$B$597,'Sale Auction Data'!$U$2:$U$597)))</f>
        <v>91.555339055965632</v>
      </c>
      <c r="J104" s="16">
        <f t="array" ref="J104">AVERAGE(IF($B104='Sale Auction Data'!$C$2:$C$597,IF($C104='Sale Auction Data'!$B$2:$B$597,'Sale Auction Data'!$T$2:$T$597)))</f>
        <v>343124.88666666666</v>
      </c>
    </row>
    <row r="105" spans="2:10" x14ac:dyDescent="0.25">
      <c r="B105" s="14">
        <v>2016</v>
      </c>
      <c r="C105" s="14">
        <v>1</v>
      </c>
      <c r="D105" s="14">
        <f t="array" ref="D105">SUM(IF($C105='Sale Auction Data'!$B$2:$B$597,IF($B105='Sale Auction Data'!$C$2:$C$597,'Sale Auction Data'!$R$2:$R$597)))</f>
        <v>7</v>
      </c>
      <c r="E105" s="16">
        <f t="array" ref="E105">SUM(IF($B105='Timber Prices'!$C$2:$C$201,IF(Tendencies!$C105='Timber Prices'!$D$2:$D$201,'Timber Prices'!$M$2:$M$201)))</f>
        <v>582.80952380952385</v>
      </c>
      <c r="F105" s="81">
        <f t="shared" ref="F105:F123" si="0">(E105-E104)/E104</f>
        <v>5.2130868035905054E-2</v>
      </c>
      <c r="G105" s="15">
        <f t="array" ref="G105">AVERAGE(IF($B105='Sale Auction Data'!$C$2:$C$597,IF($C105='Sale Auction Data'!$B$2:$B$597,'Sale Auction Data'!$Q$2:$Q$597)))</f>
        <v>1</v>
      </c>
      <c r="H105" s="9">
        <f t="array" ref="H105">AVERAGE(IF($B105='Sale Auction Data'!$C$2:$C$597,IF($C105='Sale Auction Data'!$B$2:$B$597,'Sale Auction Data'!$S$2:$S$597)))</f>
        <v>0.57163713730352106</v>
      </c>
      <c r="I105" s="16">
        <f t="array" ref="I105">AVERAGE(IF($B105='Sale Auction Data'!$C$2:$C$597,IF($C105='Sale Auction Data'!$B$2:$B$597,'Sale Auction Data'!$U$2:$U$597)))</f>
        <v>125.16136719739426</v>
      </c>
      <c r="J105" s="16">
        <f t="array" ref="J105">AVERAGE(IF($B105='Sale Auction Data'!$C$2:$C$597,IF($C105='Sale Auction Data'!$B$2:$B$597,'Sale Auction Data'!$T$2:$T$597)))</f>
        <v>301143.62142857147</v>
      </c>
    </row>
    <row r="106" spans="2:10" x14ac:dyDescent="0.25">
      <c r="B106" s="14">
        <v>2016</v>
      </c>
      <c r="C106" s="14">
        <v>2</v>
      </c>
      <c r="D106" s="14">
        <f t="array" ref="D106">SUM(IF($C106='Sale Auction Data'!$B$2:$B$597,IF($B106='Sale Auction Data'!$C$2:$C$597,'Sale Auction Data'!$R$2:$R$597)))</f>
        <v>7</v>
      </c>
      <c r="E106" s="16">
        <f t="array" ref="E106">SUM(IF($B106='Timber Prices'!$C$2:$C$201,IF(Tendencies!$C106='Timber Prices'!$D$2:$D$201,'Timber Prices'!$M$2:$M$201)))</f>
        <v>564.17857142857144</v>
      </c>
      <c r="F106" s="81">
        <f t="shared" si="0"/>
        <v>-3.1967481003349993E-2</v>
      </c>
      <c r="G106" s="15">
        <f t="array" ref="G106">AVERAGE(IF($B106='Sale Auction Data'!$C$2:$C$597,IF($C106='Sale Auction Data'!$B$2:$B$597,'Sale Auction Data'!$Q$2:$Q$597)))</f>
        <v>2.1428571428571428</v>
      </c>
      <c r="H106" s="9">
        <f t="array" ref="H106">AVERAGE(IF($B106='Sale Auction Data'!$C$2:$C$597,IF($C106='Sale Auction Data'!$B$2:$B$597,'Sale Auction Data'!$S$2:$S$597)))</f>
        <v>0.32229455071772428</v>
      </c>
      <c r="I106" s="16">
        <f t="array" ref="I106">AVERAGE(IF($B106='Sale Auction Data'!$C$2:$C$597,IF($C106='Sale Auction Data'!$B$2:$B$597,'Sale Auction Data'!$U$2:$U$597)))</f>
        <v>84.038768198835641</v>
      </c>
      <c r="J106" s="16">
        <f t="array" ref="J106">AVERAGE(IF($B106='Sale Auction Data'!$C$2:$C$597,IF($C106='Sale Auction Data'!$B$2:$B$597,'Sale Auction Data'!$T$2:$T$597)))</f>
        <v>348303.07</v>
      </c>
    </row>
    <row r="107" spans="2:10" x14ac:dyDescent="0.25">
      <c r="B107" s="14">
        <v>2016</v>
      </c>
      <c r="C107" s="14">
        <v>3</v>
      </c>
      <c r="D107" s="14">
        <f t="array" ref="D107">SUM(IF($C107='Sale Auction Data'!$B$2:$B$597,IF($B107='Sale Auction Data'!$C$2:$C$597,'Sale Auction Data'!$R$2:$R$597)))</f>
        <v>5</v>
      </c>
      <c r="E107" s="16">
        <f t="array" ref="E107">SUM(IF($B107='Timber Prices'!$C$2:$C$201,IF(Tendencies!$C107='Timber Prices'!$D$2:$D$201,'Timber Prices'!$M$2:$M$201)))</f>
        <v>564.27380952380952</v>
      </c>
      <c r="F107" s="81">
        <f t="shared" si="0"/>
        <v>1.6880842354029629E-4</v>
      </c>
      <c r="G107" s="15">
        <f t="array" ref="G107">AVERAGE(IF($B107='Sale Auction Data'!$C$2:$C$597,IF($C107='Sale Auction Data'!$B$2:$B$597,'Sale Auction Data'!$Q$2:$Q$597)))</f>
        <v>2.8</v>
      </c>
      <c r="H107" s="9">
        <f t="array" ref="H107">AVERAGE(IF($B107='Sale Auction Data'!$C$2:$C$597,IF($C107='Sale Auction Data'!$B$2:$B$597,'Sale Auction Data'!$S$2:$S$597)))</f>
        <v>0.49525546664942743</v>
      </c>
      <c r="I107" s="16">
        <f t="array" ref="I107">AVERAGE(IF($B107='Sale Auction Data'!$C$2:$C$597,IF($C107='Sale Auction Data'!$B$2:$B$597,'Sale Auction Data'!$U$2:$U$597)))</f>
        <v>117.11820907177241</v>
      </c>
      <c r="J107" s="16">
        <f t="array" ref="J107">AVERAGE(IF($B107='Sale Auction Data'!$C$2:$C$597,IF($C107='Sale Auction Data'!$B$2:$B$597,'Sale Auction Data'!$T$2:$T$597)))</f>
        <v>431201.08399999997</v>
      </c>
    </row>
    <row r="108" spans="2:10" x14ac:dyDescent="0.25">
      <c r="B108" s="14">
        <v>2016</v>
      </c>
      <c r="C108" s="14">
        <v>4</v>
      </c>
      <c r="D108" s="14">
        <f t="array" ref="D108">SUM(IF($C108='Sale Auction Data'!$B$2:$B$597,IF($B108='Sale Auction Data'!$C$2:$C$597,'Sale Auction Data'!$R$2:$R$597)))</f>
        <v>5</v>
      </c>
      <c r="E108" s="16">
        <f t="array" ref="E108">SUM(IF($B108='Timber Prices'!$C$2:$C$201,IF(Tendencies!$C108='Timber Prices'!$D$2:$D$201,'Timber Prices'!$M$2:$M$201)))</f>
        <v>566.01190476190482</v>
      </c>
      <c r="F108" s="81">
        <f t="shared" si="0"/>
        <v>3.080233760206017E-3</v>
      </c>
      <c r="G108" s="15">
        <f t="array" ref="G108">AVERAGE(IF($B108='Sale Auction Data'!$C$2:$C$597,IF($C108='Sale Auction Data'!$B$2:$B$597,'Sale Auction Data'!$Q$2:$Q$597)))</f>
        <v>2.4</v>
      </c>
      <c r="H108" s="9">
        <f t="array" ref="H108">AVERAGE(IF($B108='Sale Auction Data'!$C$2:$C$597,IF($C108='Sale Auction Data'!$B$2:$B$597,'Sale Auction Data'!$S$2:$S$597)))</f>
        <v>0.43856074262477956</v>
      </c>
      <c r="I108" s="16">
        <f t="array" ref="I108">AVERAGE(IF($B108='Sale Auction Data'!$C$2:$C$597,IF($C108='Sale Auction Data'!$B$2:$B$597,'Sale Auction Data'!$U$2:$U$597)))</f>
        <v>93.541435578719231</v>
      </c>
      <c r="J108" s="16">
        <f t="array" ref="J108">AVERAGE(IF($B108='Sale Auction Data'!$C$2:$C$597,IF($C108='Sale Auction Data'!$B$2:$B$597,'Sale Auction Data'!$T$2:$T$597)))</f>
        <v>479594.63</v>
      </c>
    </row>
    <row r="109" spans="2:10" x14ac:dyDescent="0.25">
      <c r="B109" s="14">
        <v>2017</v>
      </c>
      <c r="C109" s="14">
        <v>1</v>
      </c>
      <c r="D109" s="14">
        <f t="array" ref="D109">SUM(IF($C109='Sale Auction Data'!$B$2:$B$597,IF($B109='Sale Auction Data'!$C$2:$C$597,'Sale Auction Data'!$R$2:$R$597)))</f>
        <v>5</v>
      </c>
      <c r="E109" s="16">
        <f t="array" ref="E109">SUM(IF($B109='Timber Prices'!$C$2:$C$201,IF(Tendencies!$C109='Timber Prices'!$D$2:$D$201,'Timber Prices'!$M$2:$M$201)))</f>
        <v>573.08730158730157</v>
      </c>
      <c r="F109" s="81">
        <f t="shared" si="0"/>
        <v>1.2500438181371901E-2</v>
      </c>
      <c r="G109" s="15">
        <f t="array" ref="G109">AVERAGE(IF($B109='Sale Auction Data'!$C$2:$C$597,IF($C109='Sale Auction Data'!$B$2:$B$597,'Sale Auction Data'!$Q$2:$Q$597)))</f>
        <v>3</v>
      </c>
      <c r="H109" s="9">
        <f t="array" ref="H109">AVERAGE(IF($B109='Sale Auction Data'!$C$2:$C$597,IF($C109='Sale Auction Data'!$B$2:$B$597,'Sale Auction Data'!$S$2:$S$597)))</f>
        <v>0.49258256357030578</v>
      </c>
      <c r="I109" s="16">
        <f t="array" ref="I109">AVERAGE(IF($B109='Sale Auction Data'!$C$2:$C$597,IF($C109='Sale Auction Data'!$B$2:$B$597,'Sale Auction Data'!$U$2:$U$597)))</f>
        <v>89.747560573405707</v>
      </c>
      <c r="J109" s="16">
        <f t="array" ref="J109">AVERAGE(IF($B109='Sale Auction Data'!$C$2:$C$597,IF($C109='Sale Auction Data'!$B$2:$B$597,'Sale Auction Data'!$T$2:$T$597)))</f>
        <v>301143.93599999999</v>
      </c>
    </row>
    <row r="110" spans="2:10" x14ac:dyDescent="0.25">
      <c r="B110" s="14">
        <v>2017</v>
      </c>
      <c r="C110" s="14">
        <v>2</v>
      </c>
      <c r="D110" s="14">
        <f t="array" ref="D110">SUM(IF($C110='Sale Auction Data'!$B$2:$B$597,IF($B110='Sale Auction Data'!$C$2:$C$597,'Sale Auction Data'!$R$2:$R$597)))</f>
        <v>7</v>
      </c>
      <c r="E110" s="16">
        <f t="array" ref="E110">SUM(IF($B110='Timber Prices'!$C$2:$C$201,IF(Tendencies!$C110='Timber Prices'!$D$2:$D$201,'Timber Prices'!$M$2:$M$201)))</f>
        <v>572.94444444444446</v>
      </c>
      <c r="F110" s="81">
        <f t="shared" si="0"/>
        <v>-2.4927640598811654E-4</v>
      </c>
      <c r="G110" s="15">
        <f t="array" ref="G110">AVERAGE(IF($B110='Sale Auction Data'!$C$2:$C$597,IF($C110='Sale Auction Data'!$B$2:$B$597,'Sale Auction Data'!$Q$2:$Q$597)))</f>
        <v>3.4285714285714284</v>
      </c>
      <c r="H110" s="9">
        <f t="array" ref="H110">AVERAGE(IF($B110='Sale Auction Data'!$C$2:$C$597,IF($C110='Sale Auction Data'!$B$2:$B$597,'Sale Auction Data'!$S$2:$S$597)))</f>
        <v>0.53735782675480581</v>
      </c>
      <c r="I110" s="16">
        <f t="array" ref="I110">AVERAGE(IF($B110='Sale Auction Data'!$C$2:$C$597,IF($C110='Sale Auction Data'!$B$2:$B$597,'Sale Auction Data'!$U$2:$U$597)))</f>
        <v>139.93106873966113</v>
      </c>
      <c r="J110" s="16">
        <f t="array" ref="J110">AVERAGE(IF($B110='Sale Auction Data'!$C$2:$C$597,IF($C110='Sale Auction Data'!$B$2:$B$597,'Sale Auction Data'!$T$2:$T$597)))</f>
        <v>541394.90571428568</v>
      </c>
    </row>
    <row r="111" spans="2:10" x14ac:dyDescent="0.25">
      <c r="B111" s="14">
        <v>2017</v>
      </c>
      <c r="C111" s="14">
        <v>3</v>
      </c>
      <c r="D111" s="14">
        <f t="array" ref="D111">SUM(IF($C111='Sale Auction Data'!$B$2:$B$597,IF($B111='Sale Auction Data'!$C$2:$C$597,'Sale Auction Data'!$R$2:$R$597)))</f>
        <v>5</v>
      </c>
      <c r="E111" s="16">
        <f t="array" ref="E111">SUM(IF($B111='Timber Prices'!$C$2:$C$201,IF(Tendencies!$C111='Timber Prices'!$D$2:$D$201,'Timber Prices'!$M$2:$M$201)))</f>
        <v>611.60714285714289</v>
      </c>
      <c r="F111" s="81">
        <f t="shared" si="0"/>
        <v>6.7480710891939466E-2</v>
      </c>
      <c r="G111" s="15">
        <f t="array" ref="G111">AVERAGE(IF($B111='Sale Auction Data'!$C$2:$C$597,IF($C111='Sale Auction Data'!$B$2:$B$597,'Sale Auction Data'!$Q$2:$Q$597)))</f>
        <v>3.4</v>
      </c>
      <c r="H111" s="9">
        <f t="array" ref="H111">AVERAGE(IF($B111='Sale Auction Data'!$C$2:$C$597,IF($C111='Sale Auction Data'!$B$2:$B$597,'Sale Auction Data'!$S$2:$S$597)))</f>
        <v>0.2321397814751549</v>
      </c>
      <c r="I111" s="16">
        <f t="array" ref="I111">AVERAGE(IF($B111='Sale Auction Data'!$C$2:$C$597,IF($C111='Sale Auction Data'!$B$2:$B$597,'Sale Auction Data'!$U$2:$U$597)))</f>
        <v>77.083724205297358</v>
      </c>
      <c r="J111" s="16">
        <f t="array" ref="J111">AVERAGE(IF($B111='Sale Auction Data'!$C$2:$C$597,IF($C111='Sale Auction Data'!$B$2:$B$597,'Sale Auction Data'!$T$2:$T$597)))</f>
        <v>314647.64199999999</v>
      </c>
    </row>
    <row r="112" spans="2:10" x14ac:dyDescent="0.25">
      <c r="B112" s="14">
        <v>2017</v>
      </c>
      <c r="C112" s="14">
        <v>4</v>
      </c>
      <c r="D112" s="14">
        <f t="array" ref="D112">SUM(IF($C112='Sale Auction Data'!$B$2:$B$597,IF($B112='Sale Auction Data'!$C$2:$C$597,'Sale Auction Data'!$R$2:$R$597)))</f>
        <v>6</v>
      </c>
      <c r="E112" s="16">
        <f t="array" ref="E112">SUM(IF($B112='Timber Prices'!$C$2:$C$201,IF(Tendencies!$C112='Timber Prices'!$D$2:$D$201,'Timber Prices'!$M$2:$M$201)))</f>
        <v>541.90476190476193</v>
      </c>
      <c r="F112" s="81">
        <f t="shared" si="0"/>
        <v>-0.11396593673965938</v>
      </c>
      <c r="G112" s="15">
        <f t="array" ref="G112">AVERAGE(IF($B112='Sale Auction Data'!$C$2:$C$597,IF($C112='Sale Auction Data'!$B$2:$B$597,'Sale Auction Data'!$Q$2:$Q$597)))</f>
        <v>3</v>
      </c>
      <c r="H112" s="9">
        <f t="array" ref="H112">AVERAGE(IF($B112='Sale Auction Data'!$C$2:$C$597,IF($C112='Sale Auction Data'!$B$2:$B$597,'Sale Auction Data'!$S$2:$S$597)))</f>
        <v>0.35462773253798224</v>
      </c>
      <c r="I112" s="16">
        <f t="array" ref="I112">AVERAGE(IF($B112='Sale Auction Data'!$C$2:$C$597,IF($C112='Sale Auction Data'!$B$2:$B$597,'Sale Auction Data'!$U$2:$U$597)))</f>
        <v>83.372500243373835</v>
      </c>
      <c r="J112" s="16">
        <f t="array" ref="J112">AVERAGE(IF($B112='Sale Auction Data'!$C$2:$C$597,IF($C112='Sale Auction Data'!$B$2:$B$597,'Sale Auction Data'!$T$2:$T$597)))</f>
        <v>479624.8000000001</v>
      </c>
    </row>
    <row r="113" spans="2:10" x14ac:dyDescent="0.25">
      <c r="B113" s="14">
        <v>2018</v>
      </c>
      <c r="C113" s="14">
        <v>1</v>
      </c>
      <c r="D113" s="14">
        <f t="array" ref="D113">SUM(IF($C113='Sale Auction Data'!$B$2:$B$597,IF($B113='Sale Auction Data'!$C$2:$C$597,'Sale Auction Data'!$R$2:$R$597)))</f>
        <v>1</v>
      </c>
      <c r="E113" s="16">
        <f t="array" ref="E113">SUM(IF($B113='Timber Prices'!$C$2:$C$201,IF(Tendencies!$C113='Timber Prices'!$D$2:$D$201,'Timber Prices'!$M$2:$M$201)))</f>
        <v>534.47619047619048</v>
      </c>
      <c r="F113" s="81">
        <f t="shared" si="0"/>
        <v>-1.3708260105448185E-2</v>
      </c>
      <c r="G113" s="15">
        <f t="array" ref="G113">AVERAGE(IF($B113='Sale Auction Data'!$C$2:$C$597,IF($C113='Sale Auction Data'!$B$2:$B$597,'Sale Auction Data'!$Q$2:$Q$597)))</f>
        <v>3</v>
      </c>
      <c r="H113" s="9">
        <f t="array" ref="H113">AVERAGE(IF($B113='Sale Auction Data'!$C$2:$C$597,IF($C113='Sale Auction Data'!$B$2:$B$597,'Sale Auction Data'!$S$2:$S$597)))</f>
        <v>0.78497097097097102</v>
      </c>
      <c r="I113" s="16">
        <f t="array" ref="I113">AVERAGE(IF($B113='Sale Auction Data'!$C$2:$C$597,IF($C113='Sale Auction Data'!$B$2:$B$597,'Sale Auction Data'!$U$2:$U$597)))</f>
        <v>200.81587708066581</v>
      </c>
      <c r="J113" s="16">
        <f t="array" ref="J113">AVERAGE(IF($B113='Sale Auction Data'!$C$2:$C$597,IF($C113='Sale Auction Data'!$B$2:$B$597,'Sale Auction Data'!$T$2:$T$597)))</f>
        <v>784186</v>
      </c>
    </row>
    <row r="114" spans="2:10" x14ac:dyDescent="0.25">
      <c r="B114" s="14">
        <v>2018</v>
      </c>
      <c r="C114" s="14">
        <v>2</v>
      </c>
      <c r="D114" s="14">
        <f t="array" ref="D114">SUM(IF($C114='Sale Auction Data'!$B$2:$B$597,IF($B114='Sale Auction Data'!$C$2:$C$597,'Sale Auction Data'!$R$2:$R$597)))</f>
        <v>9</v>
      </c>
      <c r="E114" s="16">
        <f t="array" ref="E114">SUM(IF($B114='Timber Prices'!$C$2:$C$201,IF(Tendencies!$C114='Timber Prices'!$D$2:$D$201,'Timber Prices'!$M$2:$M$201)))</f>
        <v>604.33333333333337</v>
      </c>
      <c r="F114" s="81">
        <f t="shared" si="0"/>
        <v>0.1307020669992873</v>
      </c>
      <c r="G114" s="15">
        <f t="array" ref="G114">AVERAGE(IF($B114='Sale Auction Data'!$C$2:$C$597,IF($C114='Sale Auction Data'!$B$2:$B$597,'Sale Auction Data'!$Q$2:$Q$597)))</f>
        <v>3.2222222222222223</v>
      </c>
      <c r="H114" s="9">
        <f t="array" ref="H114">AVERAGE(IF($B114='Sale Auction Data'!$C$2:$C$597,IF($C114='Sale Auction Data'!$B$2:$B$597,'Sale Auction Data'!$S$2:$S$597)))</f>
        <v>0.49430970060572299</v>
      </c>
      <c r="I114" s="16">
        <f t="array" ref="I114">AVERAGE(IF($B114='Sale Auction Data'!$C$2:$C$597,IF($C114='Sale Auction Data'!$B$2:$B$597,'Sale Auction Data'!$U$2:$U$597)))</f>
        <v>176.69190682670927</v>
      </c>
      <c r="J114" s="16">
        <f t="array" ref="J114">AVERAGE(IF($B114='Sale Auction Data'!$C$2:$C$597,IF($C114='Sale Auction Data'!$B$2:$B$597,'Sale Auction Data'!$T$2:$T$597)))</f>
        <v>929481.32333333336</v>
      </c>
    </row>
    <row r="115" spans="2:10" x14ac:dyDescent="0.25">
      <c r="B115" s="14">
        <v>2018</v>
      </c>
      <c r="C115" s="14">
        <v>3</v>
      </c>
      <c r="D115" s="14">
        <f t="array" ref="D115">SUM(IF($C115='Sale Auction Data'!$B$2:$B$597,IF($B115='Sale Auction Data'!$C$2:$C$597,'Sale Auction Data'!$R$2:$R$597)))</f>
        <v>3</v>
      </c>
      <c r="E115" s="16">
        <f t="array" ref="E115">SUM(IF($B115='Timber Prices'!$C$2:$C$201,IF(Tendencies!$C115='Timber Prices'!$D$2:$D$201,'Timber Prices'!$M$2:$M$201)))</f>
        <v>633</v>
      </c>
      <c r="F115" s="81">
        <f t="shared" si="0"/>
        <v>4.7435190292333083E-2</v>
      </c>
      <c r="G115" s="15">
        <f t="array" ref="G115">AVERAGE(IF($B115='Sale Auction Data'!$C$2:$C$597,IF($C115='Sale Auction Data'!$B$2:$B$597,'Sale Auction Data'!$Q$2:$Q$597)))</f>
        <v>4</v>
      </c>
      <c r="H115" s="9">
        <f t="array" ref="H115">AVERAGE(IF($B115='Sale Auction Data'!$C$2:$C$597,IF($C115='Sale Auction Data'!$B$2:$B$597,'Sale Auction Data'!$S$2:$S$597)))</f>
        <v>0.70974977136541251</v>
      </c>
      <c r="I115" s="16">
        <f t="array" ref="I115">AVERAGE(IF($B115='Sale Auction Data'!$C$2:$C$597,IF($C115='Sale Auction Data'!$B$2:$B$597,'Sale Auction Data'!$U$2:$U$597)))</f>
        <v>286.54192000081792</v>
      </c>
      <c r="J115" s="16">
        <f t="array" ref="J115">AVERAGE(IF($B115='Sale Auction Data'!$C$2:$C$597,IF($C115='Sale Auction Data'!$B$2:$B$597,'Sale Auction Data'!$T$2:$T$597)))</f>
        <v>1245000.8</v>
      </c>
    </row>
    <row r="116" spans="2:10" x14ac:dyDescent="0.25">
      <c r="B116" s="14">
        <v>2018</v>
      </c>
      <c r="C116" s="14">
        <v>4</v>
      </c>
      <c r="D116" s="14">
        <f t="array" ref="D116">SUM(IF($C116='Sale Auction Data'!$B$2:$B$597,IF($B116='Sale Auction Data'!$C$2:$C$597,'Sale Auction Data'!$R$2:$R$597)))</f>
        <v>8</v>
      </c>
      <c r="E116" s="16">
        <f t="array" ref="E116">SUM(IF($B116='Timber Prices'!$C$2:$C$201,IF(Tendencies!$C116='Timber Prices'!$D$2:$D$201,'Timber Prices'!$M$2:$M$201)))</f>
        <v>650.7619047619047</v>
      </c>
      <c r="F116" s="81">
        <f t="shared" si="0"/>
        <v>2.8059881140449768E-2</v>
      </c>
      <c r="G116" s="15">
        <f t="array" ref="G116">AVERAGE(IF($B116='Sale Auction Data'!$C$2:$C$597,IF($C116='Sale Auction Data'!$B$2:$B$597,'Sale Auction Data'!$Q$2:$Q$597)))</f>
        <v>2.25</v>
      </c>
      <c r="H116" s="9">
        <f t="array" ref="H116">AVERAGE(IF($B116='Sale Auction Data'!$C$2:$C$597,IF($C116='Sale Auction Data'!$B$2:$B$597,'Sale Auction Data'!$S$2:$S$597)))</f>
        <v>0.27320965854787221</v>
      </c>
      <c r="I116" s="16">
        <f t="array" ref="I116">AVERAGE(IF($B116='Sale Auction Data'!$C$2:$C$597,IF($C116='Sale Auction Data'!$B$2:$B$597,'Sale Auction Data'!$U$2:$U$597)))</f>
        <v>99.55702953023048</v>
      </c>
      <c r="J116" s="16">
        <f t="array" ref="J116">AVERAGE(IF($B116='Sale Auction Data'!$C$2:$C$597,IF($C116='Sale Auction Data'!$B$2:$B$597,'Sale Auction Data'!$T$2:$T$597)))</f>
        <v>522912.71250000002</v>
      </c>
    </row>
    <row r="117" spans="2:10" x14ac:dyDescent="0.25">
      <c r="B117" s="14">
        <v>2019</v>
      </c>
      <c r="C117" s="14">
        <v>1</v>
      </c>
      <c r="D117" s="14">
        <f t="array" ref="D117">SUM(IF($C117='Sale Auction Data'!$B$2:$B$597,IF($B117='Sale Auction Data'!$C$2:$C$597,'Sale Auction Data'!$R$2:$R$597)))</f>
        <v>2</v>
      </c>
      <c r="E117" s="16">
        <f t="array" ref="E117">SUM(IF($B117='Timber Prices'!$C$2:$C$201,IF(Tendencies!$C117='Timber Prices'!$D$2:$D$201,'Timber Prices'!$M$2:$M$201)))</f>
        <v>591.33333333333337</v>
      </c>
      <c r="F117" s="81">
        <f t="shared" si="0"/>
        <v>-9.1321527879408615E-2</v>
      </c>
      <c r="G117" s="15">
        <f t="array" ref="G117">AVERAGE(IF($B117='Sale Auction Data'!$C$2:$C$597,IF($C117='Sale Auction Data'!$B$2:$B$597,'Sale Auction Data'!$Q$2:$Q$597)))</f>
        <v>1</v>
      </c>
      <c r="H117" s="9">
        <f t="array" ref="H117">AVERAGE(IF($B117='Sale Auction Data'!$C$2:$C$597,IF($C117='Sale Auction Data'!$B$2:$B$597,'Sale Auction Data'!$S$2:$S$597)))</f>
        <v>0.10373802540219286</v>
      </c>
      <c r="I117" s="16">
        <f t="array" ref="I117">AVERAGE(IF($B117='Sale Auction Data'!$C$2:$C$597,IF($C117='Sale Auction Data'!$B$2:$B$597,'Sale Auction Data'!$U$2:$U$597)))</f>
        <v>37.742537187164892</v>
      </c>
      <c r="J117" s="16">
        <f t="array" ref="J117">AVERAGE(IF($B117='Sale Auction Data'!$C$2:$C$597,IF($C117='Sale Auction Data'!$B$2:$B$597,'Sale Auction Data'!$T$2:$T$597)))</f>
        <v>142717.95999999996</v>
      </c>
    </row>
    <row r="118" spans="2:10" x14ac:dyDescent="0.25">
      <c r="B118" s="14">
        <v>2019</v>
      </c>
      <c r="C118" s="14">
        <v>2</v>
      </c>
      <c r="D118" s="14">
        <f t="array" ref="D118">SUM(IF($C118='Sale Auction Data'!$B$2:$B$597,IF($B118='Sale Auction Data'!$C$2:$C$597,'Sale Auction Data'!$R$2:$R$597)))</f>
        <v>5</v>
      </c>
      <c r="E118" s="16">
        <f t="array" ref="E118">SUM(IF($B118='Timber Prices'!$C$2:$C$201,IF(Tendencies!$C118='Timber Prices'!$D$2:$D$201,'Timber Prices'!$M$2:$M$201)))</f>
        <v>491</v>
      </c>
      <c r="F118" s="81">
        <f t="shared" si="0"/>
        <v>-0.16967305524239013</v>
      </c>
      <c r="G118" s="15">
        <f t="array" ref="G118">AVERAGE(IF($B118='Sale Auction Data'!$C$2:$C$597,IF($C118='Sale Auction Data'!$B$2:$B$597,'Sale Auction Data'!$Q$2:$Q$597)))</f>
        <v>1.4</v>
      </c>
      <c r="H118" s="9">
        <f t="array" ref="H118">AVERAGE(IF($B118='Sale Auction Data'!$C$2:$C$597,IF($C118='Sale Auction Data'!$B$2:$B$597,'Sale Auction Data'!$S$2:$S$597)))</f>
        <v>7.5214309587382358E-2</v>
      </c>
      <c r="I118" s="16">
        <f t="array" ref="I118">AVERAGE(IF($B118='Sale Auction Data'!$C$2:$C$597,IF($C118='Sale Auction Data'!$B$2:$B$597,'Sale Auction Data'!$U$2:$U$597)))</f>
        <v>25.331579056655301</v>
      </c>
      <c r="J118" s="16">
        <f t="array" ref="J118">AVERAGE(IF($B118='Sale Auction Data'!$C$2:$C$597,IF($C118='Sale Auction Data'!$B$2:$B$597,'Sale Auction Data'!$T$2:$T$597)))</f>
        <v>217499.97000000003</v>
      </c>
    </row>
    <row r="119" spans="2:10" x14ac:dyDescent="0.25">
      <c r="B119" s="14">
        <v>2019</v>
      </c>
      <c r="C119" s="14">
        <v>3</v>
      </c>
      <c r="D119" s="14">
        <f t="array" ref="D119">SUM(IF($C119='Sale Auction Data'!$B$2:$B$597,IF($B119='Sale Auction Data'!$C$2:$C$597,'Sale Auction Data'!$R$2:$R$597)))</f>
        <v>4</v>
      </c>
      <c r="E119" s="16">
        <f t="array" ref="E119">SUM(IF($B119='Timber Prices'!$C$2:$C$201,IF(Tendencies!$C119='Timber Prices'!$D$2:$D$201,'Timber Prices'!$M$2:$M$201)))</f>
        <v>496.76190476190476</v>
      </c>
      <c r="F119" s="81">
        <f t="shared" si="0"/>
        <v>1.1735040248278532E-2</v>
      </c>
      <c r="G119" s="15">
        <f t="array" ref="G119">AVERAGE(IF($B119='Sale Auction Data'!$C$2:$C$597,IF($C119='Sale Auction Data'!$B$2:$B$597,'Sale Auction Data'!$Q$2:$Q$597)))</f>
        <v>2.75</v>
      </c>
      <c r="H119" s="9">
        <f t="array" ref="H119">AVERAGE(IF($B119='Sale Auction Data'!$C$2:$C$597,IF($C119='Sale Auction Data'!$B$2:$B$597,'Sale Auction Data'!$S$2:$S$597)))</f>
        <v>0.42058303248772361</v>
      </c>
      <c r="I119" s="16">
        <f t="array" ref="I119">AVERAGE(IF($B119='Sale Auction Data'!$C$2:$C$597,IF($C119='Sale Auction Data'!$B$2:$B$597,'Sale Auction Data'!$U$2:$U$597)))</f>
        <v>137.04677435349404</v>
      </c>
      <c r="J119" s="16">
        <f t="array" ref="J119">AVERAGE(IF($B119='Sale Auction Data'!$C$2:$C$597,IF($C119='Sale Auction Data'!$B$2:$B$597,'Sale Auction Data'!$T$2:$T$597)))</f>
        <v>824679.90999999992</v>
      </c>
    </row>
    <row r="120" spans="2:10" x14ac:dyDescent="0.25">
      <c r="B120" s="14">
        <v>2019</v>
      </c>
      <c r="C120" s="14">
        <v>4</v>
      </c>
      <c r="D120" s="14">
        <f t="array" ref="D120">SUM(IF($C120='Sale Auction Data'!$B$2:$B$597,IF($B120='Sale Auction Data'!$C$2:$C$597,'Sale Auction Data'!$R$2:$R$597)))</f>
        <v>5</v>
      </c>
      <c r="E120" s="16">
        <f t="array" ref="E120">SUM(IF($B120='Timber Prices'!$C$2:$C$201,IF(Tendencies!$C120='Timber Prices'!$D$2:$D$201,'Timber Prices'!$M$2:$M$201)))</f>
        <v>513.52380952380952</v>
      </c>
      <c r="F120" s="81">
        <f t="shared" si="0"/>
        <v>3.3742331288343551E-2</v>
      </c>
      <c r="G120" s="15">
        <f t="array" ref="G120">AVERAGE(IF($B120='Sale Auction Data'!$C$2:$C$597,IF($C120='Sale Auction Data'!$B$2:$B$597,'Sale Auction Data'!$Q$2:$Q$597)))</f>
        <v>1.2</v>
      </c>
      <c r="H120" s="9">
        <f t="array" ref="H120">AVERAGE(IF($B120='Sale Auction Data'!$C$2:$C$597,IF($C120='Sale Auction Data'!$B$2:$B$597,'Sale Auction Data'!$S$2:$S$597)))</f>
        <v>8.2433086824063195E-2</v>
      </c>
      <c r="I120" s="16">
        <f t="array" ref="I120">AVERAGE(IF($B120='Sale Auction Data'!$C$2:$C$597,IF($C120='Sale Auction Data'!$B$2:$B$597,'Sale Auction Data'!$U$2:$U$597)))</f>
        <v>19.707271138024112</v>
      </c>
      <c r="J120" s="16">
        <f t="array" ref="J120">AVERAGE(IF($B120='Sale Auction Data'!$C$2:$C$597,IF($C120='Sale Auction Data'!$B$2:$B$597,'Sale Auction Data'!$T$2:$T$597)))</f>
        <v>90296.558000000005</v>
      </c>
    </row>
    <row r="121" spans="2:10" x14ac:dyDescent="0.25">
      <c r="B121" s="14">
        <v>2020</v>
      </c>
      <c r="C121" s="14">
        <v>1</v>
      </c>
      <c r="D121" s="14">
        <f t="array" ref="D121">SUM(IF($C121='Sale Auction Data'!$B$2:$B$597,IF($B121='Sale Auction Data'!$C$2:$C$597,'Sale Auction Data'!$R$2:$R$597)))</f>
        <v>1</v>
      </c>
      <c r="E121" s="16">
        <f t="array" ref="E121">SUM(IF($B121='Timber Prices'!$C$2:$C$201,IF(Tendencies!$C121='Timber Prices'!$D$2:$D$201,'Timber Prices'!$M$2:$M$201)))</f>
        <v>509.14285714285717</v>
      </c>
      <c r="F121" s="81">
        <f t="shared" si="0"/>
        <v>-8.531157270029616E-3</v>
      </c>
      <c r="G121" s="15">
        <f t="array" ref="G121">AVERAGE(IF($B121='Sale Auction Data'!$C$2:$C$597,IF($C121='Sale Auction Data'!$B$2:$B$597,'Sale Auction Data'!$Q$2:$Q$597)))</f>
        <v>3</v>
      </c>
      <c r="H121" s="9">
        <f t="array" ref="H121">AVERAGE(IF($B121='Sale Auction Data'!$C$2:$C$597,IF($C121='Sale Auction Data'!$B$2:$B$597,'Sale Auction Data'!$S$2:$S$597)))</f>
        <v>0.19908019323671497</v>
      </c>
      <c r="I121" s="16">
        <f t="array" ref="I121">AVERAGE(IF($B121='Sale Auction Data'!$C$2:$C$597,IF($C121='Sale Auction Data'!$B$2:$B$597,'Sale Auction Data'!$U$2:$U$597)))</f>
        <v>44.929786306149147</v>
      </c>
      <c r="J121" s="16">
        <f t="array" ref="J121">AVERAGE(IF($B121='Sale Auction Data'!$C$2:$C$597,IF($C121='Sale Auction Data'!$B$2:$B$597,'Sale Auction Data'!$T$2:$T$597)))</f>
        <v>206048</v>
      </c>
    </row>
    <row r="122" spans="2:10" x14ac:dyDescent="0.25">
      <c r="B122" s="14">
        <v>2020</v>
      </c>
      <c r="C122" s="14">
        <v>2</v>
      </c>
      <c r="D122" s="14">
        <f t="array" ref="D122">SUM(IF($C122='Sale Auction Data'!$B$2:$B$597,IF($B122='Sale Auction Data'!$C$2:$C$597,'Sale Auction Data'!$R$2:$R$597)))</f>
        <v>8</v>
      </c>
      <c r="E122" s="16">
        <f t="array" ref="E122">SUM(IF($B122='Timber Prices'!$C$2:$C$201,IF(Tendencies!$C122='Timber Prices'!$D$2:$D$201,'Timber Prices'!$M$2:$M$201)))</f>
        <v>473.42857142857139</v>
      </c>
      <c r="F122" s="81">
        <f t="shared" si="0"/>
        <v>-7.0145903479236937E-2</v>
      </c>
      <c r="G122" s="15">
        <f t="array" ref="G122">AVERAGE(IF($B122='Sale Auction Data'!$C$2:$C$597,IF($C122='Sale Auction Data'!$B$2:$B$597,'Sale Auction Data'!$Q$2:$Q$597)))</f>
        <v>3.25</v>
      </c>
      <c r="H122" s="9">
        <f t="array" ref="H122">AVERAGE(IF($B122='Sale Auction Data'!$C$2:$C$597,IF($C122='Sale Auction Data'!$B$2:$B$597,'Sale Auction Data'!$S$2:$S$597)))</f>
        <v>0.59632003910493558</v>
      </c>
      <c r="I122" s="16">
        <f t="array" ref="I122">AVERAGE(IF($B122='Sale Auction Data'!$C$2:$C$597,IF($C122='Sale Auction Data'!$B$2:$B$597,'Sale Auction Data'!$U$2:$U$597)))</f>
        <v>115.41488971713332</v>
      </c>
      <c r="J122" s="16">
        <f t="array" ref="J122">AVERAGE(IF($B122='Sale Auction Data'!$C$2:$C$597,IF($C122='Sale Auction Data'!$B$2:$B$597,'Sale Auction Data'!$T$2:$T$597)))</f>
        <v>611990.94648409984</v>
      </c>
    </row>
    <row r="123" spans="2:10" x14ac:dyDescent="0.25">
      <c r="B123" s="14">
        <v>2020</v>
      </c>
      <c r="C123" s="14">
        <v>3</v>
      </c>
      <c r="D123" s="14">
        <f t="array" ref="D123">SUM(IF($C123='Sale Auction Data'!$B$2:$B$597,IF($B123='Sale Auction Data'!$C$2:$C$597,'Sale Auction Data'!$R$2:$R$597)))</f>
        <v>8</v>
      </c>
      <c r="E123" s="16">
        <f t="array" ref="E123">SUM(IF($B123='Timber Prices'!$C$2:$C$201,IF(Tendencies!$C123='Timber Prices'!$D$2:$D$201,'Timber Prices'!$M$2:$M$201)))</f>
        <v>483.23809523809524</v>
      </c>
      <c r="F123" s="81">
        <f t="shared" si="0"/>
        <v>2.0720177026755274E-2</v>
      </c>
      <c r="G123" s="15">
        <f t="array" ref="G123">AVERAGE(IF($B123='Sale Auction Data'!$C$2:$C$597,IF($C123='Sale Auction Data'!$B$2:$B$597,'Sale Auction Data'!$Q$2:$Q$597)))</f>
        <v>3.125</v>
      </c>
      <c r="H123" s="9">
        <f t="array" ref="H123">AVERAGE(IF($B123='Sale Auction Data'!$C$2:$C$597,IF($C123='Sale Auction Data'!$B$2:$B$597,'Sale Auction Data'!$S$2:$S$597)))</f>
        <v>0.22518188034065045</v>
      </c>
      <c r="I123" s="16">
        <f t="array" ref="I123">AVERAGE(IF($B123='Sale Auction Data'!$C$2:$C$597,IF($C123='Sale Auction Data'!$B$2:$B$597,'Sale Auction Data'!$U$2:$U$597)))</f>
        <v>69.962229959733094</v>
      </c>
      <c r="J123" s="16">
        <f t="array" ref="J123">AVERAGE(IF($B123='Sale Auction Data'!$C$2:$C$597,IF($C123='Sale Auction Data'!$B$2:$B$597,'Sale Auction Data'!$T$2:$T$597)))</f>
        <v>388471.6825</v>
      </c>
    </row>
    <row r="124" spans="2:10" x14ac:dyDescent="0.25">
      <c r="B124" s="14">
        <v>2020</v>
      </c>
      <c r="C124" s="85">
        <v>4</v>
      </c>
      <c r="D124" s="14">
        <f t="array" ref="D124">SUM(IF($C124='Sale Auction Data'!$B$2:$B$597,IF($B124='Sale Auction Data'!$C$2:$C$597,'Sale Auction Data'!$R$2:$R$597)))</f>
        <v>4</v>
      </c>
      <c r="E124" s="16">
        <f t="array" ref="E124">SUM(IF($B124='Timber Prices'!$C$2:$C$201,IF(Tendencies!$C124='Timber Prices'!$D$2:$D$201,'Timber Prices'!$M$2:$M$201)))</f>
        <v>439.09523809523807</v>
      </c>
      <c r="F124" s="81">
        <f>(E124-E122)/E122</f>
        <v>-7.2520619593643101E-2</v>
      </c>
      <c r="G124" s="15">
        <f t="array" ref="G124">AVERAGE(IF($B124='Sale Auction Data'!$C$2:$C$597,IF($C124='Sale Auction Data'!$B$2:$B$597,'Sale Auction Data'!$Q$2:$Q$597)))</f>
        <v>3.5</v>
      </c>
      <c r="H124" s="9">
        <f t="array" ref="H124">AVERAGE(IF($B124='Sale Auction Data'!$C$2:$C$597,IF($C124='Sale Auction Data'!$B$2:$B$597,'Sale Auction Data'!$S$2:$S$597)))</f>
        <v>0.47696848939933256</v>
      </c>
      <c r="I124" s="16">
        <f t="array" ref="I124">AVERAGE(IF($B124='Sale Auction Data'!$C$2:$C$597,IF($C124='Sale Auction Data'!$B$2:$B$597,'Sale Auction Data'!$U$2:$U$597)))</f>
        <v>112.31463958751932</v>
      </c>
      <c r="J124" s="16">
        <f t="array" ref="J124">AVERAGE(IF($B124='Sale Auction Data'!$C$2:$C$597,IF($C124='Sale Auction Data'!$B$2:$B$597,'Sale Auction Data'!$T$2:$T$597)))</f>
        <v>173355.36249999999</v>
      </c>
    </row>
    <row r="125" spans="2:10" x14ac:dyDescent="0.25">
      <c r="B125" s="14">
        <v>2021</v>
      </c>
      <c r="C125" s="85">
        <v>1</v>
      </c>
      <c r="D125" s="14">
        <f t="array" ref="D125">SUM(IF($C125='Sale Auction Data'!$B$2:$B$597,IF($B125='Sale Auction Data'!$C$2:$C$597,'Sale Auction Data'!$R$2:$R$597)))</f>
        <v>6</v>
      </c>
      <c r="E125" s="16">
        <f t="array" ref="E125">SUM(IF($B125='Timber Prices'!$C$2:$C$201,IF(Tendencies!$C125='Timber Prices'!$D$2:$D$201,'Timber Prices'!$M$2:$M$201)))</f>
        <v>537</v>
      </c>
      <c r="F125" s="81">
        <f>(E125-E123)/E123</f>
        <v>0.1112534489554592</v>
      </c>
      <c r="G125" s="15">
        <f t="array" ref="G125">AVERAGE(IF($B125='Sale Auction Data'!$C$2:$C$597,IF($C125='Sale Auction Data'!$B$2:$B$597,'Sale Auction Data'!$Q$2:$Q$597)))</f>
        <v>3.3333333333333335</v>
      </c>
      <c r="H125" s="9">
        <f t="array" ref="H125">AVERAGE(IF($B125='Sale Auction Data'!$C$2:$C$597,IF($C125='Sale Auction Data'!$B$2:$B$597,'Sale Auction Data'!$S$2:$S$597)))</f>
        <v>0.72987415502855202</v>
      </c>
      <c r="I125" s="16">
        <f t="array" ref="I125">AVERAGE(IF($B125='Sale Auction Data'!$C$2:$C$597,IF($C125='Sale Auction Data'!$B$2:$B$597,'Sale Auction Data'!$U$2:$U$597)))</f>
        <v>149.79070411955931</v>
      </c>
      <c r="J125" s="16">
        <f t="array" ref="J125">AVERAGE(IF($B125='Sale Auction Data'!$C$2:$C$597,IF($C125='Sale Auction Data'!$B$2:$B$597,'Sale Auction Data'!$T$2:$T$597)))</f>
        <v>840196.91666666663</v>
      </c>
    </row>
    <row r="126" spans="2:10" x14ac:dyDescent="0.25">
      <c r="D126" s="68"/>
    </row>
    <row r="127" spans="2:10" x14ac:dyDescent="0.25">
      <c r="E127" s="3">
        <f>AVERAGE(E100:E125)</f>
        <v>552.24389499389497</v>
      </c>
    </row>
    <row r="139" spans="1:13" x14ac:dyDescent="0.25">
      <c r="B139" s="4" t="str">
        <f>"'-' Denotes No Winning Bids"</f>
        <v>'-' Denotes No Winning Bids</v>
      </c>
    </row>
    <row r="140" spans="1:13" ht="15.75" thickBot="1" x14ac:dyDescent="0.3"/>
    <row r="141" spans="1:13" ht="15.75" thickBot="1" x14ac:dyDescent="0.3">
      <c r="B141" s="50" t="s">
        <v>157</v>
      </c>
      <c r="C141" s="51" t="s">
        <v>158</v>
      </c>
      <c r="D141" s="36" t="s">
        <v>177</v>
      </c>
      <c r="E141" s="51" t="s">
        <v>159</v>
      </c>
      <c r="F141" s="35" t="s">
        <v>263</v>
      </c>
      <c r="G141" s="36" t="s">
        <v>264</v>
      </c>
      <c r="H141" s="51" t="s">
        <v>154</v>
      </c>
      <c r="I141" s="36" t="s">
        <v>173</v>
      </c>
      <c r="J141" s="51" t="s">
        <v>175</v>
      </c>
      <c r="K141" s="36" t="s">
        <v>176</v>
      </c>
      <c r="L141" s="51" t="s">
        <v>153</v>
      </c>
      <c r="M141" s="36" t="s">
        <v>174</v>
      </c>
    </row>
    <row r="142" spans="1:13" x14ac:dyDescent="0.25">
      <c r="A142" t="s">
        <v>97</v>
      </c>
      <c r="B142" s="45" t="s">
        <v>162</v>
      </c>
      <c r="C142" s="46">
        <f t="array" ref="C142">COUNT(IF($A142='Sale Auction Data'!$L$2:$L$597,'Sale Auction Data'!$N$2:$N$597))</f>
        <v>104</v>
      </c>
      <c r="D142" s="47">
        <f t="shared" ref="D142" si="1">C142/(SUM($C$4:$C$13))</f>
        <v>0.66242038216560506</v>
      </c>
      <c r="E142" s="46">
        <f t="array" ref="E142">IF((COUNT(IF($A142='Sale Auction Data'!$L$2:$L$597,IF('Sale Auction Data'!$M$2:$M$597="Y",'Sale Auction Data'!$N$2:$N$597))))=0,"-",(COUNT(IF($A142='Sale Auction Data'!$L$2:$L$597,IF('Sale Auction Data'!$M$2:$M$597="Y",'Sale Auction Data'!$N$2:$N$597)))))</f>
        <v>37</v>
      </c>
      <c r="F142" s="19">
        <f>IF(ISERR((E142/(SUM($C$4:$C$13)))),"-",(E142/(SUM($C$4:$C$13))))</f>
        <v>0.2356687898089172</v>
      </c>
      <c r="G142" s="47">
        <f>IF(ISERR((E142/C142)),"-",(E142/C142))</f>
        <v>0.35576923076923078</v>
      </c>
      <c r="H142" s="48">
        <f t="array" ref="H142">AVERAGE(IF($A142='Sale Auction Data'!$L$2:$L$597,'Sale Auction Data'!$I$2:$I$597))</f>
        <v>0.26544124378550005</v>
      </c>
      <c r="I142" s="47">
        <f t="array" ref="I142">IF(ISERROR((AVERAGE(IF($A142='Sale Auction Data'!$L$2:$L$597,IF('Sale Auction Data'!$M$2:$M$597="Y",'Sale Auction Data'!$I$2:$I$597))))),"-",(AVERAGE(IF($A142='Sale Auction Data'!$L$2:$L$597,IF('Sale Auction Data'!$M$2:$M$597="Y",'Sale Auction Data'!$I$2:$I$597)))))</f>
        <v>0.31583126470684397</v>
      </c>
      <c r="J142" s="49">
        <f t="array" ref="J142">AVERAGE(IF($A142='Sale Auction Data'!$L$2:$L$597,'Sale Auction Data'!$J$2:$J$597))</f>
        <v>370.66810611579626</v>
      </c>
      <c r="K142" s="22">
        <f t="array" ref="K142">IF(ISERROR((AVERAGE(IF($A142='Sale Auction Data'!$L$2:$L$597,IF('Sale Auction Data'!$M$2:$M$597="Y",'Sale Auction Data'!$J$2:$J$597))))),"-",(AVERAGE(IF($A142='Sale Auction Data'!$L$2:$L$597,IF('Sale Auction Data'!$M$2:$M$597="Y",'Sale Auction Data'!$J$2:$J$597)))))</f>
        <v>380.76117505405273</v>
      </c>
      <c r="L142" s="49">
        <f t="array" ref="L142">AVERAGE(IF($A142='Sale Auction Data'!$L$2:$L$597,'Sale Auction Data'!$K$2:$K$597))</f>
        <v>71.382334248743248</v>
      </c>
      <c r="M142" s="22">
        <f t="array" ref="M142">IF(ISERROR((AVERAGE(IF($A142='Sale Auction Data'!$L$2:$L$597,IF('Sale Auction Data'!$M$2:$M$597="Y",'Sale Auction Data'!$K$2:$K$597))))),"-",(AVERAGE(IF($A142='Sale Auction Data'!$L$2:$L$597,IF('Sale Auction Data'!$M$2:$M$597="Y",'Sale Auction Data'!$K$2:$K$597)))))</f>
        <v>86.710052219420675</v>
      </c>
    </row>
    <row r="143" spans="1:13" x14ac:dyDescent="0.25">
      <c r="A143" t="s">
        <v>88</v>
      </c>
      <c r="B143" s="10" t="s">
        <v>160</v>
      </c>
      <c r="C143" s="46">
        <f t="array" ref="C143">COUNT(IF($A143='Sale Auction Data'!$L$2:$L$597,'Sale Auction Data'!$N$2:$N$597))</f>
        <v>95</v>
      </c>
      <c r="D143" s="47">
        <f t="shared" ref="D143:D176" si="2">C143/(SUM($C$4:$C$13))</f>
        <v>0.60509554140127386</v>
      </c>
      <c r="E143" s="46">
        <f t="array" ref="E143">IF((COUNT(IF($A143='Sale Auction Data'!$L$2:$L$597,IF('Sale Auction Data'!$M$2:$M$597="Y",'Sale Auction Data'!$N$2:$N$597))))=0,"-",(COUNT(IF($A143='Sale Auction Data'!$L$2:$L$597,IF('Sale Auction Data'!$M$2:$M$597="Y",'Sale Auction Data'!$N$2:$N$597)))))</f>
        <v>47</v>
      </c>
      <c r="F143" s="19">
        <f t="shared" ref="F143:F176" si="3">IF(ISERR((E143/(SUM($C$4:$C$13)))),"-",(E143/(SUM($C$4:$C$13))))</f>
        <v>0.29936305732484075</v>
      </c>
      <c r="G143" s="47">
        <f t="shared" ref="G143:G176" si="4">IF(ISERR((E143/C143)),"-",(E143/C143))</f>
        <v>0.49473684210526314</v>
      </c>
      <c r="H143" s="48">
        <f t="array" ref="H143">AVERAGE(IF($A143='Sale Auction Data'!$L$2:$L$597,'Sale Auction Data'!$I$2:$I$597))</f>
        <v>0.32643964471476788</v>
      </c>
      <c r="I143" s="47">
        <f t="array" ref="I143">IF(ISERROR((AVERAGE(IF($A143='Sale Auction Data'!$L$2:$L$597,IF('Sale Auction Data'!$M$2:$M$597="Y",'Sale Auction Data'!$I$2:$I$597))))),"-",(AVERAGE(IF($A143='Sale Auction Data'!$L$2:$L$597,IF('Sale Auction Data'!$M$2:$M$597="Y",'Sale Auction Data'!$I$2:$I$597)))))</f>
        <v>0.39944461197657916</v>
      </c>
      <c r="J143" s="49">
        <f t="array" ref="J143">AVERAGE(IF($A143='Sale Auction Data'!$L$2:$L$597,'Sale Auction Data'!$J$2:$J$597))</f>
        <v>427.43225923898785</v>
      </c>
      <c r="K143" s="22">
        <f t="array" ref="K143">IF(ISERROR((AVERAGE(IF($A143='Sale Auction Data'!$L$2:$L$597,IF('Sale Auction Data'!$M$2:$M$597="Y",'Sale Auction Data'!$J$2:$J$597))))),"-",(AVERAGE(IF($A143='Sale Auction Data'!$L$2:$L$597,IF('Sale Auction Data'!$M$2:$M$597="Y",'Sale Auction Data'!$J$2:$J$597)))))</f>
        <v>441.50997241552056</v>
      </c>
      <c r="L143" s="49">
        <f t="array" ref="L143">AVERAGE(IF($A143='Sale Auction Data'!$L$2:$L$597,'Sale Auction Data'!$K$2:$K$597))</f>
        <v>99.02300705571605</v>
      </c>
      <c r="M143" s="22">
        <f t="array" ref="M143">IF(ISERROR((AVERAGE(IF($A143='Sale Auction Data'!$L$2:$L$597,IF('Sale Auction Data'!$M$2:$M$597="Y",'Sale Auction Data'!$K$2:$K$597))))),"-",(AVERAGE(IF($A143='Sale Auction Data'!$L$2:$L$597,IF('Sale Auction Data'!$M$2:$M$597="Y",'Sale Auction Data'!$K$2:$K$597)))))</f>
        <v>116.35410330319544</v>
      </c>
    </row>
    <row r="144" spans="1:13" x14ac:dyDescent="0.25">
      <c r="A144" t="s">
        <v>96</v>
      </c>
      <c r="B144" s="10" t="s">
        <v>166</v>
      </c>
      <c r="C144" s="46">
        <f t="array" ref="C144">COUNT(IF($A144='Sale Auction Data'!$L$2:$L$597,'Sale Auction Data'!$N$2:$N$597))</f>
        <v>64</v>
      </c>
      <c r="D144" s="47">
        <f t="shared" si="2"/>
        <v>0.40764331210191085</v>
      </c>
      <c r="E144" s="46">
        <f t="array" ref="E144">IF((COUNT(IF($A144='Sale Auction Data'!$L$2:$L$597,IF('Sale Auction Data'!$M$2:$M$597="Y",'Sale Auction Data'!$N$2:$N$597))))=0,"-",(COUNT(IF($A144='Sale Auction Data'!$L$2:$L$597,IF('Sale Auction Data'!$M$2:$M$597="Y",'Sale Auction Data'!$N$2:$N$597)))))</f>
        <v>25</v>
      </c>
      <c r="F144" s="19">
        <f t="shared" si="3"/>
        <v>0.15923566878980891</v>
      </c>
      <c r="G144" s="47">
        <f t="shared" si="4"/>
        <v>0.390625</v>
      </c>
      <c r="H144" s="48">
        <f t="array" ref="H144">AVERAGE(IF($A144='Sale Auction Data'!$L$2:$L$597,'Sale Auction Data'!$I$2:$I$597))</f>
        <v>0.29527642916639768</v>
      </c>
      <c r="I144" s="47">
        <f t="array" ref="I144">IF(ISERROR((AVERAGE(IF($A144='Sale Auction Data'!$L$2:$L$597,IF('Sale Auction Data'!$M$2:$M$597="Y",'Sale Auction Data'!$I$2:$I$597))))),"-",(AVERAGE(IF($A144='Sale Auction Data'!$L$2:$L$597,IF('Sale Auction Data'!$M$2:$M$597="Y",'Sale Auction Data'!$I$2:$I$597)))))</f>
        <v>0.37872420660583761</v>
      </c>
      <c r="J144" s="49">
        <f t="array" ref="J144">AVERAGE(IF($A144='Sale Auction Data'!$L$2:$L$597,'Sale Auction Data'!$J$2:$J$597))</f>
        <v>339.53203929355118</v>
      </c>
      <c r="K144" s="22">
        <f t="array" ref="K144">IF(ISERROR((AVERAGE(IF($A144='Sale Auction Data'!$L$2:$L$597,IF('Sale Auction Data'!$M$2:$M$597="Y",'Sale Auction Data'!$J$2:$J$597))))),"-",(AVERAGE(IF($A144='Sale Auction Data'!$L$2:$L$597,IF('Sale Auction Data'!$M$2:$M$597="Y",'Sale Auction Data'!$J$2:$J$597)))))</f>
        <v>330.49117753366227</v>
      </c>
      <c r="L144" s="49">
        <f t="array" ref="L144">AVERAGE(IF($A144='Sale Auction Data'!$L$2:$L$597,'Sale Auction Data'!$K$2:$K$597))</f>
        <v>69.063178117421245</v>
      </c>
      <c r="M144" s="22">
        <f t="array" ref="M144">IF(ISERROR((AVERAGE(IF($A144='Sale Auction Data'!$L$2:$L$597,IF('Sale Auction Data'!$M$2:$M$597="Y",'Sale Auction Data'!$K$2:$K$597))))),"-",(AVERAGE(IF($A144='Sale Auction Data'!$L$2:$L$597,IF('Sale Auction Data'!$M$2:$M$597="Y",'Sale Auction Data'!$K$2:$K$597)))))</f>
        <v>83.276473884661868</v>
      </c>
    </row>
    <row r="145" spans="1:13" x14ac:dyDescent="0.25">
      <c r="A145" t="s">
        <v>100</v>
      </c>
      <c r="B145" s="10" t="s">
        <v>163</v>
      </c>
      <c r="C145" s="46">
        <f t="array" ref="C145">COUNT(IF($A145='Sale Auction Data'!$L$2:$L$597,'Sale Auction Data'!$N$2:$N$597))</f>
        <v>21</v>
      </c>
      <c r="D145" s="47">
        <f t="shared" si="2"/>
        <v>0.13375796178343949</v>
      </c>
      <c r="E145" s="46">
        <f t="array" ref="E145">IF((COUNT(IF($A145='Sale Auction Data'!$L$2:$L$597,IF('Sale Auction Data'!$M$2:$M$597="Y",'Sale Auction Data'!$N$2:$N$597))))=0,"-",(COUNT(IF($A145='Sale Auction Data'!$L$2:$L$597,IF('Sale Auction Data'!$M$2:$M$597="Y",'Sale Auction Data'!$N$2:$N$597)))))</f>
        <v>9</v>
      </c>
      <c r="F145" s="19">
        <f t="shared" si="3"/>
        <v>5.7324840764331211E-2</v>
      </c>
      <c r="G145" s="47">
        <f t="shared" si="4"/>
        <v>0.42857142857142855</v>
      </c>
      <c r="H145" s="48">
        <f t="array" ref="H145">AVERAGE(IF($A145='Sale Auction Data'!$L$2:$L$597,'Sale Auction Data'!$I$2:$I$597))</f>
        <v>0.27521048417781152</v>
      </c>
      <c r="I145" s="47">
        <f t="array" ref="I145">IF(ISERROR((AVERAGE(IF($A145='Sale Auction Data'!$L$2:$L$597,IF('Sale Auction Data'!$M$2:$M$597="Y",'Sale Auction Data'!$I$2:$I$597))))),"-",(AVERAGE(IF($A145='Sale Auction Data'!$L$2:$L$597,IF('Sale Auction Data'!$M$2:$M$597="Y",'Sale Auction Data'!$I$2:$I$597)))))</f>
        <v>0.34058369478114803</v>
      </c>
      <c r="J145" s="49">
        <f t="array" ref="J145">AVERAGE(IF($A145='Sale Auction Data'!$L$2:$L$597,'Sale Auction Data'!$J$2:$J$597))</f>
        <v>313.33379957557071</v>
      </c>
      <c r="K145" s="22">
        <f t="array" ref="K145">IF(ISERROR((AVERAGE(IF($A145='Sale Auction Data'!$L$2:$L$597,IF('Sale Auction Data'!$M$2:$M$597="Y",'Sale Auction Data'!$J$2:$J$597))))),"-",(AVERAGE(IF($A145='Sale Auction Data'!$L$2:$L$597,IF('Sale Auction Data'!$M$2:$M$597="Y",'Sale Auction Data'!$J$2:$J$597)))))</f>
        <v>341.30805252973414</v>
      </c>
      <c r="L145" s="49">
        <f t="array" ref="L145">AVERAGE(IF($A145='Sale Auction Data'!$L$2:$L$597,'Sale Auction Data'!$K$2:$K$597))</f>
        <v>68.426355920027589</v>
      </c>
      <c r="M145" s="22">
        <f t="array" ref="M145">IF(ISERROR((AVERAGE(IF($A145='Sale Auction Data'!$L$2:$L$597,IF('Sale Auction Data'!$M$2:$M$597="Y",'Sale Auction Data'!$K$2:$K$597))))),"-",(AVERAGE(IF($A145='Sale Auction Data'!$L$2:$L$597,IF('Sale Auction Data'!$M$2:$M$597="Y",'Sale Auction Data'!$K$2:$K$597)))))</f>
        <v>90.044645734013059</v>
      </c>
    </row>
    <row r="146" spans="1:13" x14ac:dyDescent="0.25">
      <c r="A146" t="s">
        <v>109</v>
      </c>
      <c r="B146" s="10" t="s">
        <v>164</v>
      </c>
      <c r="C146" s="46">
        <f t="array" ref="C146">COUNT(IF($A146='Sale Auction Data'!$L$2:$L$597,'Sale Auction Data'!$N$2:$N$597))</f>
        <v>24</v>
      </c>
      <c r="D146" s="47">
        <f t="shared" si="2"/>
        <v>0.15286624203821655</v>
      </c>
      <c r="E146" s="46">
        <f t="array" ref="E146">IF((COUNT(IF($A146='Sale Auction Data'!$L$2:$L$597,IF('Sale Auction Data'!$M$2:$M$597="Y",'Sale Auction Data'!$N$2:$N$597))))=0,"-",(COUNT(IF($A146='Sale Auction Data'!$L$2:$L$597,IF('Sale Auction Data'!$M$2:$M$597="Y",'Sale Auction Data'!$N$2:$N$597)))))</f>
        <v>3</v>
      </c>
      <c r="F146" s="19">
        <f t="shared" si="3"/>
        <v>1.9108280254777069E-2</v>
      </c>
      <c r="G146" s="47">
        <f t="shared" si="4"/>
        <v>0.125</v>
      </c>
      <c r="H146" s="48">
        <f t="array" ref="H146">AVERAGE(IF($A146='Sale Auction Data'!$L$2:$L$597,'Sale Auction Data'!$I$2:$I$597))</f>
        <v>0.31410994229310013</v>
      </c>
      <c r="I146" s="47">
        <f t="array" ref="I146">IF(ISERROR((AVERAGE(IF($A146='Sale Auction Data'!$L$2:$L$597,IF('Sale Auction Data'!$M$2:$M$597="Y",'Sale Auction Data'!$I$2:$I$597))))),"-",(AVERAGE(IF($A146='Sale Auction Data'!$L$2:$L$597,IF('Sale Auction Data'!$M$2:$M$597="Y",'Sale Auction Data'!$I$2:$I$597)))))</f>
        <v>0.38460900339245557</v>
      </c>
      <c r="J146" s="49">
        <f t="array" ref="J146">AVERAGE(IF($A146='Sale Auction Data'!$L$2:$L$597,'Sale Auction Data'!$J$2:$J$597))</f>
        <v>423.52804066432645</v>
      </c>
      <c r="K146" s="22">
        <f t="array" ref="K146">IF(ISERROR((AVERAGE(IF($A146='Sale Auction Data'!$L$2:$L$597,IF('Sale Auction Data'!$M$2:$M$597="Y",'Sale Auction Data'!$J$2:$J$597))))),"-",(AVERAGE(IF($A146='Sale Auction Data'!$L$2:$L$597,IF('Sale Auction Data'!$M$2:$M$597="Y",'Sale Auction Data'!$J$2:$J$597)))))</f>
        <v>497.82042107734316</v>
      </c>
      <c r="L146" s="49">
        <f t="array" ref="L146">AVERAGE(IF($A146='Sale Auction Data'!$L$2:$L$597,'Sale Auction Data'!$K$2:$K$597))</f>
        <v>100.0934380753021</v>
      </c>
      <c r="M146" s="22">
        <f t="array" ref="M146">IF(ISERROR((AVERAGE(IF($A146='Sale Auction Data'!$L$2:$L$597,IF('Sale Auction Data'!$M$2:$M$597="Y",'Sale Auction Data'!$K$2:$K$597))))),"-",(AVERAGE(IF($A146='Sale Auction Data'!$L$2:$L$597,IF('Sale Auction Data'!$M$2:$M$597="Y",'Sale Auction Data'!$K$2:$K$597)))))</f>
        <v>130.23311728215222</v>
      </c>
    </row>
    <row r="147" spans="1:13" x14ac:dyDescent="0.25">
      <c r="A147" t="s">
        <v>94</v>
      </c>
      <c r="B147" s="10" t="s">
        <v>94</v>
      </c>
      <c r="C147" s="46">
        <f t="array" ref="C147">COUNT(IF($A147='Sale Auction Data'!$L$2:$L$597,'Sale Auction Data'!$N$2:$N$597))</f>
        <v>14</v>
      </c>
      <c r="D147" s="47">
        <f t="shared" si="2"/>
        <v>8.9171974522292988E-2</v>
      </c>
      <c r="E147" s="46">
        <f t="array" ref="E147">IF((COUNT(IF($A147='Sale Auction Data'!$L$2:$L$597,IF('Sale Auction Data'!$M$2:$M$597="Y",'Sale Auction Data'!$N$2:$N$597))))=0,"-",(COUNT(IF($A147='Sale Auction Data'!$L$2:$L$597,IF('Sale Auction Data'!$M$2:$M$597="Y",'Sale Auction Data'!$N$2:$N$597)))))</f>
        <v>5</v>
      </c>
      <c r="F147" s="19">
        <f t="shared" si="3"/>
        <v>3.1847133757961783E-2</v>
      </c>
      <c r="G147" s="47">
        <f t="shared" si="4"/>
        <v>0.35714285714285715</v>
      </c>
      <c r="H147" s="48">
        <f t="array" ref="H147">AVERAGE(IF($A147='Sale Auction Data'!$L$2:$L$597,'Sale Auction Data'!$I$2:$I$597))</f>
        <v>0.6511463208987408</v>
      </c>
      <c r="I147" s="47">
        <f t="array" ref="I147">IF(ISERROR((AVERAGE(IF($A147='Sale Auction Data'!$L$2:$L$597,IF('Sale Auction Data'!$M$2:$M$597="Y",'Sale Auction Data'!$I$2:$I$597))))),"-",(AVERAGE(IF($A147='Sale Auction Data'!$L$2:$L$597,IF('Sale Auction Data'!$M$2:$M$597="Y",'Sale Auction Data'!$I$2:$I$597)))))</f>
        <v>0.74177715499396424</v>
      </c>
      <c r="J147" s="49">
        <f t="array" ref="J147">AVERAGE(IF($A147='Sale Auction Data'!$L$2:$L$597,'Sale Auction Data'!$J$2:$J$597))</f>
        <v>508.2377544798299</v>
      </c>
      <c r="K147" s="22">
        <f t="array" ref="K147">IF(ISERROR((AVERAGE(IF($A147='Sale Auction Data'!$L$2:$L$597,IF('Sale Auction Data'!$M$2:$M$597="Y",'Sale Auction Data'!$J$2:$J$597))))),"-",(AVERAGE(IF($A147='Sale Auction Data'!$L$2:$L$597,IF('Sale Auction Data'!$M$2:$M$597="Y",'Sale Auction Data'!$J$2:$J$597)))))</f>
        <v>657.83329941625993</v>
      </c>
      <c r="L147" s="49">
        <f t="array" ref="L147">AVERAGE(IF($A147='Sale Auction Data'!$L$2:$L$597,'Sale Auction Data'!$K$2:$K$597))</f>
        <v>197.77484066853182</v>
      </c>
      <c r="M147" s="22">
        <f t="array" ref="M147">IF(ISERROR((AVERAGE(IF($A147='Sale Auction Data'!$L$2:$L$597,IF('Sale Auction Data'!$M$2:$M$597="Y",'Sale Auction Data'!$K$2:$K$597))))),"-",(AVERAGE(IF($A147='Sale Auction Data'!$L$2:$L$597,IF('Sale Auction Data'!$M$2:$M$597="Y",'Sale Auction Data'!$K$2:$K$597)))))</f>
        <v>277.81676352680506</v>
      </c>
    </row>
    <row r="148" spans="1:13" x14ac:dyDescent="0.25">
      <c r="A148" t="s">
        <v>93</v>
      </c>
      <c r="B148" s="10" t="s">
        <v>93</v>
      </c>
      <c r="C148" s="46">
        <f t="array" ref="C148">COUNT(IF($A148='Sale Auction Data'!$L$2:$L$597,'Sale Auction Data'!$N$2:$N$597))</f>
        <v>13</v>
      </c>
      <c r="D148" s="47">
        <f t="shared" si="2"/>
        <v>8.2802547770700632E-2</v>
      </c>
      <c r="E148" s="46">
        <f t="array" ref="E148">IF((COUNT(IF($A148='Sale Auction Data'!$L$2:$L$597,IF('Sale Auction Data'!$M$2:$M$597="Y",'Sale Auction Data'!$N$2:$N$597))))=0,"-",(COUNT(IF($A148='Sale Auction Data'!$L$2:$L$597,IF('Sale Auction Data'!$M$2:$M$597="Y",'Sale Auction Data'!$N$2:$N$597)))))</f>
        <v>3</v>
      </c>
      <c r="F148" s="19">
        <f t="shared" si="3"/>
        <v>1.9108280254777069E-2</v>
      </c>
      <c r="G148" s="47">
        <f t="shared" si="4"/>
        <v>0.23076923076923078</v>
      </c>
      <c r="H148" s="48">
        <f t="array" ref="H148">AVERAGE(IF($A148='Sale Auction Data'!$L$2:$L$597,'Sale Auction Data'!$I$2:$I$597))</f>
        <v>0.16900941594434629</v>
      </c>
      <c r="I148" s="47">
        <f t="array" ref="I148">IF(ISERROR((AVERAGE(IF($A148='Sale Auction Data'!$L$2:$L$597,IF('Sale Auction Data'!$M$2:$M$597="Y",'Sale Auction Data'!$I$2:$I$597))))),"-",(AVERAGE(IF($A148='Sale Auction Data'!$L$2:$L$597,IF('Sale Auction Data'!$M$2:$M$597="Y",'Sale Auction Data'!$I$2:$I$597)))))</f>
        <v>0.35830432266157525</v>
      </c>
      <c r="J148" s="49">
        <f t="array" ref="J148">AVERAGE(IF($A148='Sale Auction Data'!$L$2:$L$597,'Sale Auction Data'!$J$2:$J$597))</f>
        <v>317.07485783474738</v>
      </c>
      <c r="K148" s="22">
        <f t="array" ref="K148">IF(ISERROR((AVERAGE(IF($A148='Sale Auction Data'!$L$2:$L$597,IF('Sale Auction Data'!$M$2:$M$597="Y",'Sale Auction Data'!$J$2:$J$597))))),"-",(AVERAGE(IF($A148='Sale Auction Data'!$L$2:$L$597,IF('Sale Auction Data'!$M$2:$M$597="Y",'Sale Auction Data'!$J$2:$J$597)))))</f>
        <v>312.23761156186043</v>
      </c>
      <c r="L148" s="49">
        <f t="array" ref="L148">AVERAGE(IF($A148='Sale Auction Data'!$L$2:$L$597,'Sale Auction Data'!$K$2:$K$597))</f>
        <v>40.010843039283159</v>
      </c>
      <c r="M148" s="22">
        <f t="array" ref="M148">IF(ISERROR((AVERAGE(IF($A148='Sale Auction Data'!$L$2:$L$597,IF('Sale Auction Data'!$M$2:$M$597="Y",'Sale Auction Data'!$K$2:$K$597))))),"-",(AVERAGE(IF($A148='Sale Auction Data'!$L$2:$L$597,IF('Sale Auction Data'!$M$2:$M$597="Y",'Sale Auction Data'!$K$2:$K$597)))))</f>
        <v>64.743131576828134</v>
      </c>
    </row>
    <row r="149" spans="1:13" x14ac:dyDescent="0.25">
      <c r="A149" t="s">
        <v>99</v>
      </c>
      <c r="B149" s="10" t="s">
        <v>161</v>
      </c>
      <c r="C149" s="46">
        <f t="array" ref="C149">COUNT(IF($A149='Sale Auction Data'!$L$2:$L$597,'Sale Auction Data'!$N$2:$N$597))</f>
        <v>10</v>
      </c>
      <c r="D149" s="47">
        <f t="shared" si="2"/>
        <v>6.3694267515923567E-2</v>
      </c>
      <c r="E149" s="46" t="str">
        <f t="array" ref="E149">IF((COUNT(IF($A149='Sale Auction Data'!$L$2:$L$597,IF('Sale Auction Data'!$M$2:$M$597="Y",'Sale Auction Data'!$N$2:$N$597))))=0,"-",(COUNT(IF($A149='Sale Auction Data'!$L$2:$L$597,IF('Sale Auction Data'!$M$2:$M$597="Y",'Sale Auction Data'!$N$2:$N$597)))))</f>
        <v>-</v>
      </c>
      <c r="F149" s="19" t="str">
        <f t="shared" si="3"/>
        <v>-</v>
      </c>
      <c r="G149" s="47" t="str">
        <f t="shared" si="4"/>
        <v>-</v>
      </c>
      <c r="H149" s="48">
        <f t="array" ref="H149">AVERAGE(IF($A149='Sale Auction Data'!$L$2:$L$597,'Sale Auction Data'!$I$2:$I$597))</f>
        <v>0.18107377388502477</v>
      </c>
      <c r="I149" s="47" t="str">
        <f t="array" ref="I149">IF(ISERROR((AVERAGE(IF($A149='Sale Auction Data'!$L$2:$L$597,IF('Sale Auction Data'!$M$2:$M$597="Y",'Sale Auction Data'!$I$2:$I$597))))),"-",(AVERAGE(IF($A149='Sale Auction Data'!$L$2:$L$597,IF('Sale Auction Data'!$M$2:$M$597="Y",'Sale Auction Data'!$I$2:$I$597)))))</f>
        <v>-</v>
      </c>
      <c r="J149" s="49">
        <f t="array" ref="J149">AVERAGE(IF($A149='Sale Auction Data'!$L$2:$L$597,'Sale Auction Data'!$J$2:$J$597))</f>
        <v>424.0018474919425</v>
      </c>
      <c r="K149" s="22" t="str">
        <f t="array" ref="K149">IF(ISERROR((AVERAGE(IF($A149='Sale Auction Data'!$L$2:$L$597,IF('Sale Auction Data'!$M$2:$M$597="Y",'Sale Auction Data'!$J$2:$J$597))))),"-",(AVERAGE(IF($A149='Sale Auction Data'!$L$2:$L$597,IF('Sale Auction Data'!$M$2:$M$597="Y",'Sale Auction Data'!$J$2:$J$597)))))</f>
        <v>-</v>
      </c>
      <c r="L149" s="49">
        <f t="array" ref="L149">AVERAGE(IF($A149='Sale Auction Data'!$L$2:$L$597,'Sale Auction Data'!$K$2:$K$597))</f>
        <v>67.196371463689701</v>
      </c>
      <c r="M149" s="22" t="str">
        <f t="array" ref="M149">IF(ISERROR((AVERAGE(IF($A149='Sale Auction Data'!$L$2:$L$597,IF('Sale Auction Data'!$M$2:$M$597="Y",'Sale Auction Data'!$K$2:$K$597))))),"-",(AVERAGE(IF($A149='Sale Auction Data'!$L$2:$L$597,IF('Sale Auction Data'!$M$2:$M$597="Y",'Sale Auction Data'!$K$2:$K$597)))))</f>
        <v>-</v>
      </c>
    </row>
    <row r="150" spans="1:13" x14ac:dyDescent="0.25">
      <c r="A150" t="s">
        <v>189</v>
      </c>
      <c r="B150" s="10" t="s">
        <v>231</v>
      </c>
      <c r="C150" s="46">
        <f t="array" ref="C150">COUNT(IF($A150='Sale Auction Data'!$L$2:$L$597,'Sale Auction Data'!$N$2:$N$597))</f>
        <v>9</v>
      </c>
      <c r="D150" s="47">
        <f t="shared" si="2"/>
        <v>5.7324840764331211E-2</v>
      </c>
      <c r="E150" s="46">
        <f t="array" ref="E150">IF((COUNT(IF($A150='Sale Auction Data'!$L$2:$L$597,IF('Sale Auction Data'!$M$2:$M$597="Y",'Sale Auction Data'!$N$2:$N$597))))=0,"-",(COUNT(IF($A150='Sale Auction Data'!$L$2:$L$597,IF('Sale Auction Data'!$M$2:$M$597="Y",'Sale Auction Data'!$N$2:$N$597)))))</f>
        <v>5</v>
      </c>
      <c r="F150" s="19">
        <f t="shared" si="3"/>
        <v>3.1847133757961783E-2</v>
      </c>
      <c r="G150" s="47">
        <f t="shared" si="4"/>
        <v>0.55555555555555558</v>
      </c>
      <c r="H150" s="48">
        <f t="array" ref="H150">AVERAGE(IF($A150='Sale Auction Data'!$L$2:$L$597,'Sale Auction Data'!$I$2:$I$597))</f>
        <v>0.57373084620992387</v>
      </c>
      <c r="I150" s="47">
        <f t="array" ref="I150">IF(ISERROR((AVERAGE(IF($A150='Sale Auction Data'!$L$2:$L$597,IF('Sale Auction Data'!$M$2:$M$597="Y",'Sale Auction Data'!$I$2:$I$597))))),"-",(AVERAGE(IF($A150='Sale Auction Data'!$L$2:$L$597,IF('Sale Auction Data'!$M$2:$M$597="Y",'Sale Auction Data'!$I$2:$I$597)))))</f>
        <v>0.69513638349540285</v>
      </c>
      <c r="J150" s="49">
        <f t="array" ref="J150">AVERAGE(IF($A150='Sale Auction Data'!$L$2:$L$597,'Sale Auction Data'!$J$2:$J$597))</f>
        <v>480.81644410357148</v>
      </c>
      <c r="K150" s="22">
        <f t="array" ref="K150">IF(ISERROR((AVERAGE(IF($A150='Sale Auction Data'!$L$2:$L$597,IF('Sale Auction Data'!$M$2:$M$597="Y",'Sale Auction Data'!$J$2:$J$597))))),"-",(AVERAGE(IF($A150='Sale Auction Data'!$L$2:$L$597,IF('Sale Auction Data'!$M$2:$M$597="Y",'Sale Auction Data'!$J$2:$J$597)))))</f>
        <v>519.42106293922018</v>
      </c>
      <c r="L150" s="49">
        <f t="array" ref="L150">AVERAGE(IF($A150='Sale Auction Data'!$L$2:$L$597,'Sale Auction Data'!$K$2:$K$597))</f>
        <v>164.06863162120959</v>
      </c>
      <c r="M150" s="22">
        <f t="array" ref="M150">IF(ISERROR((AVERAGE(IF($A150='Sale Auction Data'!$L$2:$L$597,IF('Sale Auction Data'!$M$2:$M$597="Y",'Sale Auction Data'!$K$2:$K$597))))),"-",(AVERAGE(IF($A150='Sale Auction Data'!$L$2:$L$597,IF('Sale Auction Data'!$M$2:$M$597="Y",'Sale Auction Data'!$K$2:$K$597)))))</f>
        <v>202.43470422022341</v>
      </c>
    </row>
    <row r="151" spans="1:13" x14ac:dyDescent="0.25">
      <c r="A151" t="s">
        <v>123</v>
      </c>
      <c r="B151" s="10" t="s">
        <v>123</v>
      </c>
      <c r="C151" s="46">
        <f t="array" ref="C151">COUNT(IF($A151='Sale Auction Data'!$L$2:$L$597,'Sale Auction Data'!$N$2:$N$597))</f>
        <v>16</v>
      </c>
      <c r="D151" s="47">
        <f t="shared" si="2"/>
        <v>0.10191082802547771</v>
      </c>
      <c r="E151" s="46">
        <f t="array" ref="E151">IF((COUNT(IF($A151='Sale Auction Data'!$L$2:$L$597,IF('Sale Auction Data'!$M$2:$M$597="Y",'Sale Auction Data'!$N$2:$N$597))))=0,"-",(COUNT(IF($A151='Sale Auction Data'!$L$2:$L$597,IF('Sale Auction Data'!$M$2:$M$597="Y",'Sale Auction Data'!$N$2:$N$597)))))</f>
        <v>9</v>
      </c>
      <c r="F151" s="19">
        <f t="shared" si="3"/>
        <v>5.7324840764331211E-2</v>
      </c>
      <c r="G151" s="47">
        <f t="shared" si="4"/>
        <v>0.5625</v>
      </c>
      <c r="H151" s="48">
        <f t="array" ref="H151">AVERAGE(IF($A151='Sale Auction Data'!$L$2:$L$597,'Sale Auction Data'!$I$2:$I$597))</f>
        <v>0.45436008901423275</v>
      </c>
      <c r="I151" s="47">
        <f t="array" ref="I151">IF(ISERROR((AVERAGE(IF($A151='Sale Auction Data'!$L$2:$L$597,IF('Sale Auction Data'!$M$2:$M$597="Y",'Sale Auction Data'!$I$2:$I$597))))),"-",(AVERAGE(IF($A151='Sale Auction Data'!$L$2:$L$597,IF('Sale Auction Data'!$M$2:$M$597="Y",'Sale Auction Data'!$I$2:$I$597)))))</f>
        <v>0.6305376071065264</v>
      </c>
      <c r="J151" s="49">
        <f t="array" ref="J151">AVERAGE(IF($A151='Sale Auction Data'!$L$2:$L$597,'Sale Auction Data'!$J$2:$J$597))</f>
        <v>353.03328153674403</v>
      </c>
      <c r="K151" s="22">
        <f t="array" ref="K151">IF(ISERROR((AVERAGE(IF($A151='Sale Auction Data'!$L$2:$L$597,IF('Sale Auction Data'!$M$2:$M$597="Y",'Sale Auction Data'!$J$2:$J$597))))),"-",(AVERAGE(IF($A151='Sale Auction Data'!$L$2:$L$597,IF('Sale Auction Data'!$M$2:$M$597="Y",'Sale Auction Data'!$J$2:$J$597)))))</f>
        <v>368.83033477400977</v>
      </c>
      <c r="L151" s="49">
        <f t="array" ref="L151">AVERAGE(IF($A151='Sale Auction Data'!$L$2:$L$597,'Sale Auction Data'!$K$2:$K$597))</f>
        <v>91.508772844897905</v>
      </c>
      <c r="M151" s="22">
        <f t="array" ref="M151">IF(ISERROR((AVERAGE(IF($A151='Sale Auction Data'!$L$2:$L$597,IF('Sale Auction Data'!$M$2:$M$597="Y",'Sale Auction Data'!$K$2:$K$597))))),"-",(AVERAGE(IF($A151='Sale Auction Data'!$L$2:$L$597,IF('Sale Auction Data'!$M$2:$M$597="Y",'Sale Auction Data'!$K$2:$K$597)))))</f>
        <v>124.49921957940695</v>
      </c>
    </row>
    <row r="152" spans="1:13" x14ac:dyDescent="0.25">
      <c r="A152" t="s">
        <v>134</v>
      </c>
      <c r="B152" s="10" t="s">
        <v>134</v>
      </c>
      <c r="C152" s="46">
        <f t="array" ref="C152">COUNT(IF($A152='Sale Auction Data'!$L$2:$L$597,'Sale Auction Data'!$N$2:$N$597))</f>
        <v>10</v>
      </c>
      <c r="D152" s="47">
        <f t="shared" si="2"/>
        <v>6.3694267515923567E-2</v>
      </c>
      <c r="E152" s="46" t="str">
        <f t="array" ref="E152">IF((COUNT(IF($A152='Sale Auction Data'!$L$2:$L$597,IF('Sale Auction Data'!$M$2:$M$597="Y",'Sale Auction Data'!$N$2:$N$597))))=0,"-",(COUNT(IF($A152='Sale Auction Data'!$L$2:$L$597,IF('Sale Auction Data'!$M$2:$M$597="Y",'Sale Auction Data'!$N$2:$N$597)))))</f>
        <v>-</v>
      </c>
      <c r="F152" s="19" t="str">
        <f t="shared" si="3"/>
        <v>-</v>
      </c>
      <c r="G152" s="47" t="str">
        <f t="shared" si="4"/>
        <v>-</v>
      </c>
      <c r="H152" s="48">
        <f t="array" ref="H152">AVERAGE(IF($A152='Sale Auction Data'!$L$2:$L$597,'Sale Auction Data'!$I$2:$I$597))</f>
        <v>0.15898500340154076</v>
      </c>
      <c r="I152" s="47" t="str">
        <f t="array" ref="I152">IF(ISERROR((AVERAGE(IF($A152='Sale Auction Data'!$L$2:$L$597,IF('Sale Auction Data'!$M$2:$M$597="Y",'Sale Auction Data'!$I$2:$I$597))))),"-",(AVERAGE(IF($A152='Sale Auction Data'!$L$2:$L$597,IF('Sale Auction Data'!$M$2:$M$597="Y",'Sale Auction Data'!$I$2:$I$597)))))</f>
        <v>-</v>
      </c>
      <c r="J152" s="49">
        <f t="array" ref="J152">AVERAGE(IF($A152='Sale Auction Data'!$L$2:$L$597,'Sale Auction Data'!$J$2:$J$597))</f>
        <v>319.26628731725611</v>
      </c>
      <c r="K152" s="22" t="str">
        <f t="array" ref="K152">IF(ISERROR((AVERAGE(IF($A152='Sale Auction Data'!$L$2:$L$597,IF('Sale Auction Data'!$M$2:$M$597="Y",'Sale Auction Data'!$J$2:$J$597))))),"-",(AVERAGE(IF($A152='Sale Auction Data'!$L$2:$L$597,IF('Sale Auction Data'!$M$2:$M$597="Y",'Sale Auction Data'!$J$2:$J$597)))))</f>
        <v>-</v>
      </c>
      <c r="L152" s="49">
        <f t="array" ref="L152">AVERAGE(IF($A152='Sale Auction Data'!$L$2:$L$597,'Sale Auction Data'!$K$2:$K$597))</f>
        <v>40.294567064026737</v>
      </c>
      <c r="M152" s="22" t="str">
        <f t="array" ref="M152">IF(ISERROR((AVERAGE(IF($A152='Sale Auction Data'!$L$2:$L$597,IF('Sale Auction Data'!$M$2:$M$597="Y",'Sale Auction Data'!$K$2:$K$597))))),"-",(AVERAGE(IF($A152='Sale Auction Data'!$L$2:$L$597,IF('Sale Auction Data'!$M$2:$M$597="Y",'Sale Auction Data'!$K$2:$K$597)))))</f>
        <v>-</v>
      </c>
    </row>
    <row r="153" spans="1:13" x14ac:dyDescent="0.25">
      <c r="A153" t="s">
        <v>89</v>
      </c>
      <c r="B153" s="10" t="s">
        <v>167</v>
      </c>
      <c r="C153" s="46">
        <f t="array" ref="C153">COUNT(IF($A153='Sale Auction Data'!$L$2:$L$597,'Sale Auction Data'!$N$2:$N$597))</f>
        <v>6</v>
      </c>
      <c r="D153" s="47">
        <f t="shared" si="2"/>
        <v>3.8216560509554139E-2</v>
      </c>
      <c r="E153" s="46">
        <f t="array" ref="E153">IF((COUNT(IF($A153='Sale Auction Data'!$L$2:$L$597,IF('Sale Auction Data'!$M$2:$M$597="Y",'Sale Auction Data'!$N$2:$N$597))))=0,"-",(COUNT(IF($A153='Sale Auction Data'!$L$2:$L$597,IF('Sale Auction Data'!$M$2:$M$597="Y",'Sale Auction Data'!$N$2:$N$597)))))</f>
        <v>1</v>
      </c>
      <c r="F153" s="19">
        <f t="shared" si="3"/>
        <v>6.369426751592357E-3</v>
      </c>
      <c r="G153" s="47">
        <f t="shared" si="4"/>
        <v>0.16666666666666666</v>
      </c>
      <c r="H153" s="48">
        <f t="array" ref="H153">AVERAGE(IF($A153='Sale Auction Data'!$L$2:$L$597,'Sale Auction Data'!$I$2:$I$597))</f>
        <v>0.48748430548353555</v>
      </c>
      <c r="I153" s="47">
        <f t="array" ref="I153">IF(ISERROR((AVERAGE(IF($A153='Sale Auction Data'!$L$2:$L$597,IF('Sale Auction Data'!$M$2:$M$597="Y",'Sale Auction Data'!$I$2:$I$597))))),"-",(AVERAGE(IF($A153='Sale Auction Data'!$L$2:$L$597,IF('Sale Auction Data'!$M$2:$M$597="Y",'Sale Auction Data'!$I$2:$I$597)))))</f>
        <v>0.93727678571428574</v>
      </c>
      <c r="J153" s="49">
        <f t="array" ref="J153">AVERAGE(IF($A153='Sale Auction Data'!$L$2:$L$597,'Sale Auction Data'!$J$2:$J$597))</f>
        <v>353.93209611243623</v>
      </c>
      <c r="K153" s="22">
        <f t="array" ref="K153">IF(ISERROR((AVERAGE(IF($A153='Sale Auction Data'!$L$2:$L$597,IF('Sale Auction Data'!$M$2:$M$597="Y",'Sale Auction Data'!$J$2:$J$597))))),"-",(AVERAGE(IF($A153='Sale Auction Data'!$L$2:$L$597,IF('Sale Auction Data'!$M$2:$M$597="Y",'Sale Auction Data'!$J$2:$J$597)))))</f>
        <v>433.95</v>
      </c>
      <c r="L153" s="49">
        <f t="array" ref="L153">AVERAGE(IF($A153='Sale Auction Data'!$L$2:$L$597,'Sale Auction Data'!$K$2:$K$597))</f>
        <v>120.86989231619644</v>
      </c>
      <c r="M153" s="22">
        <f t="array" ref="M153">IF(ISERROR((AVERAGE(IF($A153='Sale Auction Data'!$L$2:$L$597,IF('Sale Auction Data'!$M$2:$M$597="Y",'Sale Auction Data'!$K$2:$K$597))))),"-",(AVERAGE(IF($A153='Sale Auction Data'!$L$2:$L$597,IF('Sale Auction Data'!$M$2:$M$597="Y",'Sale Auction Data'!$K$2:$K$597)))))</f>
        <v>209.95</v>
      </c>
    </row>
    <row r="154" spans="1:13" x14ac:dyDescent="0.25">
      <c r="A154" t="s">
        <v>130</v>
      </c>
      <c r="B154" s="10" t="s">
        <v>171</v>
      </c>
      <c r="C154" s="46">
        <f t="array" ref="C154">COUNT(IF($A154='Sale Auction Data'!$L$2:$L$597,'Sale Auction Data'!$N$2:$N$597))</f>
        <v>6</v>
      </c>
      <c r="D154" s="47">
        <f t="shared" si="2"/>
        <v>3.8216560509554139E-2</v>
      </c>
      <c r="E154" s="46" t="str">
        <f t="array" ref="E154">IF((COUNT(IF($A154='Sale Auction Data'!$L$2:$L$597,IF('Sale Auction Data'!$M$2:$M$597="Y",'Sale Auction Data'!$N$2:$N$597))))=0,"-",(COUNT(IF($A154='Sale Auction Data'!$L$2:$L$597,IF('Sale Auction Data'!$M$2:$M$597="Y",'Sale Auction Data'!$N$2:$N$597)))))</f>
        <v>-</v>
      </c>
      <c r="F154" s="19" t="str">
        <f t="shared" si="3"/>
        <v>-</v>
      </c>
      <c r="G154" s="47" t="str">
        <f t="shared" si="4"/>
        <v>-</v>
      </c>
      <c r="H154" s="48">
        <f t="array" ref="H154">AVERAGE(IF($A154='Sale Auction Data'!$L$2:$L$597,'Sale Auction Data'!$I$2:$I$597))</f>
        <v>0.28541385290807847</v>
      </c>
      <c r="I154" s="47" t="str">
        <f t="array" ref="I154">IF(ISERROR((AVERAGE(IF($A154='Sale Auction Data'!$L$2:$L$597,IF('Sale Auction Data'!$M$2:$M$597="Y",'Sale Auction Data'!$I$2:$I$597))))),"-",(AVERAGE(IF($A154='Sale Auction Data'!$L$2:$L$597,IF('Sale Auction Data'!$M$2:$M$597="Y",'Sale Auction Data'!$I$2:$I$597)))))</f>
        <v>-</v>
      </c>
      <c r="J154" s="49">
        <f t="array" ref="J154">AVERAGE(IF($A154='Sale Auction Data'!$L$2:$L$597,'Sale Auction Data'!$J$2:$J$597))</f>
        <v>414.20324133376175</v>
      </c>
      <c r="K154" s="22" t="str">
        <f t="array" ref="K154">IF(ISERROR((AVERAGE(IF($A154='Sale Auction Data'!$L$2:$L$597,IF('Sale Auction Data'!$M$2:$M$597="Y",'Sale Auction Data'!$J$2:$J$597))))),"-",(AVERAGE(IF($A154='Sale Auction Data'!$L$2:$L$597,IF('Sale Auction Data'!$M$2:$M$597="Y",'Sale Auction Data'!$J$2:$J$597)))))</f>
        <v>-</v>
      </c>
      <c r="L154" s="49">
        <f t="array" ref="L154">AVERAGE(IF($A154='Sale Auction Data'!$L$2:$L$597,'Sale Auction Data'!$K$2:$K$597))</f>
        <v>88.913362935860775</v>
      </c>
      <c r="M154" s="22" t="str">
        <f t="array" ref="M154">IF(ISERROR((AVERAGE(IF($A154='Sale Auction Data'!$L$2:$L$597,IF('Sale Auction Data'!$M$2:$M$597="Y",'Sale Auction Data'!$K$2:$K$597))))),"-",(AVERAGE(IF($A154='Sale Auction Data'!$L$2:$L$597,IF('Sale Auction Data'!$M$2:$M$597="Y",'Sale Auction Data'!$K$2:$K$597)))))</f>
        <v>-</v>
      </c>
    </row>
    <row r="155" spans="1:13" x14ac:dyDescent="0.25">
      <c r="A155" t="s">
        <v>118</v>
      </c>
      <c r="B155" s="10" t="s">
        <v>118</v>
      </c>
      <c r="C155" s="46">
        <f t="array" ref="C155">COUNT(IF($A155='Sale Auction Data'!$L$2:$L$597,'Sale Auction Data'!$N$2:$N$597))</f>
        <v>4</v>
      </c>
      <c r="D155" s="47">
        <f t="shared" si="2"/>
        <v>2.5477707006369428E-2</v>
      </c>
      <c r="E155" s="46">
        <f t="array" ref="E155">IF((COUNT(IF($A155='Sale Auction Data'!$L$2:$L$597,IF('Sale Auction Data'!$M$2:$M$597="Y",'Sale Auction Data'!$N$2:$N$597))))=0,"-",(COUNT(IF($A155='Sale Auction Data'!$L$2:$L$597,IF('Sale Auction Data'!$M$2:$M$597="Y",'Sale Auction Data'!$N$2:$N$597)))))</f>
        <v>3</v>
      </c>
      <c r="F155" s="19">
        <f t="shared" si="3"/>
        <v>1.9108280254777069E-2</v>
      </c>
      <c r="G155" s="47">
        <f t="shared" si="4"/>
        <v>0.75</v>
      </c>
      <c r="H155" s="48">
        <f t="array" ref="H155">AVERAGE(IF($A155='Sale Auction Data'!$L$2:$L$597,'Sale Auction Data'!$I$2:$I$597))</f>
        <v>0.3323560274295656</v>
      </c>
      <c r="I155" s="47">
        <f t="array" ref="I155">IF(ISERROR((AVERAGE(IF($A155='Sale Auction Data'!$L$2:$L$597,IF('Sale Auction Data'!$M$2:$M$597="Y",'Sale Auction Data'!$I$2:$I$597))))),"-",(AVERAGE(IF($A155='Sale Auction Data'!$L$2:$L$597,IF('Sale Auction Data'!$M$2:$M$597="Y",'Sale Auction Data'!$I$2:$I$597)))))</f>
        <v>0.3044713562027645</v>
      </c>
      <c r="J155" s="49">
        <f t="array" ref="J155">AVERAGE(IF($A155='Sale Auction Data'!$L$2:$L$597,'Sale Auction Data'!$J$2:$J$597))</f>
        <v>375.23752447009832</v>
      </c>
      <c r="K155" s="22">
        <f t="array" ref="K155">IF(ISERROR((AVERAGE(IF($A155='Sale Auction Data'!$L$2:$L$597,IF('Sale Auction Data'!$M$2:$M$597="Y",'Sale Auction Data'!$J$2:$J$597))))),"-",(AVERAGE(IF($A155='Sale Auction Data'!$L$2:$L$597,IF('Sale Auction Data'!$M$2:$M$597="Y",'Sale Auction Data'!$J$2:$J$597)))))</f>
        <v>378.46494639702865</v>
      </c>
      <c r="L155" s="49">
        <f t="array" ref="L155">AVERAGE(IF($A155='Sale Auction Data'!$L$2:$L$597,'Sale Auction Data'!$K$2:$K$597))</f>
        <v>97.433954904045905</v>
      </c>
      <c r="M155" s="22">
        <f t="array" ref="M155">IF(ISERROR((AVERAGE(IF($A155='Sale Auction Data'!$L$2:$L$597,IF('Sale Auction Data'!$M$2:$M$597="Y",'Sale Auction Data'!$K$2:$K$597))))),"-",(AVERAGE(IF($A155='Sale Auction Data'!$L$2:$L$597,IF('Sale Auction Data'!$M$2:$M$597="Y",'Sale Auction Data'!$K$2:$K$597)))))</f>
        <v>94.113074567382682</v>
      </c>
    </row>
    <row r="156" spans="1:13" x14ac:dyDescent="0.25">
      <c r="A156" t="s">
        <v>225</v>
      </c>
      <c r="B156" s="10" t="s">
        <v>233</v>
      </c>
      <c r="C156" s="46">
        <f t="array" ref="C156">COUNT(IF($A156='Sale Auction Data'!$L$2:$L$597,'Sale Auction Data'!$N$2:$N$597))</f>
        <v>4</v>
      </c>
      <c r="D156" s="47">
        <f t="shared" si="2"/>
        <v>2.5477707006369428E-2</v>
      </c>
      <c r="E156" s="46" t="str">
        <f t="array" ref="E156">IF((COUNT(IF($A156='Sale Auction Data'!$L$2:$L$597,IF('Sale Auction Data'!$M$2:$M$597="Y",'Sale Auction Data'!$N$2:$N$597))))=0,"-",(COUNT(IF($A156='Sale Auction Data'!$L$2:$L$597,IF('Sale Auction Data'!$M$2:$M$597="Y",'Sale Auction Data'!$N$2:$N$597)))))</f>
        <v>-</v>
      </c>
      <c r="F156" s="19" t="str">
        <f t="shared" si="3"/>
        <v>-</v>
      </c>
      <c r="G156" s="47" t="str">
        <f t="shared" si="4"/>
        <v>-</v>
      </c>
      <c r="H156" s="48">
        <f t="array" ref="H156">AVERAGE(IF($A156='Sale Auction Data'!$L$2:$L$597,'Sale Auction Data'!$I$2:$I$597))</f>
        <v>0.22548983175872953</v>
      </c>
      <c r="I156" s="47" t="str">
        <f t="array" ref="I156">IF(ISERROR((AVERAGE(IF($A156='Sale Auction Data'!$L$2:$L$597,IF('Sale Auction Data'!$M$2:$M$597="Y",'Sale Auction Data'!$I$2:$I$597))))),"-",(AVERAGE(IF($A156='Sale Auction Data'!$L$2:$L$597,IF('Sale Auction Data'!$M$2:$M$597="Y",'Sale Auction Data'!$I$2:$I$597)))))</f>
        <v>-</v>
      </c>
      <c r="J156" s="49">
        <f t="array" ref="J156">AVERAGE(IF($A156='Sale Auction Data'!$L$2:$L$597,'Sale Auction Data'!$J$2:$J$597))</f>
        <v>307.78118591946236</v>
      </c>
      <c r="K156" s="22" t="str">
        <f t="array" ref="K156">IF(ISERROR((AVERAGE(IF($A156='Sale Auction Data'!$L$2:$L$597,IF('Sale Auction Data'!$M$2:$M$597="Y",'Sale Auction Data'!$J$2:$J$597))))),"-",(AVERAGE(IF($A156='Sale Auction Data'!$L$2:$L$597,IF('Sale Auction Data'!$M$2:$M$597="Y",'Sale Auction Data'!$J$2:$J$597)))))</f>
        <v>-</v>
      </c>
      <c r="L156" s="49">
        <f t="array" ref="L156">AVERAGE(IF($A156='Sale Auction Data'!$L$2:$L$597,'Sale Auction Data'!$K$2:$K$597))</f>
        <v>52.48780429995233</v>
      </c>
      <c r="M156" s="22" t="str">
        <f t="array" ref="M156">IF(ISERROR((AVERAGE(IF($A156='Sale Auction Data'!$L$2:$L$597,IF('Sale Auction Data'!$M$2:$M$597="Y",'Sale Auction Data'!$K$2:$K$597))))),"-",(AVERAGE(IF($A156='Sale Auction Data'!$L$2:$L$597,IF('Sale Auction Data'!$M$2:$M$597="Y",'Sale Auction Data'!$K$2:$K$597)))))</f>
        <v>-</v>
      </c>
    </row>
    <row r="157" spans="1:13" x14ac:dyDescent="0.25">
      <c r="A157" t="s">
        <v>103</v>
      </c>
      <c r="B157" s="10" t="s">
        <v>168</v>
      </c>
      <c r="C157" s="46">
        <f t="array" ref="C157">COUNT(IF($A157='Sale Auction Data'!$L$2:$L$597,'Sale Auction Data'!$N$2:$N$597))</f>
        <v>3</v>
      </c>
      <c r="D157" s="47">
        <f t="shared" si="2"/>
        <v>1.9108280254777069E-2</v>
      </c>
      <c r="E157" s="46">
        <f t="array" ref="E157">IF((COUNT(IF($A157='Sale Auction Data'!$L$2:$L$597,IF('Sale Auction Data'!$M$2:$M$597="Y",'Sale Auction Data'!$N$2:$N$597))))=0,"-",(COUNT(IF($A157='Sale Auction Data'!$L$2:$L$597,IF('Sale Auction Data'!$M$2:$M$597="Y",'Sale Auction Data'!$N$2:$N$597)))))</f>
        <v>1</v>
      </c>
      <c r="F157" s="19">
        <f t="shared" si="3"/>
        <v>6.369426751592357E-3</v>
      </c>
      <c r="G157" s="47">
        <f t="shared" si="4"/>
        <v>0.33333333333333331</v>
      </c>
      <c r="H157" s="48">
        <f t="array" ref="H157">AVERAGE(IF($A157='Sale Auction Data'!$L$2:$L$597,'Sale Auction Data'!$I$2:$I$597))</f>
        <v>0.38470736663961658</v>
      </c>
      <c r="I157" s="47">
        <f t="array" ref="I157">IF(ISERROR((AVERAGE(IF($A157='Sale Auction Data'!$L$2:$L$597,IF('Sale Auction Data'!$M$2:$M$597="Y",'Sale Auction Data'!$I$2:$I$597))))),"-",(AVERAGE(IF($A157='Sale Auction Data'!$L$2:$L$597,IF('Sale Auction Data'!$M$2:$M$597="Y",'Sale Auction Data'!$I$2:$I$597)))))</f>
        <v>0.34315953307392993</v>
      </c>
      <c r="J157" s="49">
        <f t="array" ref="J157">AVERAGE(IF($A157='Sale Auction Data'!$L$2:$L$597,'Sale Auction Data'!$J$2:$J$597))</f>
        <v>416.55496159754222</v>
      </c>
      <c r="K157" s="22">
        <f t="array" ref="K157">IF(ISERROR((AVERAGE(IF($A157='Sale Auction Data'!$L$2:$L$597,IF('Sale Auction Data'!$M$2:$M$597="Y",'Sale Auction Data'!$J$2:$J$597))))),"-",(AVERAGE(IF($A157='Sale Auction Data'!$L$2:$L$597,IF('Sale Auction Data'!$M$2:$M$597="Y",'Sale Auction Data'!$J$2:$J$597)))))</f>
        <v>415.26857142857142</v>
      </c>
      <c r="L157" s="49">
        <f t="array" ref="L157">AVERAGE(IF($A157='Sale Auction Data'!$L$2:$L$597,'Sale Auction Data'!$K$2:$K$597))</f>
        <v>99.838529518384931</v>
      </c>
      <c r="M157" s="22">
        <f t="array" ref="M157">IF(ISERROR((AVERAGE(IF($A157='Sale Auction Data'!$L$2:$L$597,IF('Sale Auction Data'!$M$2:$M$597="Y",'Sale Auction Data'!$K$2:$K$597))))),"-",(AVERAGE(IF($A157='Sale Auction Data'!$L$2:$L$597,IF('Sale Auction Data'!$M$2:$M$597="Y",'Sale Auction Data'!$K$2:$K$597)))))</f>
        <v>106.09563909774437</v>
      </c>
    </row>
    <row r="158" spans="1:13" x14ac:dyDescent="0.25">
      <c r="A158" t="s">
        <v>111</v>
      </c>
      <c r="B158" s="10" t="s">
        <v>169</v>
      </c>
      <c r="C158" s="46">
        <f t="array" ref="C158">COUNT(IF($A158='Sale Auction Data'!$L$2:$L$597,'Sale Auction Data'!$N$2:$N$597))</f>
        <v>3</v>
      </c>
      <c r="D158" s="47">
        <f t="shared" si="2"/>
        <v>1.9108280254777069E-2</v>
      </c>
      <c r="E158" s="46">
        <f t="array" ref="E158">IF((COUNT(IF($A158='Sale Auction Data'!$L$2:$L$597,IF('Sale Auction Data'!$M$2:$M$597="Y",'Sale Auction Data'!$N$2:$N$597))))=0,"-",(COUNT(IF($A158='Sale Auction Data'!$L$2:$L$597,IF('Sale Auction Data'!$M$2:$M$597="Y",'Sale Auction Data'!$N$2:$N$597)))))</f>
        <v>1</v>
      </c>
      <c r="F158" s="19">
        <f t="shared" si="3"/>
        <v>6.369426751592357E-3</v>
      </c>
      <c r="G158" s="47">
        <f t="shared" si="4"/>
        <v>0.33333333333333331</v>
      </c>
      <c r="H158" s="48">
        <f t="array" ref="H158">AVERAGE(IF($A158='Sale Auction Data'!$L$2:$L$597,'Sale Auction Data'!$I$2:$I$597))</f>
        <v>0.23441555929630284</v>
      </c>
      <c r="I158" s="47">
        <f t="array" ref="I158">IF(ISERROR((AVERAGE(IF($A158='Sale Auction Data'!$L$2:$L$597,IF('Sale Auction Data'!$M$2:$M$597="Y",'Sale Auction Data'!$I$2:$I$597))))),"-",(AVERAGE(IF($A158='Sale Auction Data'!$L$2:$L$597,IF('Sale Auction Data'!$M$2:$M$597="Y",'Sale Auction Data'!$I$2:$I$597)))))</f>
        <v>6.169615384615379E-2</v>
      </c>
      <c r="J158" s="49">
        <f t="array" ref="J158">AVERAGE(IF($A158='Sale Auction Data'!$L$2:$L$597,'Sale Auction Data'!$J$2:$J$597))</f>
        <v>186.23001220686851</v>
      </c>
      <c r="K158" s="22">
        <f t="array" ref="K158">IF(ISERROR((AVERAGE(IF($A158='Sale Auction Data'!$L$2:$L$597,IF('Sale Auction Data'!$M$2:$M$597="Y",'Sale Auction Data'!$J$2:$J$597))))),"-",(AVERAGE(IF($A158='Sale Auction Data'!$L$2:$L$597,IF('Sale Auction Data'!$M$2:$M$597="Y",'Sale Auction Data'!$J$2:$J$597)))))</f>
        <v>219.08015873015873</v>
      </c>
      <c r="L158" s="49">
        <f t="array" ref="L158">AVERAGE(IF($A158='Sale Auction Data'!$L$2:$L$597,'Sale Auction Data'!$K$2:$K$597))</f>
        <v>31.503043786331286</v>
      </c>
      <c r="M158" s="22">
        <f t="array" ref="M158">IF(ISERROR((AVERAGE(IF($A158='Sale Auction Data'!$L$2:$L$597,IF('Sale Auction Data'!$M$2:$M$597="Y",'Sale Auction Data'!$K$2:$K$597))))),"-",(AVERAGE(IF($A158='Sale Auction Data'!$L$2:$L$597,IF('Sale Auction Data'!$M$2:$M$597="Y",'Sale Auction Data'!$K$2:$K$597)))))</f>
        <v>12.730952380952374</v>
      </c>
    </row>
    <row r="159" spans="1:13" x14ac:dyDescent="0.25">
      <c r="A159" t="s">
        <v>126</v>
      </c>
      <c r="B159" s="10" t="s">
        <v>126</v>
      </c>
      <c r="C159" s="46">
        <f t="array" ref="C159">COUNT(IF($A159='Sale Auction Data'!$L$2:$L$597,'Sale Auction Data'!$N$2:$N$597))</f>
        <v>3</v>
      </c>
      <c r="D159" s="47">
        <f t="shared" si="2"/>
        <v>1.9108280254777069E-2</v>
      </c>
      <c r="E159" s="46" t="str">
        <f t="array" ref="E159">IF((COUNT(IF($A159='Sale Auction Data'!$L$2:$L$597,IF('Sale Auction Data'!$M$2:$M$597="Y",'Sale Auction Data'!$N$2:$N$597))))=0,"-",(COUNT(IF($A159='Sale Auction Data'!$L$2:$L$597,IF('Sale Auction Data'!$M$2:$M$597="Y",'Sale Auction Data'!$N$2:$N$597)))))</f>
        <v>-</v>
      </c>
      <c r="F159" s="19" t="str">
        <f t="shared" si="3"/>
        <v>-</v>
      </c>
      <c r="G159" s="47" t="str">
        <f t="shared" si="4"/>
        <v>-</v>
      </c>
      <c r="H159" s="48">
        <f t="array" ref="H159">AVERAGE(IF($A159='Sale Auction Data'!$L$2:$L$597,'Sale Auction Data'!$I$2:$I$597))</f>
        <v>0.43767341884919775</v>
      </c>
      <c r="I159" s="47" t="str">
        <f t="array" ref="I159">IF(ISERROR((AVERAGE(IF($A159='Sale Auction Data'!$L$2:$L$597,IF('Sale Auction Data'!$M$2:$M$597="Y",'Sale Auction Data'!$I$2:$I$597))))),"-",(AVERAGE(IF($A159='Sale Auction Data'!$L$2:$L$597,IF('Sale Auction Data'!$M$2:$M$597="Y",'Sale Auction Data'!$I$2:$I$597)))))</f>
        <v>-</v>
      </c>
      <c r="J159" s="49">
        <f t="array" ref="J159">AVERAGE(IF($A159='Sale Auction Data'!$L$2:$L$597,'Sale Auction Data'!$J$2:$J$597))</f>
        <v>544.10760942026229</v>
      </c>
      <c r="K159" s="22" t="str">
        <f t="array" ref="K159">IF(ISERROR((AVERAGE(IF($A159='Sale Auction Data'!$L$2:$L$597,IF('Sale Auction Data'!$M$2:$M$597="Y",'Sale Auction Data'!$J$2:$J$597))))),"-",(AVERAGE(IF($A159='Sale Auction Data'!$L$2:$L$597,IF('Sale Auction Data'!$M$2:$M$597="Y",'Sale Auction Data'!$J$2:$J$597)))))</f>
        <v>-</v>
      </c>
      <c r="L159" s="49">
        <f t="array" ref="L159">AVERAGE(IF($A159='Sale Auction Data'!$L$2:$L$597,'Sale Auction Data'!$K$2:$K$597))</f>
        <v>167.5326127118575</v>
      </c>
      <c r="M159" s="22" t="str">
        <f t="array" ref="M159">IF(ISERROR((AVERAGE(IF($A159='Sale Auction Data'!$L$2:$L$597,IF('Sale Auction Data'!$M$2:$M$597="Y",'Sale Auction Data'!$K$2:$K$597))))),"-",(AVERAGE(IF($A159='Sale Auction Data'!$L$2:$L$597,IF('Sale Auction Data'!$M$2:$M$597="Y",'Sale Auction Data'!$K$2:$K$597)))))</f>
        <v>-</v>
      </c>
    </row>
    <row r="160" spans="1:13" x14ac:dyDescent="0.25">
      <c r="A160" t="s">
        <v>112</v>
      </c>
      <c r="B160" s="10" t="s">
        <v>165</v>
      </c>
      <c r="C160" s="46">
        <f t="array" ref="C160">COUNT(IF($A160='Sale Auction Data'!$L$2:$L$597,'Sale Auction Data'!$N$2:$N$597))</f>
        <v>2</v>
      </c>
      <c r="D160" s="47">
        <f t="shared" si="2"/>
        <v>1.2738853503184714E-2</v>
      </c>
      <c r="E160" s="46">
        <f t="array" ref="E160">IF((COUNT(IF($A160='Sale Auction Data'!$L$2:$L$597,IF('Sale Auction Data'!$M$2:$M$597="Y",'Sale Auction Data'!$N$2:$N$597))))=0,"-",(COUNT(IF($A160='Sale Auction Data'!$L$2:$L$597,IF('Sale Auction Data'!$M$2:$M$597="Y",'Sale Auction Data'!$N$2:$N$597)))))</f>
        <v>1</v>
      </c>
      <c r="F160" s="19">
        <f t="shared" si="3"/>
        <v>6.369426751592357E-3</v>
      </c>
      <c r="G160" s="47">
        <f t="shared" si="4"/>
        <v>0.5</v>
      </c>
      <c r="H160" s="48">
        <f t="array" ref="H160">AVERAGE(IF($A160='Sale Auction Data'!$L$2:$L$597,'Sale Auction Data'!$I$2:$I$597))</f>
        <v>0.22288426425320318</v>
      </c>
      <c r="I160" s="47">
        <f t="array" ref="I160">IF(ISERROR((AVERAGE(IF($A160='Sale Auction Data'!$L$2:$L$597,IF('Sale Auction Data'!$M$2:$M$597="Y",'Sale Auction Data'!$I$2:$I$597))))),"-",(AVERAGE(IF($A160='Sale Auction Data'!$L$2:$L$597,IF('Sale Auction Data'!$M$2:$M$597="Y",'Sale Auction Data'!$I$2:$I$597)))))</f>
        <v>0.22002638190954774</v>
      </c>
      <c r="J160" s="49">
        <f t="array" ref="J160">AVERAGE(IF($A160='Sale Auction Data'!$L$2:$L$597,'Sale Auction Data'!$J$2:$J$597))</f>
        <v>353.97095361109905</v>
      </c>
      <c r="K160" s="22">
        <f t="array" ref="K160">IF(ISERROR((AVERAGE(IF($A160='Sale Auction Data'!$L$2:$L$597,IF('Sale Auction Data'!$M$2:$M$597="Y",'Sale Auction Data'!$J$2:$J$597))))),"-",(AVERAGE(IF($A160='Sale Auction Data'!$L$2:$L$597,IF('Sale Auction Data'!$M$2:$M$597="Y",'Sale Auction Data'!$J$2:$J$597)))))</f>
        <v>365.91597588545591</v>
      </c>
      <c r="L160" s="49">
        <f t="array" ref="L160">AVERAGE(IF($A160='Sale Auction Data'!$L$2:$L$597,'Sale Auction Data'!$K$2:$K$597))</f>
        <v>64.490736311577876</v>
      </c>
      <c r="M160" s="22">
        <f t="array" ref="M160">IF(ISERROR((AVERAGE(IF($A160='Sale Auction Data'!$L$2:$L$597,IF('Sale Auction Data'!$M$2:$M$597="Y",'Sale Auction Data'!$K$2:$K$597))))),"-",(AVERAGE(IF($A160='Sale Auction Data'!$L$2:$L$597,IF('Sale Auction Data'!$M$2:$M$597="Y",'Sale Auction Data'!$K$2:$K$597)))))</f>
        <v>65.991333835719672</v>
      </c>
    </row>
    <row r="161" spans="1:13" x14ac:dyDescent="0.25">
      <c r="A161" t="s">
        <v>114</v>
      </c>
      <c r="B161" s="10" t="s">
        <v>170</v>
      </c>
      <c r="C161" s="46">
        <f t="array" ref="C161">COUNT(IF($A161='Sale Auction Data'!$L$2:$L$597,'Sale Auction Data'!$N$2:$N$597))</f>
        <v>2</v>
      </c>
      <c r="D161" s="47">
        <f t="shared" si="2"/>
        <v>1.2738853503184714E-2</v>
      </c>
      <c r="E161" s="46" t="str">
        <f t="array" ref="E161">IF((COUNT(IF($A161='Sale Auction Data'!$L$2:$L$597,IF('Sale Auction Data'!$M$2:$M$597="Y",'Sale Auction Data'!$N$2:$N$597))))=0,"-",(COUNT(IF($A161='Sale Auction Data'!$L$2:$L$597,IF('Sale Auction Data'!$M$2:$M$597="Y",'Sale Auction Data'!$N$2:$N$597)))))</f>
        <v>-</v>
      </c>
      <c r="F161" s="19" t="str">
        <f t="shared" si="3"/>
        <v>-</v>
      </c>
      <c r="G161" s="47" t="str">
        <f t="shared" si="4"/>
        <v>-</v>
      </c>
      <c r="H161" s="48">
        <f t="array" ref="H161">AVERAGE(IF($A161='Sale Auction Data'!$L$2:$L$597,'Sale Auction Data'!$I$2:$I$597))</f>
        <v>0.45113402494108767</v>
      </c>
      <c r="I161" s="47" t="str">
        <f t="array" ref="I161">IF(ISERROR((AVERAGE(IF($A161='Sale Auction Data'!$L$2:$L$597,IF('Sale Auction Data'!$M$2:$M$597="Y",'Sale Auction Data'!$I$2:$I$597))))),"-",(AVERAGE(IF($A161='Sale Auction Data'!$L$2:$L$597,IF('Sale Auction Data'!$M$2:$M$597="Y",'Sale Auction Data'!$I$2:$I$597)))))</f>
        <v>-</v>
      </c>
      <c r="J161" s="49">
        <f t="array" ref="J161">AVERAGE(IF($A161='Sale Auction Data'!$L$2:$L$597,'Sale Auction Data'!$J$2:$J$597))</f>
        <v>480.24430833333332</v>
      </c>
      <c r="K161" s="22" t="str">
        <f t="array" ref="K161">IF(ISERROR((AVERAGE(IF($A161='Sale Auction Data'!$L$2:$L$597,IF('Sale Auction Data'!$M$2:$M$597="Y",'Sale Auction Data'!$J$2:$J$597))))),"-",(AVERAGE(IF($A161='Sale Auction Data'!$L$2:$L$597,IF('Sale Auction Data'!$M$2:$M$597="Y",'Sale Auction Data'!$J$2:$J$597)))))</f>
        <v>-</v>
      </c>
      <c r="L161" s="49">
        <f t="array" ref="L161">AVERAGE(IF($A161='Sale Auction Data'!$L$2:$L$597,'Sale Auction Data'!$K$2:$K$597))</f>
        <v>158.24430833333332</v>
      </c>
      <c r="M161" s="22" t="str">
        <f t="array" ref="M161">IF(ISERROR((AVERAGE(IF($A161='Sale Auction Data'!$L$2:$L$597,IF('Sale Auction Data'!$M$2:$M$597="Y",'Sale Auction Data'!$K$2:$K$597))))),"-",(AVERAGE(IF($A161='Sale Auction Data'!$L$2:$L$597,IF('Sale Auction Data'!$M$2:$M$597="Y",'Sale Auction Data'!$K$2:$K$597)))))</f>
        <v>-</v>
      </c>
    </row>
    <row r="162" spans="1:13" x14ac:dyDescent="0.25">
      <c r="A162" t="s">
        <v>132</v>
      </c>
      <c r="B162" s="10" t="s">
        <v>132</v>
      </c>
      <c r="C162" s="46">
        <f t="array" ref="C162">COUNT(IF($A162='Sale Auction Data'!$L$2:$L$597,'Sale Auction Data'!$N$2:$N$597))</f>
        <v>3</v>
      </c>
      <c r="D162" s="47">
        <f t="shared" si="2"/>
        <v>1.9108280254777069E-2</v>
      </c>
      <c r="E162" s="46">
        <f t="array" ref="E162">IF((COUNT(IF($A162='Sale Auction Data'!$L$2:$L$597,IF('Sale Auction Data'!$M$2:$M$597="Y",'Sale Auction Data'!$N$2:$N$597))))=0,"-",(COUNT(IF($A162='Sale Auction Data'!$L$2:$L$597,IF('Sale Auction Data'!$M$2:$M$597="Y",'Sale Auction Data'!$N$2:$N$597)))))</f>
        <v>1</v>
      </c>
      <c r="F162" s="19">
        <f t="shared" si="3"/>
        <v>6.369426751592357E-3</v>
      </c>
      <c r="G162" s="47">
        <f t="shared" si="4"/>
        <v>0.33333333333333331</v>
      </c>
      <c r="H162" s="48">
        <f t="array" ref="H162">AVERAGE(IF($A162='Sale Auction Data'!$L$2:$L$597,'Sale Auction Data'!$I$2:$I$597))</f>
        <v>0.16333333333333333</v>
      </c>
      <c r="I162" s="47">
        <f t="array" ref="I162">IF(ISERROR((AVERAGE(IF($A162='Sale Auction Data'!$L$2:$L$597,IF('Sale Auction Data'!$M$2:$M$597="Y",'Sale Auction Data'!$I$2:$I$597))))),"-",(AVERAGE(IF($A162='Sale Auction Data'!$L$2:$L$597,IF('Sale Auction Data'!$M$2:$M$597="Y",'Sale Auction Data'!$I$2:$I$597)))))</f>
        <v>0.04</v>
      </c>
      <c r="J162" s="49">
        <f t="array" ref="J162">AVERAGE(IF($A162='Sale Auction Data'!$L$2:$L$597,'Sale Auction Data'!$J$2:$J$597))</f>
        <v>365.6875823823425</v>
      </c>
      <c r="K162" s="22">
        <f t="array" ref="K162">IF(ISERROR((AVERAGE(IF($A162='Sale Auction Data'!$L$2:$L$597,IF('Sale Auction Data'!$M$2:$M$597="Y",'Sale Auction Data'!$J$2:$J$597))))),"-",(AVERAGE(IF($A162='Sale Auction Data'!$L$2:$L$597,IF('Sale Auction Data'!$M$2:$M$597="Y",'Sale Auction Data'!$J$2:$J$597)))))</f>
        <v>327.80523791958689</v>
      </c>
      <c r="L162" s="49">
        <f t="array" ref="L162">AVERAGE(IF($A162='Sale Auction Data'!$L$2:$L$597,'Sale Auction Data'!$K$2:$K$597))</f>
        <v>49.772134034217721</v>
      </c>
      <c r="M162" s="22">
        <f t="array" ref="M162">IF(ISERROR((AVERAGE(IF($A162='Sale Auction Data'!$L$2:$L$597,IF('Sale Auction Data'!$M$2:$M$597="Y",'Sale Auction Data'!$K$2:$K$597))))),"-",(AVERAGE(IF($A162='Sale Auction Data'!$L$2:$L$597,IF('Sale Auction Data'!$M$2:$M$597="Y",'Sale Auction Data'!$K$2:$K$597)))))</f>
        <v>12.607893766137977</v>
      </c>
    </row>
    <row r="163" spans="1:13" x14ac:dyDescent="0.25">
      <c r="A163" t="s">
        <v>229</v>
      </c>
      <c r="B163" s="10" t="s">
        <v>236</v>
      </c>
      <c r="C163" s="46">
        <f t="array" ref="C163">COUNT(IF($A163='Sale Auction Data'!$L$2:$L$597,'Sale Auction Data'!$N$2:$N$597))</f>
        <v>2</v>
      </c>
      <c r="D163" s="47">
        <f t="shared" si="2"/>
        <v>1.2738853503184714E-2</v>
      </c>
      <c r="E163" s="46" t="str">
        <f t="array" ref="E163">IF((COUNT(IF($A163='Sale Auction Data'!$L$2:$L$597,IF('Sale Auction Data'!$M$2:$M$597="Y",'Sale Auction Data'!$N$2:$N$597))))=0,"-",(COUNT(IF($A163='Sale Auction Data'!$L$2:$L$597,IF('Sale Auction Data'!$M$2:$M$597="Y",'Sale Auction Data'!$N$2:$N$597)))))</f>
        <v>-</v>
      </c>
      <c r="F163" s="19" t="str">
        <f t="shared" si="3"/>
        <v>-</v>
      </c>
      <c r="G163" s="47" t="str">
        <f t="shared" si="4"/>
        <v>-</v>
      </c>
      <c r="H163" s="48">
        <f t="array" ref="H163">AVERAGE(IF($A163='Sale Auction Data'!$L$2:$L$597,'Sale Auction Data'!$I$2:$I$597))</f>
        <v>0.34344788736270715</v>
      </c>
      <c r="I163" s="47" t="str">
        <f t="array" ref="I163">IF(ISERROR((AVERAGE(IF($A163='Sale Auction Data'!$L$2:$L$597,IF('Sale Auction Data'!$M$2:$M$597="Y",'Sale Auction Data'!$I$2:$I$597))))),"-",(AVERAGE(IF($A163='Sale Auction Data'!$L$2:$L$597,IF('Sale Auction Data'!$M$2:$M$597="Y",'Sale Auction Data'!$I$2:$I$597)))))</f>
        <v>-</v>
      </c>
      <c r="J163" s="49">
        <f t="array" ref="J163">AVERAGE(IF($A163='Sale Auction Data'!$L$2:$L$597,'Sale Auction Data'!$J$2:$J$597))</f>
        <v>356.44947674394348</v>
      </c>
      <c r="K163" s="22" t="str">
        <f t="array" ref="K163">IF(ISERROR((AVERAGE(IF($A163='Sale Auction Data'!$L$2:$L$597,IF('Sale Auction Data'!$M$2:$M$597="Y",'Sale Auction Data'!$J$2:$J$597))))),"-",(AVERAGE(IF($A163='Sale Auction Data'!$L$2:$L$597,IF('Sale Auction Data'!$M$2:$M$597="Y",'Sale Auction Data'!$J$2:$J$597)))))</f>
        <v>-</v>
      </c>
      <c r="L163" s="49">
        <f t="array" ref="L163">AVERAGE(IF($A163='Sale Auction Data'!$L$2:$L$597,'Sale Auction Data'!$K$2:$K$597))</f>
        <v>91.161680698036321</v>
      </c>
      <c r="M163" s="22" t="str">
        <f t="array" ref="M163">IF(ISERROR((AVERAGE(IF($A163='Sale Auction Data'!$L$2:$L$597,IF('Sale Auction Data'!$M$2:$M$597="Y",'Sale Auction Data'!$K$2:$K$597))))),"-",(AVERAGE(IF($A163='Sale Auction Data'!$L$2:$L$597,IF('Sale Auction Data'!$M$2:$M$597="Y",'Sale Auction Data'!$K$2:$K$597)))))</f>
        <v>-</v>
      </c>
    </row>
    <row r="164" spans="1:13" x14ac:dyDescent="0.25">
      <c r="A164" t="s">
        <v>116</v>
      </c>
      <c r="B164" s="10" t="s">
        <v>116</v>
      </c>
      <c r="C164" s="46">
        <f t="array" ref="C164">COUNT(IF($A164='Sale Auction Data'!$L$2:$L$597,'Sale Auction Data'!$N$2:$N$597))</f>
        <v>1</v>
      </c>
      <c r="D164" s="47">
        <f t="shared" si="2"/>
        <v>6.369426751592357E-3</v>
      </c>
      <c r="E164" s="46" t="str">
        <f t="array" ref="E164">IF((COUNT(IF($A164='Sale Auction Data'!$L$2:$L$597,IF('Sale Auction Data'!$M$2:$M$597="Y",'Sale Auction Data'!$N$2:$N$597))))=0,"-",(COUNT(IF($A164='Sale Auction Data'!$L$2:$L$597,IF('Sale Auction Data'!$M$2:$M$597="Y",'Sale Auction Data'!$N$2:$N$597)))))</f>
        <v>-</v>
      </c>
      <c r="F164" s="19" t="str">
        <f t="shared" si="3"/>
        <v>-</v>
      </c>
      <c r="G164" s="47" t="str">
        <f t="shared" si="4"/>
        <v>-</v>
      </c>
      <c r="H164" s="48">
        <f t="array" ref="H164">AVERAGE(IF($A164='Sale Auction Data'!$L$2:$L$597,'Sale Auction Data'!$I$2:$I$597))</f>
        <v>3.4923857868020304E-3</v>
      </c>
      <c r="I164" s="47" t="str">
        <f t="array" ref="I164">IF(ISERROR((AVERAGE(IF($A164='Sale Auction Data'!$L$2:$L$597,IF('Sale Auction Data'!$M$2:$M$597="Y",'Sale Auction Data'!$I$2:$I$597))))),"-",(AVERAGE(IF($A164='Sale Auction Data'!$L$2:$L$597,IF('Sale Auction Data'!$M$2:$M$597="Y",'Sale Auction Data'!$I$2:$I$597)))))</f>
        <v>-</v>
      </c>
      <c r="J164" s="49">
        <f t="array" ref="J164">AVERAGE(IF($A164='Sale Auction Data'!$L$2:$L$597,'Sale Auction Data'!$J$2:$J$597))</f>
        <v>268.23337856173674</v>
      </c>
      <c r="K164" s="22" t="str">
        <f t="array" ref="K164">IF(ISERROR((AVERAGE(IF($A164='Sale Auction Data'!$L$2:$L$597,IF('Sale Auction Data'!$M$2:$M$597="Y",'Sale Auction Data'!$J$2:$J$597))))),"-",(AVERAGE(IF($A164='Sale Auction Data'!$L$2:$L$597,IF('Sale Auction Data'!$M$2:$M$597="Y",'Sale Auction Data'!$J$2:$J$597)))))</f>
        <v>-</v>
      </c>
      <c r="L164" s="49">
        <f t="array" ref="L164">AVERAGE(IF($A164='Sale Auction Data'!$L$2:$L$597,'Sale Auction Data'!$K$2:$K$597))</f>
        <v>0.933514246947027</v>
      </c>
      <c r="M164" s="22" t="str">
        <f t="array" ref="M164">IF(ISERROR((AVERAGE(IF($A164='Sale Auction Data'!$L$2:$L$597,IF('Sale Auction Data'!$M$2:$M$597="Y",'Sale Auction Data'!$K$2:$K$597))))),"-",(AVERAGE(IF($A164='Sale Auction Data'!$L$2:$L$597,IF('Sale Auction Data'!$M$2:$M$597="Y",'Sale Auction Data'!$K$2:$K$597)))))</f>
        <v>-</v>
      </c>
    </row>
    <row r="165" spans="1:13" x14ac:dyDescent="0.25">
      <c r="A165" t="s">
        <v>211</v>
      </c>
      <c r="B165" s="10" t="s">
        <v>232</v>
      </c>
      <c r="C165" s="46">
        <f t="array" ref="C165">COUNT(IF($A165='Sale Auction Data'!$L$2:$L$597,'Sale Auction Data'!$N$2:$N$597))</f>
        <v>1</v>
      </c>
      <c r="D165" s="47">
        <f t="shared" si="2"/>
        <v>6.369426751592357E-3</v>
      </c>
      <c r="E165" s="46">
        <f t="array" ref="E165">IF((COUNT(IF($A165='Sale Auction Data'!$L$2:$L$597,IF('Sale Auction Data'!$M$2:$M$597="Y",'Sale Auction Data'!$N$2:$N$597))))=0,"-",(COUNT(IF($A165='Sale Auction Data'!$L$2:$L$597,IF('Sale Auction Data'!$M$2:$M$597="Y",'Sale Auction Data'!$N$2:$N$597)))))</f>
        <v>1</v>
      </c>
      <c r="F165" s="19">
        <f t="shared" si="3"/>
        <v>6.369426751592357E-3</v>
      </c>
      <c r="G165" s="47">
        <f t="shared" si="4"/>
        <v>1</v>
      </c>
      <c r="H165" s="48">
        <f t="array" ref="H165">AVERAGE(IF($A165='Sale Auction Data'!$L$2:$L$597,'Sale Auction Data'!$I$2:$I$597))</f>
        <v>0.24763636363636363</v>
      </c>
      <c r="I165" s="47">
        <f t="array" ref="I165">IF(ISERROR((AVERAGE(IF($A165='Sale Auction Data'!$L$2:$L$597,IF('Sale Auction Data'!$M$2:$M$597="Y",'Sale Auction Data'!$I$2:$I$597))))),"-",(AVERAGE(IF($A165='Sale Auction Data'!$L$2:$L$597,IF('Sale Auction Data'!$M$2:$M$597="Y",'Sale Auction Data'!$I$2:$I$597)))))</f>
        <v>0.24763636363636363</v>
      </c>
      <c r="J165" s="49">
        <f t="array" ref="J165">AVERAGE(IF($A165='Sale Auction Data'!$L$2:$L$597,'Sale Auction Data'!$J$2:$J$597))</f>
        <v>160.828125</v>
      </c>
      <c r="K165" s="22">
        <f t="array" ref="K165">IF(ISERROR((AVERAGE(IF($A165='Sale Auction Data'!$L$2:$L$597,IF('Sale Auction Data'!$M$2:$M$597="Y",'Sale Auction Data'!$J$2:$J$597))))),"-",(AVERAGE(IF($A165='Sale Auction Data'!$L$2:$L$597,IF('Sale Auction Data'!$M$2:$M$597="Y",'Sale Auction Data'!$J$2:$J$597)))))</f>
        <v>160.828125</v>
      </c>
      <c r="L165" s="49">
        <f t="array" ref="L165">AVERAGE(IF($A165='Sale Auction Data'!$L$2:$L$597,'Sale Auction Data'!$K$2:$K$597))</f>
        <v>31.921875</v>
      </c>
      <c r="M165" s="22">
        <f t="array" ref="M165">IF(ISERROR((AVERAGE(IF($A165='Sale Auction Data'!$L$2:$L$597,IF('Sale Auction Data'!$M$2:$M$597="Y",'Sale Auction Data'!$K$2:$K$597))))),"-",(AVERAGE(IF($A165='Sale Auction Data'!$L$2:$L$597,IF('Sale Auction Data'!$M$2:$M$597="Y",'Sale Auction Data'!$K$2:$K$597)))))</f>
        <v>31.921875</v>
      </c>
    </row>
    <row r="166" spans="1:13" x14ac:dyDescent="0.25">
      <c r="A166" t="s">
        <v>219</v>
      </c>
      <c r="B166" s="10" t="s">
        <v>219</v>
      </c>
      <c r="C166" s="46">
        <f t="array" ref="C166">COUNT(IF($A166='Sale Auction Data'!$L$2:$L$597,'Sale Auction Data'!$N$2:$N$597))</f>
        <v>1</v>
      </c>
      <c r="D166" s="47">
        <f t="shared" si="2"/>
        <v>6.369426751592357E-3</v>
      </c>
      <c r="E166" s="46">
        <f t="array" ref="E166">IF((COUNT(IF($A166='Sale Auction Data'!$L$2:$L$597,IF('Sale Auction Data'!$M$2:$M$597="Y",'Sale Auction Data'!$N$2:$N$597))))=0,"-",(COUNT(IF($A166='Sale Auction Data'!$L$2:$L$597,IF('Sale Auction Data'!$M$2:$M$597="Y",'Sale Auction Data'!$N$2:$N$597)))))</f>
        <v>1</v>
      </c>
      <c r="F166" s="19">
        <f t="shared" si="3"/>
        <v>6.369426751592357E-3</v>
      </c>
      <c r="G166" s="47">
        <f t="shared" si="4"/>
        <v>1</v>
      </c>
      <c r="H166" s="48">
        <f t="array" ref="H166">AVERAGE(IF($A166='Sale Auction Data'!$L$2:$L$597,'Sale Auction Data'!$I$2:$I$597))</f>
        <v>6.5625000000000003E-2</v>
      </c>
      <c r="I166" s="47">
        <f t="array" ref="I166">IF(ISERROR((AVERAGE(IF($A166='Sale Auction Data'!$L$2:$L$597,IF('Sale Auction Data'!$M$2:$M$597="Y",'Sale Auction Data'!$I$2:$I$597))))),"-",(AVERAGE(IF($A166='Sale Auction Data'!$L$2:$L$597,IF('Sale Auction Data'!$M$2:$M$597="Y",'Sale Auction Data'!$I$2:$I$597)))))</f>
        <v>6.5625000000000003E-2</v>
      </c>
      <c r="J166" s="49">
        <f t="array" ref="J166">AVERAGE(IF($A166='Sale Auction Data'!$L$2:$L$597,'Sale Auction Data'!$J$2:$J$597))</f>
        <v>71.041666666666671</v>
      </c>
      <c r="K166" s="22">
        <f t="array" ref="K166">IF(ISERROR((AVERAGE(IF($A166='Sale Auction Data'!$L$2:$L$597,IF('Sale Auction Data'!$M$2:$M$597="Y",'Sale Auction Data'!$J$2:$J$597))))),"-",(AVERAGE(IF($A166='Sale Auction Data'!$L$2:$L$597,IF('Sale Auction Data'!$M$2:$M$597="Y",'Sale Auction Data'!$J$2:$J$597)))))</f>
        <v>71.041666666666671</v>
      </c>
      <c r="L166" s="49">
        <f t="array" ref="L166">AVERAGE(IF($A166='Sale Auction Data'!$L$2:$L$597,'Sale Auction Data'!$K$2:$K$597))</f>
        <v>4.375</v>
      </c>
      <c r="M166" s="22">
        <f t="array" ref="M166">IF(ISERROR((AVERAGE(IF($A166='Sale Auction Data'!$L$2:$L$597,IF('Sale Auction Data'!$M$2:$M$597="Y",'Sale Auction Data'!$K$2:$K$597))))),"-",(AVERAGE(IF($A166='Sale Auction Data'!$L$2:$L$597,IF('Sale Auction Data'!$M$2:$M$597="Y",'Sale Auction Data'!$K$2:$K$597)))))</f>
        <v>4.375</v>
      </c>
    </row>
    <row r="167" spans="1:13" x14ac:dyDescent="0.25">
      <c r="A167" t="s">
        <v>226</v>
      </c>
      <c r="B167" s="10" t="s">
        <v>234</v>
      </c>
      <c r="C167" s="46">
        <f t="array" ref="C167">COUNT(IF($A167='Sale Auction Data'!$L$2:$L$597,'Sale Auction Data'!$N$2:$N$597))</f>
        <v>1</v>
      </c>
      <c r="D167" s="47">
        <f t="shared" si="2"/>
        <v>6.369426751592357E-3</v>
      </c>
      <c r="E167" s="46" t="str">
        <f t="array" ref="E167">IF((COUNT(IF($A167='Sale Auction Data'!$L$2:$L$597,IF('Sale Auction Data'!$M$2:$M$597="Y",'Sale Auction Data'!$N$2:$N$597))))=0,"-",(COUNT(IF($A167='Sale Auction Data'!$L$2:$L$597,IF('Sale Auction Data'!$M$2:$M$597="Y",'Sale Auction Data'!$N$2:$N$597)))))</f>
        <v>-</v>
      </c>
      <c r="F167" s="19" t="str">
        <f t="shared" si="3"/>
        <v>-</v>
      </c>
      <c r="G167" s="47" t="str">
        <f t="shared" si="4"/>
        <v>-</v>
      </c>
      <c r="H167" s="48">
        <f t="array" ref="H167">AVERAGE(IF($A167='Sale Auction Data'!$L$2:$L$597,'Sale Auction Data'!$I$2:$I$597))</f>
        <v>2.283653846153846E-2</v>
      </c>
      <c r="I167" s="47" t="str">
        <f t="array" ref="I167">IF(ISERROR((AVERAGE(IF($A167='Sale Auction Data'!$L$2:$L$597,IF('Sale Auction Data'!$M$2:$M$597="Y",'Sale Auction Data'!$I$2:$I$597))))),"-",(AVERAGE(IF($A167='Sale Auction Data'!$L$2:$L$597,IF('Sale Auction Data'!$M$2:$M$597="Y",'Sale Auction Data'!$I$2:$I$597)))))</f>
        <v>-</v>
      </c>
      <c r="J167" s="49">
        <f t="array" ref="J167">AVERAGE(IF($A167='Sale Auction Data'!$L$2:$L$597,'Sale Auction Data'!$J$2:$J$597))</f>
        <v>266.93851944792976</v>
      </c>
      <c r="K167" s="22" t="str">
        <f t="array" ref="K167">IF(ISERROR((AVERAGE(IF($A167='Sale Auction Data'!$L$2:$L$597,IF('Sale Auction Data'!$M$2:$M$597="Y",'Sale Auction Data'!$J$2:$J$597))))),"-",(AVERAGE(IF($A167='Sale Auction Data'!$L$2:$L$597,IF('Sale Auction Data'!$M$2:$M$597="Y",'Sale Auction Data'!$J$2:$J$597)))))</f>
        <v>-</v>
      </c>
      <c r="L167" s="49">
        <f t="array" ref="L167">AVERAGE(IF($A167='Sale Auction Data'!$L$2:$L$597,'Sale Auction Data'!$K$2:$K$597))</f>
        <v>5.9598494353826936</v>
      </c>
      <c r="M167" s="22" t="str">
        <f t="array" ref="M167">IF(ISERROR((AVERAGE(IF($A167='Sale Auction Data'!$L$2:$L$597,IF('Sale Auction Data'!$M$2:$M$597="Y",'Sale Auction Data'!$K$2:$K$597))))),"-",(AVERAGE(IF($A167='Sale Auction Data'!$L$2:$L$597,IF('Sale Auction Data'!$M$2:$M$597="Y",'Sale Auction Data'!$K$2:$K$597)))))</f>
        <v>-</v>
      </c>
    </row>
    <row r="168" spans="1:13" x14ac:dyDescent="0.25">
      <c r="A168" t="s">
        <v>227</v>
      </c>
      <c r="B168" s="10" t="s">
        <v>235</v>
      </c>
      <c r="C168" s="46">
        <f t="array" ref="C168">COUNT(IF($A168='Sale Auction Data'!$L$2:$L$597,'Sale Auction Data'!$N$2:$N$597))</f>
        <v>1</v>
      </c>
      <c r="D168" s="47">
        <f t="shared" si="2"/>
        <v>6.369426751592357E-3</v>
      </c>
      <c r="E168" s="46" t="str">
        <f t="array" ref="E168">IF((COUNT(IF($A168='Sale Auction Data'!$L$2:$L$597,IF('Sale Auction Data'!$M$2:$M$597="Y",'Sale Auction Data'!$N$2:$N$597))))=0,"-",(COUNT(IF($A168='Sale Auction Data'!$L$2:$L$597,IF('Sale Auction Data'!$M$2:$M$597="Y",'Sale Auction Data'!$N$2:$N$597)))))</f>
        <v>-</v>
      </c>
      <c r="F168" s="19" t="str">
        <f t="shared" si="3"/>
        <v>-</v>
      </c>
      <c r="G168" s="47" t="str">
        <f t="shared" si="4"/>
        <v>-</v>
      </c>
      <c r="H168" s="48">
        <f t="array" ref="H168">AVERAGE(IF($A168='Sale Auction Data'!$L$2:$L$597,'Sale Auction Data'!$I$2:$I$597))</f>
        <v>0.15009918845807033</v>
      </c>
      <c r="I168" s="47" t="str">
        <f t="array" ref="I168">IF(ISERROR((AVERAGE(IF($A168='Sale Auction Data'!$L$2:$L$597,IF('Sale Auction Data'!$M$2:$M$597="Y",'Sale Auction Data'!$I$2:$I$597))))),"-",(AVERAGE(IF($A168='Sale Auction Data'!$L$2:$L$597,IF('Sale Auction Data'!$M$2:$M$597="Y",'Sale Auction Data'!$I$2:$I$597)))))</f>
        <v>-</v>
      </c>
      <c r="J168" s="49">
        <f t="array" ref="J168">AVERAGE(IF($A168='Sale Auction Data'!$L$2:$L$597,'Sale Auction Data'!$J$2:$J$597))</f>
        <v>368.52354810748341</v>
      </c>
      <c r="K168" s="22" t="str">
        <f t="array" ref="K168">IF(ISERROR((AVERAGE(IF($A168='Sale Auction Data'!$L$2:$L$597,IF('Sale Auction Data'!$M$2:$M$597="Y",'Sale Auction Data'!$J$2:$J$597))))),"-",(AVERAGE(IF($A168='Sale Auction Data'!$L$2:$L$597,IF('Sale Auction Data'!$M$2:$M$597="Y",'Sale Auction Data'!$J$2:$J$597)))))</f>
        <v>-</v>
      </c>
      <c r="L168" s="49">
        <f t="array" ref="L168">AVERAGE(IF($A168='Sale Auction Data'!$L$2:$L$597,'Sale Auction Data'!$K$2:$K$597))</f>
        <v>48.095926032938451</v>
      </c>
      <c r="M168" s="22" t="str">
        <f t="array" ref="M168">IF(ISERROR((AVERAGE(IF($A168='Sale Auction Data'!$L$2:$L$597,IF('Sale Auction Data'!$M$2:$M$597="Y",'Sale Auction Data'!$K$2:$K$597))))),"-",(AVERAGE(IF($A168='Sale Auction Data'!$L$2:$L$597,IF('Sale Auction Data'!$M$2:$M$597="Y",'Sale Auction Data'!$K$2:$K$597)))))</f>
        <v>-</v>
      </c>
    </row>
    <row r="169" spans="1:13" x14ac:dyDescent="0.25">
      <c r="A169" t="s">
        <v>228</v>
      </c>
      <c r="B169" s="10" t="s">
        <v>228</v>
      </c>
      <c r="C169" s="46">
        <f t="array" ref="C169">COUNT(IF($A169='Sale Auction Data'!$L$2:$L$597,'Sale Auction Data'!$N$2:$N$597))</f>
        <v>1</v>
      </c>
      <c r="D169" s="47">
        <f t="shared" si="2"/>
        <v>6.369426751592357E-3</v>
      </c>
      <c r="E169" s="46" t="str">
        <f t="array" ref="E169">IF((COUNT(IF($A169='Sale Auction Data'!$L$2:$L$597,IF('Sale Auction Data'!$M$2:$M$597="Y",'Sale Auction Data'!$N$2:$N$597))))=0,"-",(COUNT(IF($A169='Sale Auction Data'!$L$2:$L$597,IF('Sale Auction Data'!$M$2:$M$597="Y",'Sale Auction Data'!$N$2:$N$597)))))</f>
        <v>-</v>
      </c>
      <c r="F169" s="19" t="str">
        <f t="shared" si="3"/>
        <v>-</v>
      </c>
      <c r="G169" s="47" t="str">
        <f t="shared" si="4"/>
        <v>-</v>
      </c>
      <c r="H169" s="48">
        <f t="array" ref="H169">AVERAGE(IF($A169='Sale Auction Data'!$L$2:$L$597,'Sale Auction Data'!$I$2:$I$597))</f>
        <v>0.15537848605577689</v>
      </c>
      <c r="I169" s="47" t="str">
        <f t="array" ref="I169">IF(ISERROR((AVERAGE(IF($A169='Sale Auction Data'!$L$2:$L$597,IF('Sale Auction Data'!$M$2:$M$597="Y",'Sale Auction Data'!$I$2:$I$597))))),"-",(AVERAGE(IF($A169='Sale Auction Data'!$L$2:$L$597,IF('Sale Auction Data'!$M$2:$M$597="Y",'Sale Auction Data'!$I$2:$I$597)))))</f>
        <v>-</v>
      </c>
      <c r="J169" s="49">
        <f t="array" ref="J169">AVERAGE(IF($A169='Sale Auction Data'!$L$2:$L$597,'Sale Auction Data'!$J$2:$J$597))</f>
        <v>224.89336952307096</v>
      </c>
      <c r="K169" s="22" t="str">
        <f t="array" ref="K169">IF(ISERROR((AVERAGE(IF($A169='Sale Auction Data'!$L$2:$L$597,IF('Sale Auction Data'!$M$2:$M$597="Y",'Sale Auction Data'!$J$2:$J$597))))),"-",(AVERAGE(IF($A169='Sale Auction Data'!$L$2:$L$597,IF('Sale Auction Data'!$M$2:$M$597="Y",'Sale Auction Data'!$J$2:$J$597)))))</f>
        <v>-</v>
      </c>
      <c r="L169" s="49">
        <f t="array" ref="L169">AVERAGE(IF($A169='Sale Auction Data'!$L$2:$L$597,'Sale Auction Data'!$K$2:$K$597))</f>
        <v>30.244280728964725</v>
      </c>
      <c r="M169" s="22" t="str">
        <f t="array" ref="M169">IF(ISERROR((AVERAGE(IF($A169='Sale Auction Data'!$L$2:$L$597,IF('Sale Auction Data'!$M$2:$M$597="Y",'Sale Auction Data'!$K$2:$K$597))))),"-",(AVERAGE(IF($A169='Sale Auction Data'!$L$2:$L$597,IF('Sale Auction Data'!$M$2:$M$597="Y",'Sale Auction Data'!$K$2:$K$597)))))</f>
        <v>-</v>
      </c>
    </row>
    <row r="170" spans="1:13" x14ac:dyDescent="0.25">
      <c r="A170" t="s">
        <v>230</v>
      </c>
      <c r="B170" s="10" t="s">
        <v>237</v>
      </c>
      <c r="C170" s="46">
        <f t="array" ref="C170">COUNT(IF($A170='Sale Auction Data'!$L$2:$L$597,'Sale Auction Data'!$N$2:$N$597))</f>
        <v>1</v>
      </c>
      <c r="D170" s="47">
        <f t="shared" si="2"/>
        <v>6.369426751592357E-3</v>
      </c>
      <c r="E170" s="46" t="str">
        <f t="array" ref="E170">IF((COUNT(IF($A170='Sale Auction Data'!$L$2:$L$597,IF('Sale Auction Data'!$M$2:$M$597="Y",'Sale Auction Data'!$N$2:$N$597))))=0,"-",(COUNT(IF($A170='Sale Auction Data'!$L$2:$L$597,IF('Sale Auction Data'!$M$2:$M$597="Y",'Sale Auction Data'!$N$2:$N$597)))))</f>
        <v>-</v>
      </c>
      <c r="F170" s="19" t="str">
        <f t="shared" si="3"/>
        <v>-</v>
      </c>
      <c r="G170" s="47" t="str">
        <f t="shared" si="4"/>
        <v>-</v>
      </c>
      <c r="H170" s="48">
        <f t="array" ref="H170">AVERAGE(IF($A170='Sale Auction Data'!$L$2:$L$597,'Sale Auction Data'!$I$2:$I$597))</f>
        <v>0.24512871409921666</v>
      </c>
      <c r="I170" s="47" t="str">
        <f t="array" ref="I170">IF(ISERROR((AVERAGE(IF($A170='Sale Auction Data'!$L$2:$L$597,IF('Sale Auction Data'!$M$2:$M$597="Y",'Sale Auction Data'!$I$2:$I$597))))),"-",(AVERAGE(IF($A170='Sale Auction Data'!$L$2:$L$597,IF('Sale Auction Data'!$M$2:$M$597="Y",'Sale Auction Data'!$I$2:$I$597)))))</f>
        <v>-</v>
      </c>
      <c r="J170" s="49">
        <f t="array" ref="J170">AVERAGE(IF($A170='Sale Auction Data'!$L$2:$L$597,'Sale Auction Data'!$J$2:$J$597))</f>
        <v>409.16713642213642</v>
      </c>
      <c r="K170" s="22" t="str">
        <f t="array" ref="K170">IF(ISERROR((AVERAGE(IF($A170='Sale Auction Data'!$L$2:$L$597,IF('Sale Auction Data'!$M$2:$M$597="Y",'Sale Auction Data'!$J$2:$J$597))))),"-",(AVERAGE(IF($A170='Sale Auction Data'!$L$2:$L$597,IF('Sale Auction Data'!$M$2:$M$597="Y",'Sale Auction Data'!$J$2:$J$597)))))</f>
        <v>-</v>
      </c>
      <c r="L170" s="49">
        <f t="array" ref="L170">AVERAGE(IF($A170='Sale Auction Data'!$L$2:$L$597,'Sale Auction Data'!$K$2:$K$597))</f>
        <v>80.552807807807824</v>
      </c>
      <c r="M170" s="22" t="str">
        <f t="array" ref="M170">IF(ISERROR((AVERAGE(IF($A170='Sale Auction Data'!$L$2:$L$597,IF('Sale Auction Data'!$M$2:$M$597="Y",'Sale Auction Data'!$K$2:$K$597))))),"-",(AVERAGE(IF($A170='Sale Auction Data'!$L$2:$L$597,IF('Sale Auction Data'!$M$2:$M$597="Y",'Sale Auction Data'!$K$2:$K$597)))))</f>
        <v>-</v>
      </c>
    </row>
    <row r="171" spans="1:13" x14ac:dyDescent="0.25">
      <c r="A171" t="s">
        <v>124</v>
      </c>
      <c r="B171" s="10" t="s">
        <v>124</v>
      </c>
      <c r="C171" s="46">
        <f t="array" ref="C171">COUNT(IF($A171='Sale Auction Data'!$L$2:$L$597,'Sale Auction Data'!$N$2:$N$597))</f>
        <v>1</v>
      </c>
      <c r="D171" s="47">
        <f t="shared" si="2"/>
        <v>6.369426751592357E-3</v>
      </c>
      <c r="E171" s="46" t="str">
        <f t="array" ref="E171">IF((COUNT(IF($A171='Sale Auction Data'!$L$2:$L$597,IF('Sale Auction Data'!$M$2:$M$597="Y",'Sale Auction Data'!$N$2:$N$597))))=0,"-",(COUNT(IF($A171='Sale Auction Data'!$L$2:$L$597,IF('Sale Auction Data'!$M$2:$M$597="Y",'Sale Auction Data'!$N$2:$N$597)))))</f>
        <v>-</v>
      </c>
      <c r="F171" s="19" t="str">
        <f t="shared" si="3"/>
        <v>-</v>
      </c>
      <c r="G171" s="47" t="str">
        <f t="shared" si="4"/>
        <v>-</v>
      </c>
      <c r="H171" s="48">
        <f t="array" ref="H171">AVERAGE(IF($A171='Sale Auction Data'!$L$2:$L$597,'Sale Auction Data'!$I$2:$I$597))</f>
        <v>0.28554600550964188</v>
      </c>
      <c r="I171" s="47" t="str">
        <f t="array" ref="I171">IF(ISERROR((AVERAGE(IF($A171='Sale Auction Data'!$L$2:$L$597,IF('Sale Auction Data'!$M$2:$M$597="Y",'Sale Auction Data'!$I$2:$I$597))))),"-",(AVERAGE(IF($A171='Sale Auction Data'!$L$2:$L$597,IF('Sale Auction Data'!$M$2:$M$597="Y",'Sale Auction Data'!$I$2:$I$597)))))</f>
        <v>-</v>
      </c>
      <c r="J171" s="49">
        <f t="array" ref="J171">AVERAGE(IF($A171='Sale Auction Data'!$L$2:$L$597,'Sale Auction Data'!$J$2:$J$597))</f>
        <v>425.54550428597486</v>
      </c>
      <c r="K171" s="22" t="str">
        <f t="array" ref="K171">IF(ISERROR((AVERAGE(IF($A171='Sale Auction Data'!$L$2:$L$597,IF('Sale Auction Data'!$M$2:$M$597="Y",'Sale Auction Data'!$J$2:$J$597))))),"-",(AVERAGE(IF($A171='Sale Auction Data'!$L$2:$L$597,IF('Sale Auction Data'!$M$2:$M$597="Y",'Sale Auction Data'!$J$2:$J$597)))))</f>
        <v>-</v>
      </c>
      <c r="L171" s="49">
        <f t="array" ref="L171">AVERAGE(IF($A171='Sale Auction Data'!$L$2:$L$597,'Sale Auction Data'!$K$2:$K$597))</f>
        <v>94.522341783695083</v>
      </c>
      <c r="M171" s="22" t="str">
        <f t="array" ref="M171">IF(ISERROR((AVERAGE(IF($A171='Sale Auction Data'!$L$2:$L$597,IF('Sale Auction Data'!$M$2:$M$597="Y",'Sale Auction Data'!$K$2:$K$597))))),"-",(AVERAGE(IF($A171='Sale Auction Data'!$L$2:$L$597,IF('Sale Auction Data'!$M$2:$M$597="Y",'Sale Auction Data'!$K$2:$K$597)))))</f>
        <v>-</v>
      </c>
    </row>
    <row r="172" spans="1:13" x14ac:dyDescent="0.25">
      <c r="A172" t="s">
        <v>125</v>
      </c>
      <c r="B172" s="10" t="s">
        <v>125</v>
      </c>
      <c r="C172" s="46">
        <f t="array" ref="C172">COUNT(IF($A172='Sale Auction Data'!$L$2:$L$597,'Sale Auction Data'!$N$2:$N$597))</f>
        <v>6</v>
      </c>
      <c r="D172" s="47">
        <f t="shared" si="2"/>
        <v>3.8216560509554139E-2</v>
      </c>
      <c r="E172" s="46">
        <f t="array" ref="E172">IF((COUNT(IF($A172='Sale Auction Data'!$L$2:$L$597,IF('Sale Auction Data'!$M$2:$M$597="Y",'Sale Auction Data'!$N$2:$N$597))))=0,"-",(COUNT(IF($A172='Sale Auction Data'!$L$2:$L$597,IF('Sale Auction Data'!$M$2:$M$597="Y",'Sale Auction Data'!$N$2:$N$597)))))</f>
        <v>3</v>
      </c>
      <c r="F172" s="19">
        <f t="shared" si="3"/>
        <v>1.9108280254777069E-2</v>
      </c>
      <c r="G172" s="47">
        <f t="shared" si="4"/>
        <v>0.5</v>
      </c>
      <c r="H172" s="48">
        <f t="array" ref="H172">AVERAGE(IF($A172='Sale Auction Data'!$L$2:$L$597,'Sale Auction Data'!$I$2:$I$597))</f>
        <v>0.38112667953640617</v>
      </c>
      <c r="I172" s="47">
        <f t="array" ref="I172">IF(ISERROR((AVERAGE(IF($A172='Sale Auction Data'!$L$2:$L$597,IF('Sale Auction Data'!$M$2:$M$597="Y",'Sale Auction Data'!$I$2:$I$597))))),"-",(AVERAGE(IF($A172='Sale Auction Data'!$L$2:$L$597,IF('Sale Auction Data'!$M$2:$M$597="Y",'Sale Auction Data'!$I$2:$I$597)))))</f>
        <v>0.4756807776659473</v>
      </c>
      <c r="J172" s="49">
        <f t="array" ref="J172">AVERAGE(IF($A172='Sale Auction Data'!$L$2:$L$597,'Sale Auction Data'!$J$2:$J$597))</f>
        <v>539.36739914245425</v>
      </c>
      <c r="K172" s="22">
        <f t="array" ref="K172">IF(ISERROR((AVERAGE(IF($A172='Sale Auction Data'!$L$2:$L$597,IF('Sale Auction Data'!$M$2:$M$597="Y",'Sale Auction Data'!$J$2:$J$597))))),"-",(AVERAGE(IF($A172='Sale Auction Data'!$L$2:$L$597,IF('Sale Auction Data'!$M$2:$M$597="Y",'Sale Auction Data'!$J$2:$J$597)))))</f>
        <v>567.3583479603617</v>
      </c>
      <c r="L172" s="49">
        <f t="array" ref="L172">AVERAGE(IF($A172='Sale Auction Data'!$L$2:$L$597,'Sale Auction Data'!$K$2:$K$597))</f>
        <v>147.39449107705647</v>
      </c>
      <c r="M172" s="22">
        <f t="array" ref="M172">IF(ISERROR((AVERAGE(IF($A172='Sale Auction Data'!$L$2:$L$597,IF('Sale Auction Data'!$M$2:$M$597="Y",'Sale Auction Data'!$K$2:$K$597))))),"-",(AVERAGE(IF($A172='Sale Auction Data'!$L$2:$L$597,IF('Sale Auction Data'!$M$2:$M$597="Y",'Sale Auction Data'!$K$2:$K$597)))))</f>
        <v>179.67092140993819</v>
      </c>
    </row>
    <row r="173" spans="1:13" x14ac:dyDescent="0.25">
      <c r="A173" t="s">
        <v>133</v>
      </c>
      <c r="B173" s="10" t="s">
        <v>133</v>
      </c>
      <c r="C173" s="46">
        <f t="array" ref="C173">COUNT(IF($A173='Sale Auction Data'!$L$2:$L$597,'Sale Auction Data'!$N$2:$N$597))</f>
        <v>1</v>
      </c>
      <c r="D173" s="47">
        <f t="shared" si="2"/>
        <v>6.369426751592357E-3</v>
      </c>
      <c r="E173" s="46" t="str">
        <f t="array" ref="E173">IF((COUNT(IF($A173='Sale Auction Data'!$L$2:$L$597,IF('Sale Auction Data'!$M$2:$M$597="Y",'Sale Auction Data'!$N$2:$N$597))))=0,"-",(COUNT(IF($A173='Sale Auction Data'!$L$2:$L$597,IF('Sale Auction Data'!$M$2:$M$597="Y",'Sale Auction Data'!$N$2:$N$597)))))</f>
        <v>-</v>
      </c>
      <c r="F173" s="19" t="str">
        <f t="shared" si="3"/>
        <v>-</v>
      </c>
      <c r="G173" s="47" t="str">
        <f t="shared" si="4"/>
        <v>-</v>
      </c>
      <c r="H173" s="48">
        <f t="array" ref="H173">AVERAGE(IF($A173='Sale Auction Data'!$L$2:$L$597,'Sale Auction Data'!$I$2:$I$597))</f>
        <v>0.28698090452261305</v>
      </c>
      <c r="I173" s="47" t="str">
        <f t="array" ref="I173">IF(ISERROR((AVERAGE(IF($A173='Sale Auction Data'!$L$2:$L$597,IF('Sale Auction Data'!$M$2:$M$597="Y",'Sale Auction Data'!$I$2:$I$597))))),"-",(AVERAGE(IF($A173='Sale Auction Data'!$L$2:$L$597,IF('Sale Auction Data'!$M$2:$M$597="Y",'Sale Auction Data'!$I$2:$I$597)))))</f>
        <v>-</v>
      </c>
      <c r="J173" s="49">
        <f t="array" ref="J173">AVERAGE(IF($A173='Sale Auction Data'!$L$2:$L$597,'Sale Auction Data'!$J$2:$J$597))</f>
        <v>393.65078389179217</v>
      </c>
      <c r="K173" s="22" t="str">
        <f t="array" ref="K173">IF(ISERROR((AVERAGE(IF($A173='Sale Auction Data'!$L$2:$L$597,IF('Sale Auction Data'!$M$2:$M$597="Y",'Sale Auction Data'!$J$2:$J$597))))),"-",(AVERAGE(IF($A173='Sale Auction Data'!$L$2:$L$597,IF('Sale Auction Data'!$M$2:$M$597="Y",'Sale Auction Data'!$J$2:$J$597)))))</f>
        <v>-</v>
      </c>
      <c r="L173" s="49">
        <f t="array" ref="L173">AVERAGE(IF($A173='Sale Auction Data'!$L$2:$L$597,'Sale Auction Data'!$K$2:$K$597))</f>
        <v>87.779280664002442</v>
      </c>
      <c r="M173" s="22" t="str">
        <f t="array" ref="M173">IF(ISERROR((AVERAGE(IF($A173='Sale Auction Data'!$L$2:$L$597,IF('Sale Auction Data'!$M$2:$M$597="Y",'Sale Auction Data'!$K$2:$K$597))))),"-",(AVERAGE(IF($A173='Sale Auction Data'!$L$2:$L$597,IF('Sale Auction Data'!$M$2:$M$597="Y",'Sale Auction Data'!$K$2:$K$597)))))</f>
        <v>-</v>
      </c>
    </row>
    <row r="174" spans="1:13" x14ac:dyDescent="0.25">
      <c r="A174" t="s">
        <v>291</v>
      </c>
      <c r="B174" s="86" t="s">
        <v>291</v>
      </c>
      <c r="C174" s="46">
        <f t="array" ref="C174">COUNT(IF($A174='Sale Auction Data'!$L$2:$L$597,'Sale Auction Data'!$N$2:$N$597))</f>
        <v>1</v>
      </c>
      <c r="D174" s="47">
        <f t="shared" si="2"/>
        <v>6.369426751592357E-3</v>
      </c>
      <c r="E174" s="46" t="str">
        <f t="array" ref="E174">IF((COUNT(IF($A174='Sale Auction Data'!$L$2:$L$597,IF('Sale Auction Data'!$M$2:$M$597="Y",'Sale Auction Data'!$N$2:$N$597))))=0,"-",(COUNT(IF($A174='Sale Auction Data'!$L$2:$L$597,IF('Sale Auction Data'!$M$2:$M$597="Y",'Sale Auction Data'!$N$2:$N$597)))))</f>
        <v>-</v>
      </c>
      <c r="F174" s="19" t="str">
        <f t="shared" si="3"/>
        <v>-</v>
      </c>
      <c r="G174" s="47" t="str">
        <f t="shared" si="4"/>
        <v>-</v>
      </c>
      <c r="H174" s="48">
        <f t="array" ref="H174">AVERAGE(IF($A174='Sale Auction Data'!$L$2:$L$597,'Sale Auction Data'!$I$2:$I$597))</f>
        <v>0.15341520467836256</v>
      </c>
      <c r="I174" s="47" t="str">
        <f t="array" ref="I174">IF(ISERROR((AVERAGE(IF($A174='Sale Auction Data'!$L$2:$L$597,IF('Sale Auction Data'!$M$2:$M$597="Y",'Sale Auction Data'!$I$2:$I$597))))),"-",(AVERAGE(IF($A174='Sale Auction Data'!$L$2:$L$597,IF('Sale Auction Data'!$M$2:$M$597="Y",'Sale Auction Data'!$I$2:$I$597)))))</f>
        <v>-</v>
      </c>
      <c r="J174" s="49">
        <f t="array" ref="J174">AVERAGE(IF($A174='Sale Auction Data'!$L$2:$L$597,'Sale Auction Data'!$J$2:$J$597))</f>
        <v>338.89003436426117</v>
      </c>
      <c r="K174" s="22" t="str">
        <f t="array" ref="K174">IF(ISERROR((AVERAGE(IF($A174='Sale Auction Data'!$L$2:$L$597,IF('Sale Auction Data'!$M$2:$M$597="Y",'Sale Auction Data'!$J$2:$J$597))))),"-",(AVERAGE(IF($A174='Sale Auction Data'!$L$2:$L$597,IF('Sale Auction Data'!$M$2:$M$597="Y",'Sale Auction Data'!$J$2:$J$597)))))</f>
        <v>-</v>
      </c>
      <c r="L174" s="49">
        <f t="array" ref="L174">AVERAGE(IF($A174='Sale Auction Data'!$L$2:$L$597,'Sale Auction Data'!$K$2:$K$597))</f>
        <v>45.075601374570454</v>
      </c>
      <c r="M174" s="22" t="str">
        <f t="array" ref="M174">IF(ISERROR((AVERAGE(IF($A174='Sale Auction Data'!$L$2:$L$597,IF('Sale Auction Data'!$M$2:$M$597="Y",'Sale Auction Data'!$K$2:$K$597))))),"-",(AVERAGE(IF($A174='Sale Auction Data'!$L$2:$L$597,IF('Sale Auction Data'!$M$2:$M$597="Y",'Sale Auction Data'!$K$2:$K$597)))))</f>
        <v>-</v>
      </c>
    </row>
    <row r="175" spans="1:13" x14ac:dyDescent="0.25">
      <c r="A175" s="86" t="s">
        <v>299</v>
      </c>
      <c r="B175" s="86" t="s">
        <v>299</v>
      </c>
      <c r="C175" s="46">
        <f t="array" ref="C175">COUNT(IF($A175='Sale Auction Data'!$L$2:$L$597,'Sale Auction Data'!$N$2:$N$597))</f>
        <v>1</v>
      </c>
      <c r="D175" s="47">
        <f t="shared" ref="D175" si="5">C175/(SUM($C$4:$C$13))</f>
        <v>6.369426751592357E-3</v>
      </c>
      <c r="E175" s="46" t="str">
        <f t="array" ref="E175">IF((COUNT(IF($A175='Sale Auction Data'!$L$2:$L$597,IF('Sale Auction Data'!$M$2:$M$597="Y",'Sale Auction Data'!$N$2:$N$597))))=0,"-",(COUNT(IF($A175='Sale Auction Data'!$L$2:$L$597,IF('Sale Auction Data'!$M$2:$M$597="Y",'Sale Auction Data'!$N$2:$N$597)))))</f>
        <v>-</v>
      </c>
      <c r="F175" s="19" t="str">
        <f t="shared" ref="F175" si="6">IF(ISERR((E175/(SUM($C$4:$C$13)))),"-",(E175/(SUM($C$4:$C$13))))</f>
        <v>-</v>
      </c>
      <c r="G175" s="47" t="str">
        <f t="shared" ref="G175" si="7">IF(ISERR((E175/C175)),"-",(E175/C175))</f>
        <v>-</v>
      </c>
      <c r="H175" s="48">
        <f t="array" ref="H175">AVERAGE(IF($A175='Sale Auction Data'!$L$2:$L$597,'Sale Auction Data'!$I$2:$I$597))</f>
        <v>0.60438000000000014</v>
      </c>
      <c r="I175" s="47" t="str">
        <f t="array" ref="I175">IF(ISERROR((AVERAGE(IF($A175='Sale Auction Data'!$L$2:$L$597,IF('Sale Auction Data'!$M$2:$M$597="Y",'Sale Auction Data'!$I$2:$I$597))))),"-",(AVERAGE(IF($A175='Sale Auction Data'!$L$2:$L$597,IF('Sale Auction Data'!$M$2:$M$597="Y",'Sale Auction Data'!$I$2:$I$597)))))</f>
        <v>-</v>
      </c>
      <c r="J175" s="49">
        <f t="array" ref="J175">AVERAGE(IF($A175='Sale Auction Data'!$L$2:$L$597,'Sale Auction Data'!$J$2:$J$597))</f>
        <v>335.8004651162791</v>
      </c>
      <c r="K175" s="22" t="str">
        <f t="array" ref="K175">IF(ISERROR((AVERAGE(IF($A175='Sale Auction Data'!$L$2:$L$597,IF('Sale Auction Data'!$M$2:$M$597="Y",'Sale Auction Data'!$J$2:$J$597))))),"-",(AVERAGE(IF($A175='Sale Auction Data'!$L$2:$L$597,IF('Sale Auction Data'!$M$2:$M$597="Y",'Sale Auction Data'!$J$2:$J$597)))))</f>
        <v>-</v>
      </c>
      <c r="L175" s="49">
        <f t="array" ref="L175">AVERAGE(IF($A175='Sale Auction Data'!$L$2:$L$597,'Sale Auction Data'!$K$2:$K$597))</f>
        <v>126.49813953488376</v>
      </c>
      <c r="M175" s="22" t="str">
        <f t="array" ref="M175">IF(ISERROR((AVERAGE(IF($A175='Sale Auction Data'!$L$2:$L$597,IF('Sale Auction Data'!$M$2:$M$597="Y",'Sale Auction Data'!$K$2:$K$597))))),"-",(AVERAGE(IF($A175='Sale Auction Data'!$L$2:$L$597,IF('Sale Auction Data'!$M$2:$M$597="Y",'Sale Auction Data'!$K$2:$K$597)))))</f>
        <v>-</v>
      </c>
    </row>
    <row r="176" spans="1:13" ht="15.75" thickBot="1" x14ac:dyDescent="0.3">
      <c r="A176" t="s">
        <v>135</v>
      </c>
      <c r="B176" s="11" t="s">
        <v>172</v>
      </c>
      <c r="C176" s="46">
        <f t="array" ref="C176">COUNT(IF($A176='Sale Auction Data'!$L$2:$L$597,'Sale Auction Data'!$N$2:$N$597))</f>
        <v>1</v>
      </c>
      <c r="D176" s="47">
        <f t="shared" si="2"/>
        <v>6.369426751592357E-3</v>
      </c>
      <c r="E176" s="46" t="str">
        <f t="array" ref="E176">IF((COUNT(IF($A176='Sale Auction Data'!$L$2:$L$597,IF('Sale Auction Data'!$M$2:$M$597="Y",'Sale Auction Data'!$N$2:$N$597))))=0,"-",(COUNT(IF($A176='Sale Auction Data'!$L$2:$L$597,IF('Sale Auction Data'!$M$2:$M$597="Y",'Sale Auction Data'!$N$2:$N$597)))))</f>
        <v>-</v>
      </c>
      <c r="F176" s="19" t="str">
        <f t="shared" si="3"/>
        <v>-</v>
      </c>
      <c r="G176" s="47" t="str">
        <f t="shared" si="4"/>
        <v>-</v>
      </c>
      <c r="H176" s="48">
        <f t="array" ref="H176">AVERAGE(IF($A176='Sale Auction Data'!$L$2:$L$597,'Sale Auction Data'!$I$2:$I$597))</f>
        <v>6.41025641025641E-3</v>
      </c>
      <c r="I176" s="47" t="str">
        <f t="array" ref="I176">IF(ISERROR((AVERAGE(IF($A176='Sale Auction Data'!$L$2:$L$597,IF('Sale Auction Data'!$M$2:$M$597="Y",'Sale Auction Data'!$I$2:$I$597))))),"-",(AVERAGE(IF($A176='Sale Auction Data'!$L$2:$L$597,IF('Sale Auction Data'!$M$2:$M$597="Y",'Sale Auction Data'!$I$2:$I$597)))))</f>
        <v>-</v>
      </c>
      <c r="J176" s="49">
        <f t="array" ref="J176">AVERAGE(IF($A176='Sale Auction Data'!$L$2:$L$597,'Sale Auction Data'!$J$2:$J$597))</f>
        <v>157</v>
      </c>
      <c r="K176" s="22" t="str">
        <f t="array" ref="K176">IF(ISERROR((AVERAGE(IF($A176='Sale Auction Data'!$L$2:$L$597,IF('Sale Auction Data'!$M$2:$M$597="Y",'Sale Auction Data'!$J$2:$J$597))))),"-",(AVERAGE(IF($A176='Sale Auction Data'!$L$2:$L$597,IF('Sale Auction Data'!$M$2:$M$597="Y",'Sale Auction Data'!$J$2:$J$597)))))</f>
        <v>-</v>
      </c>
      <c r="L176" s="49">
        <f t="array" ref="L176">AVERAGE(IF($A176='Sale Auction Data'!$L$2:$L$597,'Sale Auction Data'!$K$2:$K$597))</f>
        <v>1</v>
      </c>
      <c r="M176" s="22" t="str">
        <f t="array" ref="M176">IF(ISERROR((AVERAGE(IF($A176='Sale Auction Data'!$L$2:$L$597,IF('Sale Auction Data'!$M$2:$M$597="Y",'Sale Auction Data'!$K$2:$K$597))))),"-",(AVERAGE(IF($A176='Sale Auction Data'!$L$2:$L$597,IF('Sale Auction Data'!$M$2:$M$597="Y",'Sale Auction Data'!$K$2:$K$597)))))</f>
        <v>-</v>
      </c>
    </row>
    <row r="199" spans="1:12" x14ac:dyDescent="0.25">
      <c r="A199" t="s">
        <v>136</v>
      </c>
    </row>
    <row r="200" spans="1:12" ht="15.75" thickBot="1" x14ac:dyDescent="0.3">
      <c r="C200">
        <v>2000</v>
      </c>
      <c r="D200">
        <v>3000</v>
      </c>
      <c r="E200">
        <v>4000</v>
      </c>
      <c r="F200">
        <v>5000</v>
      </c>
      <c r="G200">
        <v>6000</v>
      </c>
      <c r="H200">
        <v>7000</v>
      </c>
      <c r="I200">
        <v>8000</v>
      </c>
      <c r="J200">
        <v>9000</v>
      </c>
      <c r="K200">
        <v>10000</v>
      </c>
      <c r="L200">
        <v>10000</v>
      </c>
    </row>
    <row r="201" spans="1:12" ht="15.75" thickBot="1" x14ac:dyDescent="0.3">
      <c r="C201" s="128" t="s">
        <v>178</v>
      </c>
      <c r="D201" s="129"/>
      <c r="E201" s="129"/>
      <c r="F201" s="129"/>
      <c r="G201" s="129"/>
      <c r="H201" s="129"/>
      <c r="I201" s="129"/>
      <c r="J201" s="129"/>
      <c r="K201" s="129"/>
      <c r="L201" s="130"/>
    </row>
    <row r="202" spans="1:12" ht="15.75" thickBot="1" x14ac:dyDescent="0.3">
      <c r="A202" t="s">
        <v>97</v>
      </c>
      <c r="B202" s="50" t="s">
        <v>157</v>
      </c>
      <c r="C202" s="54" t="s">
        <v>148</v>
      </c>
      <c r="D202" s="35" t="s">
        <v>137</v>
      </c>
      <c r="E202" s="35" t="s">
        <v>138</v>
      </c>
      <c r="F202" s="35" t="s">
        <v>139</v>
      </c>
      <c r="G202" s="35" t="s">
        <v>140</v>
      </c>
      <c r="H202" s="35" t="s">
        <v>141</v>
      </c>
      <c r="I202" s="35" t="s">
        <v>142</v>
      </c>
      <c r="J202" s="35" t="s">
        <v>143</v>
      </c>
      <c r="K202" s="35" t="s">
        <v>144</v>
      </c>
      <c r="L202" s="36" t="s">
        <v>149</v>
      </c>
    </row>
    <row r="203" spans="1:12" x14ac:dyDescent="0.25">
      <c r="A203" t="s">
        <v>88</v>
      </c>
      <c r="B203" s="45" t="s">
        <v>162</v>
      </c>
      <c r="C203" s="52">
        <f t="array" ref="C203">IF((COUNT(IF($A202='Sale Auction Data'!$L$2:$L$597,IF(C$200&gt;'Sale Auction Data'!$E$2:$E$597,'Sale Auction Data'!$N$2:$N$597))))=0,"-",(COUNT(IF($A202='Sale Auction Data'!$L$2:$L$597,IF(C$200&gt;'Sale Auction Data'!$E$2:$E$597,'Sale Auction Data'!$N$2:$N$597)))))</f>
        <v>5</v>
      </c>
      <c r="D203" s="17">
        <f t="array" ref="D203">IF((COUNT(IF($A202='Sale Auction Data'!$L$2:$L$597,IF(C$200&lt;'Sale Auction Data'!$E$2:$E$597,IF((D$200+1)&gt;'Sale Auction Data'!$E$2:$E$597,'Sale Auction Data'!$N$2:$N$597)))))=0,"-",(COUNT(IF($A202='Sale Auction Data'!$L$2:$L$597,IF(C$200&lt;'Sale Auction Data'!$E$2:$E$597,IF((D$200+1)&gt;'Sale Auction Data'!$E$2:$E$597,'Sale Auction Data'!$N$2:$N$597))))))</f>
        <v>20</v>
      </c>
      <c r="E203" s="17">
        <f t="array" ref="E203">IF((COUNT(IF($A202='Sale Auction Data'!$L$2:$L$597,IF(D$200&lt;'Sale Auction Data'!$E$2:$E$597,IF((E$200+1)&gt;'Sale Auction Data'!$E$2:$E$597,'Sale Auction Data'!$N$2:$N$597)))))=0,"-",(COUNT(IF($A202='Sale Auction Data'!$L$2:$L$597,IF(D$200&lt;'Sale Auction Data'!$E$2:$E$597,IF((E$200+1)&gt;'Sale Auction Data'!$E$2:$E$597,'Sale Auction Data'!$N$2:$N$597))))))</f>
        <v>16</v>
      </c>
      <c r="F203" s="17">
        <f t="array" ref="F203">IF((COUNT(IF($A202='Sale Auction Data'!$L$2:$L$597,IF(E$200&lt;'Sale Auction Data'!$E$2:$E$597,IF((F$200+1)&gt;'Sale Auction Data'!$E$2:$E$597,'Sale Auction Data'!$N$2:$N$597)))))=0,"-",(COUNT(IF($A202='Sale Auction Data'!$L$2:$L$597,IF(E$200&lt;'Sale Auction Data'!$E$2:$E$597,IF((F$200+1)&gt;'Sale Auction Data'!$E$2:$E$597,'Sale Auction Data'!$N$2:$N$597))))))</f>
        <v>18</v>
      </c>
      <c r="G203" s="17">
        <f t="array" ref="G203">IF((COUNT(IF($A202='Sale Auction Data'!$L$2:$L$597,IF(F$200&lt;'Sale Auction Data'!$E$2:$E$597,IF((G$200+1)&gt;'Sale Auction Data'!$E$2:$E$597,'Sale Auction Data'!$N$2:$N$597)))))=0,"-",(COUNT(IF($A202='Sale Auction Data'!$L$2:$L$597,IF(F$200&lt;'Sale Auction Data'!$E$2:$E$597,IF((G$200+1)&gt;'Sale Auction Data'!$E$2:$E$597,'Sale Auction Data'!$N$2:$N$597))))))</f>
        <v>10</v>
      </c>
      <c r="H203" s="17">
        <f t="array" ref="H203">IF((COUNT(IF($A202='Sale Auction Data'!$L$2:$L$597,IF(G$200&lt;'Sale Auction Data'!$E$2:$E$597,IF((H$200+1)&gt;'Sale Auction Data'!$E$2:$E$597,'Sale Auction Data'!$N$2:$N$597)))))=0,"-",(COUNT(IF($A202='Sale Auction Data'!$L$2:$L$597,IF(G$200&lt;'Sale Auction Data'!$E$2:$E$597,IF((H$200+1)&gt;'Sale Auction Data'!$E$2:$E$597,'Sale Auction Data'!$N$2:$N$597))))))</f>
        <v>13</v>
      </c>
      <c r="I203" s="17">
        <f t="array" ref="I203">IF((COUNT(IF($A202='Sale Auction Data'!$L$2:$L$597,IF(H$200&lt;'Sale Auction Data'!$E$2:$E$597,IF((I$200+1)&gt;'Sale Auction Data'!$E$2:$E$597,'Sale Auction Data'!$N$2:$N$597)))))=0,"-",(COUNT(IF($A202='Sale Auction Data'!$L$2:$L$597,IF(H$200&lt;'Sale Auction Data'!$E$2:$E$597,IF((I$200+1)&gt;'Sale Auction Data'!$E$2:$E$597,'Sale Auction Data'!$N$2:$N$597))))))</f>
        <v>11</v>
      </c>
      <c r="J203" s="17">
        <f t="array" ref="J203">IF((COUNT(IF($A202='Sale Auction Data'!$L$2:$L$597,IF(I$200&lt;'Sale Auction Data'!$E$2:$E$597,IF((J$200+1)&gt;'Sale Auction Data'!$E$2:$E$597,'Sale Auction Data'!$N$2:$N$597)))))=0,"-",(COUNT(IF($A202='Sale Auction Data'!$L$2:$L$597,IF(I$200&lt;'Sale Auction Data'!$E$2:$E$597,IF((J$200+1)&gt;'Sale Auction Data'!$E$2:$E$597,'Sale Auction Data'!$N$2:$N$597))))))</f>
        <v>4</v>
      </c>
      <c r="K203" s="17">
        <f t="array" ref="K203">IF((COUNT(IF($A202='Sale Auction Data'!$L$2:$L$597,IF(J$200&lt;'Sale Auction Data'!$E$2:$E$597,IF((K$200+1)&gt;'Sale Auction Data'!$E$2:$E$597,'Sale Auction Data'!$N$2:$N$597)))))=0,"-",(COUNT(IF($A202='Sale Auction Data'!$L$2:$L$597,IF(J$200&lt;'Sale Auction Data'!$E$2:$E$597,IF((K$200+1)&gt;'Sale Auction Data'!$E$2:$E$597,'Sale Auction Data'!$N$2:$N$597))))))</f>
        <v>1</v>
      </c>
      <c r="L203" s="53">
        <f t="array" ref="L203">IF((COUNT(IF($A202='Sale Auction Data'!$L$2:$L$597,IF((L$200+1)&lt;'Sale Auction Data'!$E$2:$E$597,'Sale Auction Data'!$N$2:$N$597))))=0,"-",(COUNT(IF($A202='Sale Auction Data'!$L$2:$L$597,IF((L$200+1)&lt;'Sale Auction Data'!$E$2:$E$597,'Sale Auction Data'!$N$2:$N$597)))))</f>
        <v>6</v>
      </c>
    </row>
    <row r="204" spans="1:12" x14ac:dyDescent="0.25">
      <c r="A204" t="s">
        <v>96</v>
      </c>
      <c r="B204" s="10" t="s">
        <v>160</v>
      </c>
      <c r="C204" s="52">
        <f t="array" ref="C204">IF((COUNT(IF($A203='Sale Auction Data'!$L$2:$L$597,IF(C$200&gt;'Sale Auction Data'!$E$2:$E$597,'Sale Auction Data'!$N$2:$N$597))))=0,"-",(COUNT(IF($A203='Sale Auction Data'!$L$2:$L$597,IF(C$200&gt;'Sale Auction Data'!$E$2:$E$597,'Sale Auction Data'!$N$2:$N$597)))))</f>
        <v>5</v>
      </c>
      <c r="D204" s="17">
        <f t="array" ref="D204">IF((COUNT(IF($A203='Sale Auction Data'!$L$2:$L$597,IF(C$200&lt;'Sale Auction Data'!$E$2:$E$597,IF((D$200+1)&gt;'Sale Auction Data'!$E$2:$E$597,'Sale Auction Data'!$N$2:$N$597)))))=0,"-",(COUNT(IF($A203='Sale Auction Data'!$L$2:$L$597,IF(C$200&lt;'Sale Auction Data'!$E$2:$E$597,IF((D$200+1)&gt;'Sale Auction Data'!$E$2:$E$597,'Sale Auction Data'!$N$2:$N$597))))))</f>
        <v>14</v>
      </c>
      <c r="E204" s="17">
        <f t="array" ref="E204">IF((COUNT(IF($A203='Sale Auction Data'!$L$2:$L$597,IF(D$200&lt;'Sale Auction Data'!$E$2:$E$597,IF((E$200+1)&gt;'Sale Auction Data'!$E$2:$E$597,'Sale Auction Data'!$N$2:$N$597)))))=0,"-",(COUNT(IF($A203='Sale Auction Data'!$L$2:$L$597,IF(D$200&lt;'Sale Auction Data'!$E$2:$E$597,IF((E$200+1)&gt;'Sale Auction Data'!$E$2:$E$597,'Sale Auction Data'!$N$2:$N$597))))))</f>
        <v>18</v>
      </c>
      <c r="F204" s="17">
        <f t="array" ref="F204">IF((COUNT(IF($A203='Sale Auction Data'!$L$2:$L$597,IF(E$200&lt;'Sale Auction Data'!$E$2:$E$597,IF((F$200+1)&gt;'Sale Auction Data'!$E$2:$E$597,'Sale Auction Data'!$N$2:$N$597)))))=0,"-",(COUNT(IF($A203='Sale Auction Data'!$L$2:$L$597,IF(E$200&lt;'Sale Auction Data'!$E$2:$E$597,IF((F$200+1)&gt;'Sale Auction Data'!$E$2:$E$597,'Sale Auction Data'!$N$2:$N$597))))))</f>
        <v>14</v>
      </c>
      <c r="G204" s="17">
        <f t="array" ref="G204">IF((COUNT(IF($A203='Sale Auction Data'!$L$2:$L$597,IF(F$200&lt;'Sale Auction Data'!$E$2:$E$597,IF((G$200+1)&gt;'Sale Auction Data'!$E$2:$E$597,'Sale Auction Data'!$N$2:$N$597)))))=0,"-",(COUNT(IF($A203='Sale Auction Data'!$L$2:$L$597,IF(F$200&lt;'Sale Auction Data'!$E$2:$E$597,IF((G$200+1)&gt;'Sale Auction Data'!$E$2:$E$597,'Sale Auction Data'!$N$2:$N$597))))))</f>
        <v>12</v>
      </c>
      <c r="H204" s="17">
        <f t="array" ref="H204">IF((COUNT(IF($A203='Sale Auction Data'!$L$2:$L$597,IF(G$200&lt;'Sale Auction Data'!$E$2:$E$597,IF((H$200+1)&gt;'Sale Auction Data'!$E$2:$E$597,'Sale Auction Data'!$N$2:$N$597)))))=0,"-",(COUNT(IF($A203='Sale Auction Data'!$L$2:$L$597,IF(G$200&lt;'Sale Auction Data'!$E$2:$E$597,IF((H$200+1)&gt;'Sale Auction Data'!$E$2:$E$597,'Sale Auction Data'!$N$2:$N$597))))))</f>
        <v>14</v>
      </c>
      <c r="I204" s="17">
        <f t="array" ref="I204">IF((COUNT(IF($A203='Sale Auction Data'!$L$2:$L$597,IF(H$200&lt;'Sale Auction Data'!$E$2:$E$597,IF((I$200+1)&gt;'Sale Auction Data'!$E$2:$E$597,'Sale Auction Data'!$N$2:$N$597)))))=0,"-",(COUNT(IF($A203='Sale Auction Data'!$L$2:$L$597,IF(H$200&lt;'Sale Auction Data'!$E$2:$E$597,IF((I$200+1)&gt;'Sale Auction Data'!$E$2:$E$597,'Sale Auction Data'!$N$2:$N$597))))))</f>
        <v>8</v>
      </c>
      <c r="J204" s="17">
        <f t="array" ref="J204">IF((COUNT(IF($A203='Sale Auction Data'!$L$2:$L$597,IF(I$200&lt;'Sale Auction Data'!$E$2:$E$597,IF((J$200+1)&gt;'Sale Auction Data'!$E$2:$E$597,'Sale Auction Data'!$N$2:$N$597)))))=0,"-",(COUNT(IF($A203='Sale Auction Data'!$L$2:$L$597,IF(I$200&lt;'Sale Auction Data'!$E$2:$E$597,IF((J$200+1)&gt;'Sale Auction Data'!$E$2:$E$597,'Sale Auction Data'!$N$2:$N$597))))))</f>
        <v>3</v>
      </c>
      <c r="K204" s="17">
        <f t="array" ref="K204">IF((COUNT(IF($A203='Sale Auction Data'!$L$2:$L$597,IF(J$200&lt;'Sale Auction Data'!$E$2:$E$597,IF((K$200+1)&gt;'Sale Auction Data'!$E$2:$E$597,'Sale Auction Data'!$N$2:$N$597)))))=0,"-",(COUNT(IF($A203='Sale Auction Data'!$L$2:$L$597,IF(J$200&lt;'Sale Auction Data'!$E$2:$E$597,IF((K$200+1)&gt;'Sale Auction Data'!$E$2:$E$597,'Sale Auction Data'!$N$2:$N$597))))))</f>
        <v>1</v>
      </c>
      <c r="L204" s="53">
        <f t="array" ref="L204">IF((COUNT(IF($A203='Sale Auction Data'!$L$2:$L$597,IF((L$200+1)&lt;'Sale Auction Data'!$E$2:$E$597,'Sale Auction Data'!$N$2:$N$597))))=0,"-",(COUNT(IF($A203='Sale Auction Data'!$L$2:$L$597,IF((L$200+1)&lt;'Sale Auction Data'!$E$2:$E$597,'Sale Auction Data'!$N$2:$N$597)))))</f>
        <v>6</v>
      </c>
    </row>
    <row r="205" spans="1:12" x14ac:dyDescent="0.25">
      <c r="A205" t="s">
        <v>100</v>
      </c>
      <c r="B205" s="10" t="s">
        <v>166</v>
      </c>
      <c r="C205" s="52">
        <f t="array" ref="C205">IF((COUNT(IF($A204='Sale Auction Data'!$L$2:$L$597,IF(C$200&gt;'Sale Auction Data'!$E$2:$E$597,'Sale Auction Data'!$N$2:$N$597))))=0,"-",(COUNT(IF($A204='Sale Auction Data'!$L$2:$L$597,IF(C$200&gt;'Sale Auction Data'!$E$2:$E$597,'Sale Auction Data'!$N$2:$N$597)))))</f>
        <v>4</v>
      </c>
      <c r="D205" s="17">
        <f t="array" ref="D205">IF((COUNT(IF($A204='Sale Auction Data'!$L$2:$L$597,IF(C$200&lt;'Sale Auction Data'!$E$2:$E$597,IF((D$200+1)&gt;'Sale Auction Data'!$E$2:$E$597,'Sale Auction Data'!$N$2:$N$597)))))=0,"-",(COUNT(IF($A204='Sale Auction Data'!$L$2:$L$597,IF(C$200&lt;'Sale Auction Data'!$E$2:$E$597,IF((D$200+1)&gt;'Sale Auction Data'!$E$2:$E$597,'Sale Auction Data'!$N$2:$N$597))))))</f>
        <v>13</v>
      </c>
      <c r="E205" s="17">
        <f t="array" ref="E205">IF((COUNT(IF($A204='Sale Auction Data'!$L$2:$L$597,IF(D$200&lt;'Sale Auction Data'!$E$2:$E$597,IF((E$200+1)&gt;'Sale Auction Data'!$E$2:$E$597,'Sale Auction Data'!$N$2:$N$597)))))=0,"-",(COUNT(IF($A204='Sale Auction Data'!$L$2:$L$597,IF(D$200&lt;'Sale Auction Data'!$E$2:$E$597,IF((E$200+1)&gt;'Sale Auction Data'!$E$2:$E$597,'Sale Auction Data'!$N$2:$N$597))))))</f>
        <v>12</v>
      </c>
      <c r="F205" s="17">
        <f t="array" ref="F205">IF((COUNT(IF($A204='Sale Auction Data'!$L$2:$L$597,IF(E$200&lt;'Sale Auction Data'!$E$2:$E$597,IF((F$200+1)&gt;'Sale Auction Data'!$E$2:$E$597,'Sale Auction Data'!$N$2:$N$597)))))=0,"-",(COUNT(IF($A204='Sale Auction Data'!$L$2:$L$597,IF(E$200&lt;'Sale Auction Data'!$E$2:$E$597,IF((F$200+1)&gt;'Sale Auction Data'!$E$2:$E$597,'Sale Auction Data'!$N$2:$N$597))))))</f>
        <v>13</v>
      </c>
      <c r="G205" s="17">
        <f t="array" ref="G205">IF((COUNT(IF($A204='Sale Auction Data'!$L$2:$L$597,IF(F$200&lt;'Sale Auction Data'!$E$2:$E$597,IF((G$200+1)&gt;'Sale Auction Data'!$E$2:$E$597,'Sale Auction Data'!$N$2:$N$597)))))=0,"-",(COUNT(IF($A204='Sale Auction Data'!$L$2:$L$597,IF(F$200&lt;'Sale Auction Data'!$E$2:$E$597,IF((G$200+1)&gt;'Sale Auction Data'!$E$2:$E$597,'Sale Auction Data'!$N$2:$N$597))))))</f>
        <v>8</v>
      </c>
      <c r="H205" s="17">
        <f t="array" ref="H205">IF((COUNT(IF($A204='Sale Auction Data'!$L$2:$L$597,IF(G$200&lt;'Sale Auction Data'!$E$2:$E$597,IF((H$200+1)&gt;'Sale Auction Data'!$E$2:$E$597,'Sale Auction Data'!$N$2:$N$597)))))=0,"-",(COUNT(IF($A204='Sale Auction Data'!$L$2:$L$597,IF(G$200&lt;'Sale Auction Data'!$E$2:$E$597,IF((H$200+1)&gt;'Sale Auction Data'!$E$2:$E$597,'Sale Auction Data'!$N$2:$N$597))))))</f>
        <v>6</v>
      </c>
      <c r="I205" s="17">
        <f t="array" ref="I205">IF((COUNT(IF($A204='Sale Auction Data'!$L$2:$L$597,IF(H$200&lt;'Sale Auction Data'!$E$2:$E$597,IF((I$200+1)&gt;'Sale Auction Data'!$E$2:$E$597,'Sale Auction Data'!$N$2:$N$597)))))=0,"-",(COUNT(IF($A204='Sale Auction Data'!$L$2:$L$597,IF(H$200&lt;'Sale Auction Data'!$E$2:$E$597,IF((I$200+1)&gt;'Sale Auction Data'!$E$2:$E$597,'Sale Auction Data'!$N$2:$N$597))))))</f>
        <v>4</v>
      </c>
      <c r="J205" s="17">
        <f t="array" ref="J205">IF((COUNT(IF($A204='Sale Auction Data'!$L$2:$L$597,IF(I$200&lt;'Sale Auction Data'!$E$2:$E$597,IF((J$200+1)&gt;'Sale Auction Data'!$E$2:$E$597,'Sale Auction Data'!$N$2:$N$597)))))=0,"-",(COUNT(IF($A204='Sale Auction Data'!$L$2:$L$597,IF(I$200&lt;'Sale Auction Data'!$E$2:$E$597,IF((J$200+1)&gt;'Sale Auction Data'!$E$2:$E$597,'Sale Auction Data'!$N$2:$N$597))))))</f>
        <v>2</v>
      </c>
      <c r="K205" s="17">
        <f t="array" ref="K205">IF((COUNT(IF($A204='Sale Auction Data'!$L$2:$L$597,IF(J$200&lt;'Sale Auction Data'!$E$2:$E$597,IF((K$200+1)&gt;'Sale Auction Data'!$E$2:$E$597,'Sale Auction Data'!$N$2:$N$597)))))=0,"-",(COUNT(IF($A204='Sale Auction Data'!$L$2:$L$597,IF(J$200&lt;'Sale Auction Data'!$E$2:$E$597,IF((K$200+1)&gt;'Sale Auction Data'!$E$2:$E$597,'Sale Auction Data'!$N$2:$N$597))))))</f>
        <v>1</v>
      </c>
      <c r="L205" s="53">
        <f t="array" ref="L205">IF((COUNT(IF($A204='Sale Auction Data'!$L$2:$L$597,IF((L$200+1)&lt;'Sale Auction Data'!$E$2:$E$597,'Sale Auction Data'!$N$2:$N$597))))=0,"-",(COUNT(IF($A204='Sale Auction Data'!$L$2:$L$597,IF((L$200+1)&lt;'Sale Auction Data'!$E$2:$E$597,'Sale Auction Data'!$N$2:$N$597)))))</f>
        <v>1</v>
      </c>
    </row>
    <row r="206" spans="1:12" x14ac:dyDescent="0.25">
      <c r="A206" t="s">
        <v>109</v>
      </c>
      <c r="B206" s="10" t="s">
        <v>163</v>
      </c>
      <c r="C206" s="52">
        <f t="array" ref="C206">IF((COUNT(IF($A205='Sale Auction Data'!$L$2:$L$597,IF(C$200&gt;'Sale Auction Data'!$E$2:$E$597,'Sale Auction Data'!$N$2:$N$597))))=0,"-",(COUNT(IF($A205='Sale Auction Data'!$L$2:$L$597,IF(C$200&gt;'Sale Auction Data'!$E$2:$E$597,'Sale Auction Data'!$N$2:$N$597)))))</f>
        <v>3</v>
      </c>
      <c r="D206" s="17">
        <f t="array" ref="D206">IF((COUNT(IF($A205='Sale Auction Data'!$L$2:$L$597,IF(C$200&lt;'Sale Auction Data'!$E$2:$E$597,IF((D$200+1)&gt;'Sale Auction Data'!$E$2:$E$597,'Sale Auction Data'!$N$2:$N$597)))))=0,"-",(COUNT(IF($A205='Sale Auction Data'!$L$2:$L$597,IF(C$200&lt;'Sale Auction Data'!$E$2:$E$597,IF((D$200+1)&gt;'Sale Auction Data'!$E$2:$E$597,'Sale Auction Data'!$N$2:$N$597))))))</f>
        <v>10</v>
      </c>
      <c r="E206" s="17">
        <f t="array" ref="E206">IF((COUNT(IF($A205='Sale Auction Data'!$L$2:$L$597,IF(D$200&lt;'Sale Auction Data'!$E$2:$E$597,IF((E$200+1)&gt;'Sale Auction Data'!$E$2:$E$597,'Sale Auction Data'!$N$2:$N$597)))))=0,"-",(COUNT(IF($A205='Sale Auction Data'!$L$2:$L$597,IF(D$200&lt;'Sale Auction Data'!$E$2:$E$597,IF((E$200+1)&gt;'Sale Auction Data'!$E$2:$E$597,'Sale Auction Data'!$N$2:$N$597))))))</f>
        <v>4</v>
      </c>
      <c r="F206" s="17">
        <f t="array" ref="F206">IF((COUNT(IF($A205='Sale Auction Data'!$L$2:$L$597,IF(E$200&lt;'Sale Auction Data'!$E$2:$E$597,IF((F$200+1)&gt;'Sale Auction Data'!$E$2:$E$597,'Sale Auction Data'!$N$2:$N$597)))))=0,"-",(COUNT(IF($A205='Sale Auction Data'!$L$2:$L$597,IF(E$200&lt;'Sale Auction Data'!$E$2:$E$597,IF((F$200+1)&gt;'Sale Auction Data'!$E$2:$E$597,'Sale Auction Data'!$N$2:$N$597))))))</f>
        <v>3</v>
      </c>
      <c r="G206" s="17">
        <f t="array" ref="G206">IF((COUNT(IF($A205='Sale Auction Data'!$L$2:$L$597,IF(F$200&lt;'Sale Auction Data'!$E$2:$E$597,IF((G$200+1)&gt;'Sale Auction Data'!$E$2:$E$597,'Sale Auction Data'!$N$2:$N$597)))))=0,"-",(COUNT(IF($A205='Sale Auction Data'!$L$2:$L$597,IF(F$200&lt;'Sale Auction Data'!$E$2:$E$597,IF((G$200+1)&gt;'Sale Auction Data'!$E$2:$E$597,'Sale Auction Data'!$N$2:$N$597))))))</f>
        <v>1</v>
      </c>
      <c r="H206" s="17" t="str">
        <f t="array" ref="H206">IF((COUNT(IF($A205='Sale Auction Data'!$L$2:$L$597,IF(G$200&lt;'Sale Auction Data'!$E$2:$E$597,IF((H$200+1)&gt;'Sale Auction Data'!$E$2:$E$597,'Sale Auction Data'!$N$2:$N$597)))))=0,"-",(COUNT(IF($A205='Sale Auction Data'!$L$2:$L$597,IF(G$200&lt;'Sale Auction Data'!$E$2:$E$597,IF((H$200+1)&gt;'Sale Auction Data'!$E$2:$E$597,'Sale Auction Data'!$N$2:$N$597))))))</f>
        <v>-</v>
      </c>
      <c r="I206" s="17" t="str">
        <f t="array" ref="I206">IF((COUNT(IF($A205='Sale Auction Data'!$L$2:$L$597,IF(H$200&lt;'Sale Auction Data'!$E$2:$E$597,IF((I$200+1)&gt;'Sale Auction Data'!$E$2:$E$597,'Sale Auction Data'!$N$2:$N$597)))))=0,"-",(COUNT(IF($A205='Sale Auction Data'!$L$2:$L$597,IF(H$200&lt;'Sale Auction Data'!$E$2:$E$597,IF((I$200+1)&gt;'Sale Auction Data'!$E$2:$E$597,'Sale Auction Data'!$N$2:$N$597))))))</f>
        <v>-</v>
      </c>
      <c r="J206" s="17" t="str">
        <f t="array" ref="J206">IF((COUNT(IF($A205='Sale Auction Data'!$L$2:$L$597,IF(I$200&lt;'Sale Auction Data'!$E$2:$E$597,IF((J$200+1)&gt;'Sale Auction Data'!$E$2:$E$597,'Sale Auction Data'!$N$2:$N$597)))))=0,"-",(COUNT(IF($A205='Sale Auction Data'!$L$2:$L$597,IF(I$200&lt;'Sale Auction Data'!$E$2:$E$597,IF((J$200+1)&gt;'Sale Auction Data'!$E$2:$E$597,'Sale Auction Data'!$N$2:$N$597))))))</f>
        <v>-</v>
      </c>
      <c r="K206" s="17" t="str">
        <f t="array" ref="K206">IF((COUNT(IF($A205='Sale Auction Data'!$L$2:$L$597,IF(J$200&lt;'Sale Auction Data'!$E$2:$E$597,IF((K$200+1)&gt;'Sale Auction Data'!$E$2:$E$597,'Sale Auction Data'!$N$2:$N$597)))))=0,"-",(COUNT(IF($A205='Sale Auction Data'!$L$2:$L$597,IF(J$200&lt;'Sale Auction Data'!$E$2:$E$597,IF((K$200+1)&gt;'Sale Auction Data'!$E$2:$E$597,'Sale Auction Data'!$N$2:$N$597))))))</f>
        <v>-</v>
      </c>
      <c r="L206" s="53" t="str">
        <f t="array" ref="L206">IF((COUNT(IF($A205='Sale Auction Data'!$L$2:$L$597,IF((L$200+1)&lt;'Sale Auction Data'!$E$2:$E$597,'Sale Auction Data'!$N$2:$N$597))))=0,"-",(COUNT(IF($A205='Sale Auction Data'!$L$2:$L$597,IF((L$200+1)&lt;'Sale Auction Data'!$E$2:$E$597,'Sale Auction Data'!$N$2:$N$597)))))</f>
        <v>-</v>
      </c>
    </row>
    <row r="207" spans="1:12" x14ac:dyDescent="0.25">
      <c r="A207" t="s">
        <v>94</v>
      </c>
      <c r="B207" s="10" t="s">
        <v>164</v>
      </c>
      <c r="C207" s="52">
        <f t="array" ref="C207">IF((COUNT(IF($A206='Sale Auction Data'!$L$2:$L$597,IF(C$200&gt;'Sale Auction Data'!$E$2:$E$597,'Sale Auction Data'!$N$2:$N$597))))=0,"-",(COUNT(IF($A206='Sale Auction Data'!$L$2:$L$597,IF(C$200&gt;'Sale Auction Data'!$E$2:$E$597,'Sale Auction Data'!$N$2:$N$597)))))</f>
        <v>2</v>
      </c>
      <c r="D207" s="17">
        <f t="array" ref="D207">IF((COUNT(IF($A206='Sale Auction Data'!$L$2:$L$597,IF(C$200&lt;'Sale Auction Data'!$E$2:$E$597,IF((D$200+1)&gt;'Sale Auction Data'!$E$2:$E$597,'Sale Auction Data'!$N$2:$N$597)))))=0,"-",(COUNT(IF($A206='Sale Auction Data'!$L$2:$L$597,IF(C$200&lt;'Sale Auction Data'!$E$2:$E$597,IF((D$200+1)&gt;'Sale Auction Data'!$E$2:$E$597,'Sale Auction Data'!$N$2:$N$597))))))</f>
        <v>6</v>
      </c>
      <c r="E207" s="17">
        <f t="array" ref="E207">IF((COUNT(IF($A206='Sale Auction Data'!$L$2:$L$597,IF(D$200&lt;'Sale Auction Data'!$E$2:$E$597,IF((E$200+1)&gt;'Sale Auction Data'!$E$2:$E$597,'Sale Auction Data'!$N$2:$N$597)))))=0,"-",(COUNT(IF($A206='Sale Auction Data'!$L$2:$L$597,IF(D$200&lt;'Sale Auction Data'!$E$2:$E$597,IF((E$200+1)&gt;'Sale Auction Data'!$E$2:$E$597,'Sale Auction Data'!$N$2:$N$597))))))</f>
        <v>1</v>
      </c>
      <c r="F207" s="17">
        <f t="array" ref="F207">IF((COUNT(IF($A206='Sale Auction Data'!$L$2:$L$597,IF(E$200&lt;'Sale Auction Data'!$E$2:$E$597,IF((F$200+1)&gt;'Sale Auction Data'!$E$2:$E$597,'Sale Auction Data'!$N$2:$N$597)))))=0,"-",(COUNT(IF($A206='Sale Auction Data'!$L$2:$L$597,IF(E$200&lt;'Sale Auction Data'!$E$2:$E$597,IF((F$200+1)&gt;'Sale Auction Data'!$E$2:$E$597,'Sale Auction Data'!$N$2:$N$597))))))</f>
        <v>4</v>
      </c>
      <c r="G207" s="17">
        <f t="array" ref="G207">IF((COUNT(IF($A206='Sale Auction Data'!$L$2:$L$597,IF(F$200&lt;'Sale Auction Data'!$E$2:$E$597,IF((G$200+1)&gt;'Sale Auction Data'!$E$2:$E$597,'Sale Auction Data'!$N$2:$N$597)))))=0,"-",(COUNT(IF($A206='Sale Auction Data'!$L$2:$L$597,IF(F$200&lt;'Sale Auction Data'!$E$2:$E$597,IF((G$200+1)&gt;'Sale Auction Data'!$E$2:$E$597,'Sale Auction Data'!$N$2:$N$597))))))</f>
        <v>4</v>
      </c>
      <c r="H207" s="17">
        <f t="array" ref="H207">IF((COUNT(IF($A206='Sale Auction Data'!$L$2:$L$597,IF(G$200&lt;'Sale Auction Data'!$E$2:$E$597,IF((H$200+1)&gt;'Sale Auction Data'!$E$2:$E$597,'Sale Auction Data'!$N$2:$N$597)))))=0,"-",(COUNT(IF($A206='Sale Auction Data'!$L$2:$L$597,IF(G$200&lt;'Sale Auction Data'!$E$2:$E$597,IF((H$200+1)&gt;'Sale Auction Data'!$E$2:$E$597,'Sale Auction Data'!$N$2:$N$597))))))</f>
        <v>4</v>
      </c>
      <c r="I207" s="17" t="str">
        <f t="array" ref="I207">IF((COUNT(IF($A206='Sale Auction Data'!$L$2:$L$597,IF(H$200&lt;'Sale Auction Data'!$E$2:$E$597,IF((I$200+1)&gt;'Sale Auction Data'!$E$2:$E$597,'Sale Auction Data'!$N$2:$N$597)))))=0,"-",(COUNT(IF($A206='Sale Auction Data'!$L$2:$L$597,IF(H$200&lt;'Sale Auction Data'!$E$2:$E$597,IF((I$200+1)&gt;'Sale Auction Data'!$E$2:$E$597,'Sale Auction Data'!$N$2:$N$597))))))</f>
        <v>-</v>
      </c>
      <c r="J207" s="17">
        <f t="array" ref="J207">IF((COUNT(IF($A206='Sale Auction Data'!$L$2:$L$597,IF(I$200&lt;'Sale Auction Data'!$E$2:$E$597,IF((J$200+1)&gt;'Sale Auction Data'!$E$2:$E$597,'Sale Auction Data'!$N$2:$N$597)))))=0,"-",(COUNT(IF($A206='Sale Auction Data'!$L$2:$L$597,IF(I$200&lt;'Sale Auction Data'!$E$2:$E$597,IF((J$200+1)&gt;'Sale Auction Data'!$E$2:$E$597,'Sale Auction Data'!$N$2:$N$597))))))</f>
        <v>1</v>
      </c>
      <c r="K207" s="17" t="str">
        <f t="array" ref="K207">IF((COUNT(IF($A206='Sale Auction Data'!$L$2:$L$597,IF(J$200&lt;'Sale Auction Data'!$E$2:$E$597,IF((K$200+1)&gt;'Sale Auction Data'!$E$2:$E$597,'Sale Auction Data'!$N$2:$N$597)))))=0,"-",(COUNT(IF($A206='Sale Auction Data'!$L$2:$L$597,IF(J$200&lt;'Sale Auction Data'!$E$2:$E$597,IF((K$200+1)&gt;'Sale Auction Data'!$E$2:$E$597,'Sale Auction Data'!$N$2:$N$597))))))</f>
        <v>-</v>
      </c>
      <c r="L207" s="53">
        <f t="array" ref="L207">IF((COUNT(IF($A206='Sale Auction Data'!$L$2:$L$597,IF((L$200+1)&lt;'Sale Auction Data'!$E$2:$E$597,'Sale Auction Data'!$N$2:$N$597))))=0,"-",(COUNT(IF($A206='Sale Auction Data'!$L$2:$L$597,IF((L$200+1)&lt;'Sale Auction Data'!$E$2:$E$597,'Sale Auction Data'!$N$2:$N$597)))))</f>
        <v>2</v>
      </c>
    </row>
    <row r="208" spans="1:12" x14ac:dyDescent="0.25">
      <c r="A208" t="s">
        <v>93</v>
      </c>
      <c r="B208" s="10" t="s">
        <v>94</v>
      </c>
      <c r="C208" s="52">
        <f t="array" ref="C208">IF((COUNT(IF($A207='Sale Auction Data'!$L$2:$L$597,IF(C$200&gt;'Sale Auction Data'!$E$2:$E$597,'Sale Auction Data'!$N$2:$N$597))))=0,"-",(COUNT(IF($A207='Sale Auction Data'!$L$2:$L$597,IF(C$200&gt;'Sale Auction Data'!$E$2:$E$597,'Sale Auction Data'!$N$2:$N$597)))))</f>
        <v>1</v>
      </c>
      <c r="D208" s="17">
        <f t="array" ref="D208">IF((COUNT(IF($A207='Sale Auction Data'!$L$2:$L$597,IF(C$200&lt;'Sale Auction Data'!$E$2:$E$597,IF((D$200+1)&gt;'Sale Auction Data'!$E$2:$E$597,'Sale Auction Data'!$N$2:$N$597)))))=0,"-",(COUNT(IF($A207='Sale Auction Data'!$L$2:$L$597,IF(C$200&lt;'Sale Auction Data'!$E$2:$E$597,IF((D$200+1)&gt;'Sale Auction Data'!$E$2:$E$597,'Sale Auction Data'!$N$2:$N$597))))))</f>
        <v>3</v>
      </c>
      <c r="E208" s="17">
        <f t="array" ref="E208">IF((COUNT(IF($A207='Sale Auction Data'!$L$2:$L$597,IF(D$200&lt;'Sale Auction Data'!$E$2:$E$597,IF((E$200+1)&gt;'Sale Auction Data'!$E$2:$E$597,'Sale Auction Data'!$N$2:$N$597)))))=0,"-",(COUNT(IF($A207='Sale Auction Data'!$L$2:$L$597,IF(D$200&lt;'Sale Auction Data'!$E$2:$E$597,IF((E$200+1)&gt;'Sale Auction Data'!$E$2:$E$597,'Sale Auction Data'!$N$2:$N$597))))))</f>
        <v>3</v>
      </c>
      <c r="F208" s="17">
        <f t="array" ref="F208">IF((COUNT(IF($A207='Sale Auction Data'!$L$2:$L$597,IF(E$200&lt;'Sale Auction Data'!$E$2:$E$597,IF((F$200+1)&gt;'Sale Auction Data'!$E$2:$E$597,'Sale Auction Data'!$N$2:$N$597)))))=0,"-",(COUNT(IF($A207='Sale Auction Data'!$L$2:$L$597,IF(E$200&lt;'Sale Auction Data'!$E$2:$E$597,IF((F$200+1)&gt;'Sale Auction Data'!$E$2:$E$597,'Sale Auction Data'!$N$2:$N$597))))))</f>
        <v>3</v>
      </c>
      <c r="G208" s="17">
        <f t="array" ref="G208">IF((COUNT(IF($A207='Sale Auction Data'!$L$2:$L$597,IF(F$200&lt;'Sale Auction Data'!$E$2:$E$597,IF((G$200+1)&gt;'Sale Auction Data'!$E$2:$E$597,'Sale Auction Data'!$N$2:$N$597)))))=0,"-",(COUNT(IF($A207='Sale Auction Data'!$L$2:$L$597,IF(F$200&lt;'Sale Auction Data'!$E$2:$E$597,IF((G$200+1)&gt;'Sale Auction Data'!$E$2:$E$597,'Sale Auction Data'!$N$2:$N$597))))))</f>
        <v>1</v>
      </c>
      <c r="H208" s="17" t="str">
        <f t="array" ref="H208">IF((COUNT(IF($A207='Sale Auction Data'!$L$2:$L$597,IF(G$200&lt;'Sale Auction Data'!$E$2:$E$597,IF((H$200+1)&gt;'Sale Auction Data'!$E$2:$E$597,'Sale Auction Data'!$N$2:$N$597)))))=0,"-",(COUNT(IF($A207='Sale Auction Data'!$L$2:$L$597,IF(G$200&lt;'Sale Auction Data'!$E$2:$E$597,IF((H$200+1)&gt;'Sale Auction Data'!$E$2:$E$597,'Sale Auction Data'!$N$2:$N$597))))))</f>
        <v>-</v>
      </c>
      <c r="I208" s="17">
        <f t="array" ref="I208">IF((COUNT(IF($A207='Sale Auction Data'!$L$2:$L$597,IF(H$200&lt;'Sale Auction Data'!$E$2:$E$597,IF((I$200+1)&gt;'Sale Auction Data'!$E$2:$E$597,'Sale Auction Data'!$N$2:$N$597)))))=0,"-",(COUNT(IF($A207='Sale Auction Data'!$L$2:$L$597,IF(H$200&lt;'Sale Auction Data'!$E$2:$E$597,IF((I$200+1)&gt;'Sale Auction Data'!$E$2:$E$597,'Sale Auction Data'!$N$2:$N$597))))))</f>
        <v>1</v>
      </c>
      <c r="J208" s="17">
        <f t="array" ref="J208">IF((COUNT(IF($A207='Sale Auction Data'!$L$2:$L$597,IF(I$200&lt;'Sale Auction Data'!$E$2:$E$597,IF((J$200+1)&gt;'Sale Auction Data'!$E$2:$E$597,'Sale Auction Data'!$N$2:$N$597)))))=0,"-",(COUNT(IF($A207='Sale Auction Data'!$L$2:$L$597,IF(I$200&lt;'Sale Auction Data'!$E$2:$E$597,IF((J$200+1)&gt;'Sale Auction Data'!$E$2:$E$597,'Sale Auction Data'!$N$2:$N$597))))))</f>
        <v>1</v>
      </c>
      <c r="K208" s="17" t="str">
        <f t="array" ref="K208">IF((COUNT(IF($A207='Sale Auction Data'!$L$2:$L$597,IF(J$200&lt;'Sale Auction Data'!$E$2:$E$597,IF((K$200+1)&gt;'Sale Auction Data'!$E$2:$E$597,'Sale Auction Data'!$N$2:$N$597)))))=0,"-",(COUNT(IF($A207='Sale Auction Data'!$L$2:$L$597,IF(J$200&lt;'Sale Auction Data'!$E$2:$E$597,IF((K$200+1)&gt;'Sale Auction Data'!$E$2:$E$597,'Sale Auction Data'!$N$2:$N$597))))))</f>
        <v>-</v>
      </c>
      <c r="L208" s="53">
        <f t="array" ref="L208">IF((COUNT(IF($A207='Sale Auction Data'!$L$2:$L$597,IF((L$200+1)&lt;'Sale Auction Data'!$E$2:$E$597,'Sale Auction Data'!$N$2:$N$597))))=0,"-",(COUNT(IF($A207='Sale Auction Data'!$L$2:$L$597,IF((L$200+1)&lt;'Sale Auction Data'!$E$2:$E$597,'Sale Auction Data'!$N$2:$N$597)))))</f>
        <v>1</v>
      </c>
    </row>
    <row r="209" spans="1:12" x14ac:dyDescent="0.25">
      <c r="A209" t="s">
        <v>99</v>
      </c>
      <c r="B209" s="10" t="s">
        <v>93</v>
      </c>
      <c r="C209" s="52">
        <f t="array" ref="C209">IF((COUNT(IF($A208='Sale Auction Data'!$L$2:$L$597,IF(C$200&gt;'Sale Auction Data'!$E$2:$E$597,'Sale Auction Data'!$N$2:$N$597))))=0,"-",(COUNT(IF($A208='Sale Auction Data'!$L$2:$L$597,IF(C$200&gt;'Sale Auction Data'!$E$2:$E$597,'Sale Auction Data'!$N$2:$N$597)))))</f>
        <v>1</v>
      </c>
      <c r="D209" s="17">
        <f t="array" ref="D209">IF((COUNT(IF($A208='Sale Auction Data'!$L$2:$L$597,IF(C$200&lt;'Sale Auction Data'!$E$2:$E$597,IF((D$200+1)&gt;'Sale Auction Data'!$E$2:$E$597,'Sale Auction Data'!$N$2:$N$597)))))=0,"-",(COUNT(IF($A208='Sale Auction Data'!$L$2:$L$597,IF(C$200&lt;'Sale Auction Data'!$E$2:$E$597,IF((D$200+1)&gt;'Sale Auction Data'!$E$2:$E$597,'Sale Auction Data'!$N$2:$N$597))))))</f>
        <v>2</v>
      </c>
      <c r="E209" s="17" t="str">
        <f t="array" ref="E209">IF((COUNT(IF($A208='Sale Auction Data'!$L$2:$L$597,IF(D$200&lt;'Sale Auction Data'!$E$2:$E$597,IF((E$200+1)&gt;'Sale Auction Data'!$E$2:$E$597,'Sale Auction Data'!$N$2:$N$597)))))=0,"-",(COUNT(IF($A208='Sale Auction Data'!$L$2:$L$597,IF(D$200&lt;'Sale Auction Data'!$E$2:$E$597,IF((E$200+1)&gt;'Sale Auction Data'!$E$2:$E$597,'Sale Auction Data'!$N$2:$N$597))))))</f>
        <v>-</v>
      </c>
      <c r="F209" s="17">
        <f t="array" ref="F209">IF((COUNT(IF($A208='Sale Auction Data'!$L$2:$L$597,IF(E$200&lt;'Sale Auction Data'!$E$2:$E$597,IF((F$200+1)&gt;'Sale Auction Data'!$E$2:$E$597,'Sale Auction Data'!$N$2:$N$597)))))=0,"-",(COUNT(IF($A208='Sale Auction Data'!$L$2:$L$597,IF(E$200&lt;'Sale Auction Data'!$E$2:$E$597,IF((F$200+1)&gt;'Sale Auction Data'!$E$2:$E$597,'Sale Auction Data'!$N$2:$N$597))))))</f>
        <v>4</v>
      </c>
      <c r="G209" s="17">
        <f t="array" ref="G209">IF((COUNT(IF($A208='Sale Auction Data'!$L$2:$L$597,IF(F$200&lt;'Sale Auction Data'!$E$2:$E$597,IF((G$200+1)&gt;'Sale Auction Data'!$E$2:$E$597,'Sale Auction Data'!$N$2:$N$597)))))=0,"-",(COUNT(IF($A208='Sale Auction Data'!$L$2:$L$597,IF(F$200&lt;'Sale Auction Data'!$E$2:$E$597,IF((G$200+1)&gt;'Sale Auction Data'!$E$2:$E$597,'Sale Auction Data'!$N$2:$N$597))))))</f>
        <v>4</v>
      </c>
      <c r="H209" s="17">
        <f t="array" ref="H209">IF((COUNT(IF($A208='Sale Auction Data'!$L$2:$L$597,IF(G$200&lt;'Sale Auction Data'!$E$2:$E$597,IF((H$200+1)&gt;'Sale Auction Data'!$E$2:$E$597,'Sale Auction Data'!$N$2:$N$597)))))=0,"-",(COUNT(IF($A208='Sale Auction Data'!$L$2:$L$597,IF(G$200&lt;'Sale Auction Data'!$E$2:$E$597,IF((H$200+1)&gt;'Sale Auction Data'!$E$2:$E$597,'Sale Auction Data'!$N$2:$N$597))))))</f>
        <v>2</v>
      </c>
      <c r="I209" s="17" t="str">
        <f t="array" ref="I209">IF((COUNT(IF($A208='Sale Auction Data'!$L$2:$L$597,IF(H$200&lt;'Sale Auction Data'!$E$2:$E$597,IF((I$200+1)&gt;'Sale Auction Data'!$E$2:$E$597,'Sale Auction Data'!$N$2:$N$597)))))=0,"-",(COUNT(IF($A208='Sale Auction Data'!$L$2:$L$597,IF(H$200&lt;'Sale Auction Data'!$E$2:$E$597,IF((I$200+1)&gt;'Sale Auction Data'!$E$2:$E$597,'Sale Auction Data'!$N$2:$N$597))))))</f>
        <v>-</v>
      </c>
      <c r="J209" s="17" t="str">
        <f t="array" ref="J209">IF((COUNT(IF($A208='Sale Auction Data'!$L$2:$L$597,IF(I$200&lt;'Sale Auction Data'!$E$2:$E$597,IF((J$200+1)&gt;'Sale Auction Data'!$E$2:$E$597,'Sale Auction Data'!$N$2:$N$597)))))=0,"-",(COUNT(IF($A208='Sale Auction Data'!$L$2:$L$597,IF(I$200&lt;'Sale Auction Data'!$E$2:$E$597,IF((J$200+1)&gt;'Sale Auction Data'!$E$2:$E$597,'Sale Auction Data'!$N$2:$N$597))))))</f>
        <v>-</v>
      </c>
      <c r="K209" s="17" t="str">
        <f t="array" ref="K209">IF((COUNT(IF($A208='Sale Auction Data'!$L$2:$L$597,IF(J$200&lt;'Sale Auction Data'!$E$2:$E$597,IF((K$200+1)&gt;'Sale Auction Data'!$E$2:$E$597,'Sale Auction Data'!$N$2:$N$597)))))=0,"-",(COUNT(IF($A208='Sale Auction Data'!$L$2:$L$597,IF(J$200&lt;'Sale Auction Data'!$E$2:$E$597,IF((K$200+1)&gt;'Sale Auction Data'!$E$2:$E$597,'Sale Auction Data'!$N$2:$N$597))))))</f>
        <v>-</v>
      </c>
      <c r="L209" s="53" t="str">
        <f t="array" ref="L209">IF((COUNT(IF($A208='Sale Auction Data'!$L$2:$L$597,IF((L$200+1)&lt;'Sale Auction Data'!$E$2:$E$597,'Sale Auction Data'!$N$2:$N$597))))=0,"-",(COUNT(IF($A208='Sale Auction Data'!$L$2:$L$597,IF((L$200+1)&lt;'Sale Auction Data'!$E$2:$E$597,'Sale Auction Data'!$N$2:$N$597)))))</f>
        <v>-</v>
      </c>
    </row>
    <row r="210" spans="1:12" x14ac:dyDescent="0.25">
      <c r="A210" t="s">
        <v>189</v>
      </c>
      <c r="B210" s="10" t="s">
        <v>161</v>
      </c>
      <c r="C210" s="52" t="str">
        <f t="array" ref="C210">IF((COUNT(IF($A209='Sale Auction Data'!$L$2:$L$597,IF(C$200&gt;'Sale Auction Data'!$E$2:$E$597,'Sale Auction Data'!$N$2:$N$597))))=0,"-",(COUNT(IF($A209='Sale Auction Data'!$L$2:$L$597,IF(C$200&gt;'Sale Auction Data'!$E$2:$E$597,'Sale Auction Data'!$N$2:$N$597)))))</f>
        <v>-</v>
      </c>
      <c r="D210" s="17">
        <f t="array" ref="D210">IF((COUNT(IF($A209='Sale Auction Data'!$L$2:$L$597,IF(C$200&lt;'Sale Auction Data'!$E$2:$E$597,IF((D$200+1)&gt;'Sale Auction Data'!$E$2:$E$597,'Sale Auction Data'!$N$2:$N$597)))))=0,"-",(COUNT(IF($A209='Sale Auction Data'!$L$2:$L$597,IF(C$200&lt;'Sale Auction Data'!$E$2:$E$597,IF((D$200+1)&gt;'Sale Auction Data'!$E$2:$E$597,'Sale Auction Data'!$N$2:$N$597))))))</f>
        <v>2</v>
      </c>
      <c r="E210" s="17">
        <f t="array" ref="E210">IF((COUNT(IF($A209='Sale Auction Data'!$L$2:$L$597,IF(D$200&lt;'Sale Auction Data'!$E$2:$E$597,IF((E$200+1)&gt;'Sale Auction Data'!$E$2:$E$597,'Sale Auction Data'!$N$2:$N$597)))))=0,"-",(COUNT(IF($A209='Sale Auction Data'!$L$2:$L$597,IF(D$200&lt;'Sale Auction Data'!$E$2:$E$597,IF((E$200+1)&gt;'Sale Auction Data'!$E$2:$E$597,'Sale Auction Data'!$N$2:$N$597))))))</f>
        <v>3</v>
      </c>
      <c r="F210" s="17" t="str">
        <f t="array" ref="F210">IF((COUNT(IF($A209='Sale Auction Data'!$L$2:$L$597,IF(E$200&lt;'Sale Auction Data'!$E$2:$E$597,IF((F$200+1)&gt;'Sale Auction Data'!$E$2:$E$597,'Sale Auction Data'!$N$2:$N$597)))))=0,"-",(COUNT(IF($A209='Sale Auction Data'!$L$2:$L$597,IF(E$200&lt;'Sale Auction Data'!$E$2:$E$597,IF((F$200+1)&gt;'Sale Auction Data'!$E$2:$E$597,'Sale Auction Data'!$N$2:$N$597))))))</f>
        <v>-</v>
      </c>
      <c r="G210" s="17" t="str">
        <f t="array" ref="G210">IF((COUNT(IF($A209='Sale Auction Data'!$L$2:$L$597,IF(F$200&lt;'Sale Auction Data'!$E$2:$E$597,IF((G$200+1)&gt;'Sale Auction Data'!$E$2:$E$597,'Sale Auction Data'!$N$2:$N$597)))))=0,"-",(COUNT(IF($A209='Sale Auction Data'!$L$2:$L$597,IF(F$200&lt;'Sale Auction Data'!$E$2:$E$597,IF((G$200+1)&gt;'Sale Auction Data'!$E$2:$E$597,'Sale Auction Data'!$N$2:$N$597))))))</f>
        <v>-</v>
      </c>
      <c r="H210" s="17">
        <f t="array" ref="H210">IF((COUNT(IF($A209='Sale Auction Data'!$L$2:$L$597,IF(G$200&lt;'Sale Auction Data'!$E$2:$E$597,IF((H$200+1)&gt;'Sale Auction Data'!$E$2:$E$597,'Sale Auction Data'!$N$2:$N$597)))))=0,"-",(COUNT(IF($A209='Sale Auction Data'!$L$2:$L$597,IF(G$200&lt;'Sale Auction Data'!$E$2:$E$597,IF((H$200+1)&gt;'Sale Auction Data'!$E$2:$E$597,'Sale Auction Data'!$N$2:$N$597))))))</f>
        <v>3</v>
      </c>
      <c r="I210" s="17">
        <f t="array" ref="I210">IF((COUNT(IF($A209='Sale Auction Data'!$L$2:$L$597,IF(H$200&lt;'Sale Auction Data'!$E$2:$E$597,IF((I$200+1)&gt;'Sale Auction Data'!$E$2:$E$597,'Sale Auction Data'!$N$2:$N$597)))))=0,"-",(COUNT(IF($A209='Sale Auction Data'!$L$2:$L$597,IF(H$200&lt;'Sale Auction Data'!$E$2:$E$597,IF((I$200+1)&gt;'Sale Auction Data'!$E$2:$E$597,'Sale Auction Data'!$N$2:$N$597))))))</f>
        <v>1</v>
      </c>
      <c r="J210" s="17" t="str">
        <f t="array" ref="J210">IF((COUNT(IF($A209='Sale Auction Data'!$L$2:$L$597,IF(I$200&lt;'Sale Auction Data'!$E$2:$E$597,IF((J$200+1)&gt;'Sale Auction Data'!$E$2:$E$597,'Sale Auction Data'!$N$2:$N$597)))))=0,"-",(COUNT(IF($A209='Sale Auction Data'!$L$2:$L$597,IF(I$200&lt;'Sale Auction Data'!$E$2:$E$597,IF((J$200+1)&gt;'Sale Auction Data'!$E$2:$E$597,'Sale Auction Data'!$N$2:$N$597))))))</f>
        <v>-</v>
      </c>
      <c r="K210" s="17" t="str">
        <f t="array" ref="K210">IF((COUNT(IF($A209='Sale Auction Data'!$L$2:$L$597,IF(J$200&lt;'Sale Auction Data'!$E$2:$E$597,IF((K$200+1)&gt;'Sale Auction Data'!$E$2:$E$597,'Sale Auction Data'!$N$2:$N$597)))))=0,"-",(COUNT(IF($A209='Sale Auction Data'!$L$2:$L$597,IF(J$200&lt;'Sale Auction Data'!$E$2:$E$597,IF((K$200+1)&gt;'Sale Auction Data'!$E$2:$E$597,'Sale Auction Data'!$N$2:$N$597))))))</f>
        <v>-</v>
      </c>
      <c r="L210" s="53">
        <f t="array" ref="L210">IF((COUNT(IF($A209='Sale Auction Data'!$L$2:$L$597,IF((L$200+1)&lt;'Sale Auction Data'!$E$2:$E$597,'Sale Auction Data'!$N$2:$N$597))))=0,"-",(COUNT(IF($A209='Sale Auction Data'!$L$2:$L$597,IF((L$200+1)&lt;'Sale Auction Data'!$E$2:$E$597,'Sale Auction Data'!$N$2:$N$597)))))</f>
        <v>1</v>
      </c>
    </row>
    <row r="211" spans="1:12" x14ac:dyDescent="0.25">
      <c r="A211" t="s">
        <v>123</v>
      </c>
      <c r="B211" s="10" t="s">
        <v>231</v>
      </c>
      <c r="C211" s="52">
        <f t="array" ref="C211">IF((COUNT(IF($A210='Sale Auction Data'!$L$2:$L$597,IF(C$200&gt;'Sale Auction Data'!$E$2:$E$597,'Sale Auction Data'!$N$2:$N$597))))=0,"-",(COUNT(IF($A210='Sale Auction Data'!$L$2:$L$597,IF(C$200&gt;'Sale Auction Data'!$E$2:$E$597,'Sale Auction Data'!$N$2:$N$597)))))</f>
        <v>2</v>
      </c>
      <c r="D211" s="17">
        <f t="array" ref="D211">IF((COUNT(IF($A210='Sale Auction Data'!$L$2:$L$597,IF(C$200&lt;'Sale Auction Data'!$E$2:$E$597,IF((D$200+1)&gt;'Sale Auction Data'!$E$2:$E$597,'Sale Auction Data'!$N$2:$N$597)))))=0,"-",(COUNT(IF($A210='Sale Auction Data'!$L$2:$L$597,IF(C$200&lt;'Sale Auction Data'!$E$2:$E$597,IF((D$200+1)&gt;'Sale Auction Data'!$E$2:$E$597,'Sale Auction Data'!$N$2:$N$597))))))</f>
        <v>2</v>
      </c>
      <c r="E211" s="17">
        <f t="array" ref="E211">IF((COUNT(IF($A210='Sale Auction Data'!$L$2:$L$597,IF(D$200&lt;'Sale Auction Data'!$E$2:$E$597,IF((E$200+1)&gt;'Sale Auction Data'!$E$2:$E$597,'Sale Auction Data'!$N$2:$N$597)))))=0,"-",(COUNT(IF($A210='Sale Auction Data'!$L$2:$L$597,IF(D$200&lt;'Sale Auction Data'!$E$2:$E$597,IF((E$200+1)&gt;'Sale Auction Data'!$E$2:$E$597,'Sale Auction Data'!$N$2:$N$597))))))</f>
        <v>2</v>
      </c>
      <c r="F211" s="17">
        <f t="array" ref="F211">IF((COUNT(IF($A210='Sale Auction Data'!$L$2:$L$597,IF(E$200&lt;'Sale Auction Data'!$E$2:$E$597,IF((F$200+1)&gt;'Sale Auction Data'!$E$2:$E$597,'Sale Auction Data'!$N$2:$N$597)))))=0,"-",(COUNT(IF($A210='Sale Auction Data'!$L$2:$L$597,IF(E$200&lt;'Sale Auction Data'!$E$2:$E$597,IF((F$200+1)&gt;'Sale Auction Data'!$E$2:$E$597,'Sale Auction Data'!$N$2:$N$597))))))</f>
        <v>1</v>
      </c>
      <c r="G211" s="17">
        <f t="array" ref="G211">IF((COUNT(IF($A210='Sale Auction Data'!$L$2:$L$597,IF(F$200&lt;'Sale Auction Data'!$E$2:$E$597,IF((G$200+1)&gt;'Sale Auction Data'!$E$2:$E$597,'Sale Auction Data'!$N$2:$N$597)))))=0,"-",(COUNT(IF($A210='Sale Auction Data'!$L$2:$L$597,IF(F$200&lt;'Sale Auction Data'!$E$2:$E$597,IF((G$200+1)&gt;'Sale Auction Data'!$E$2:$E$597,'Sale Auction Data'!$N$2:$N$597))))))</f>
        <v>1</v>
      </c>
      <c r="H211" s="17" t="str">
        <f t="array" ref="H211">IF((COUNT(IF($A210='Sale Auction Data'!$L$2:$L$597,IF(G$200&lt;'Sale Auction Data'!$E$2:$E$597,IF((H$200+1)&gt;'Sale Auction Data'!$E$2:$E$597,'Sale Auction Data'!$N$2:$N$597)))))=0,"-",(COUNT(IF($A210='Sale Auction Data'!$L$2:$L$597,IF(G$200&lt;'Sale Auction Data'!$E$2:$E$597,IF((H$200+1)&gt;'Sale Auction Data'!$E$2:$E$597,'Sale Auction Data'!$N$2:$N$597))))))</f>
        <v>-</v>
      </c>
      <c r="I211" s="17">
        <f t="array" ref="I211">IF((COUNT(IF($A210='Sale Auction Data'!$L$2:$L$597,IF(H$200&lt;'Sale Auction Data'!$E$2:$E$597,IF((I$200+1)&gt;'Sale Auction Data'!$E$2:$E$597,'Sale Auction Data'!$N$2:$N$597)))))=0,"-",(COUNT(IF($A210='Sale Auction Data'!$L$2:$L$597,IF(H$200&lt;'Sale Auction Data'!$E$2:$E$597,IF((I$200+1)&gt;'Sale Auction Data'!$E$2:$E$597,'Sale Auction Data'!$N$2:$N$597))))))</f>
        <v>1</v>
      </c>
      <c r="J211" s="17" t="str">
        <f t="array" ref="J211">IF((COUNT(IF($A210='Sale Auction Data'!$L$2:$L$597,IF(I$200&lt;'Sale Auction Data'!$E$2:$E$597,IF((J$200+1)&gt;'Sale Auction Data'!$E$2:$E$597,'Sale Auction Data'!$N$2:$N$597)))))=0,"-",(COUNT(IF($A210='Sale Auction Data'!$L$2:$L$597,IF(I$200&lt;'Sale Auction Data'!$E$2:$E$597,IF((J$200+1)&gt;'Sale Auction Data'!$E$2:$E$597,'Sale Auction Data'!$N$2:$N$597))))))</f>
        <v>-</v>
      </c>
      <c r="K211" s="17" t="str">
        <f t="array" ref="K211">IF((COUNT(IF($A210='Sale Auction Data'!$L$2:$L$597,IF(J$200&lt;'Sale Auction Data'!$E$2:$E$597,IF((K$200+1)&gt;'Sale Auction Data'!$E$2:$E$597,'Sale Auction Data'!$N$2:$N$597)))))=0,"-",(COUNT(IF($A210='Sale Auction Data'!$L$2:$L$597,IF(J$200&lt;'Sale Auction Data'!$E$2:$E$597,IF((K$200+1)&gt;'Sale Auction Data'!$E$2:$E$597,'Sale Auction Data'!$N$2:$N$597))))))</f>
        <v>-</v>
      </c>
      <c r="L211" s="53" t="str">
        <f t="array" ref="L211">IF((COUNT(IF($A210='Sale Auction Data'!$L$2:$L$597,IF((L$200+1)&lt;'Sale Auction Data'!$E$2:$E$597,'Sale Auction Data'!$N$2:$N$597))))=0,"-",(COUNT(IF($A210='Sale Auction Data'!$L$2:$L$597,IF((L$200+1)&lt;'Sale Auction Data'!$E$2:$E$597,'Sale Auction Data'!$N$2:$N$597)))))</f>
        <v>-</v>
      </c>
    </row>
    <row r="212" spans="1:12" x14ac:dyDescent="0.25">
      <c r="A212" t="s">
        <v>134</v>
      </c>
      <c r="B212" s="10" t="s">
        <v>123</v>
      </c>
      <c r="C212" s="52">
        <f t="array" ref="C212">IF((COUNT(IF($A211='Sale Auction Data'!$L$2:$L$597,IF(C$200&gt;'Sale Auction Data'!$E$2:$E$597,'Sale Auction Data'!$N$2:$N$597))))=0,"-",(COUNT(IF($A211='Sale Auction Data'!$L$2:$L$597,IF(C$200&gt;'Sale Auction Data'!$E$2:$E$597,'Sale Auction Data'!$N$2:$N$597)))))</f>
        <v>2</v>
      </c>
      <c r="D212" s="17" t="str">
        <f t="array" ref="D212">IF((COUNT(IF($A211='Sale Auction Data'!$L$2:$L$597,IF(C$200&lt;'Sale Auction Data'!$E$2:$E$597,IF((D$200+1)&gt;'Sale Auction Data'!$E$2:$E$597,'Sale Auction Data'!$N$2:$N$597)))))=0,"-",(COUNT(IF($A211='Sale Auction Data'!$L$2:$L$597,IF(C$200&lt;'Sale Auction Data'!$E$2:$E$597,IF((D$200+1)&gt;'Sale Auction Data'!$E$2:$E$597,'Sale Auction Data'!$N$2:$N$597))))))</f>
        <v>-</v>
      </c>
      <c r="E212" s="17">
        <f t="array" ref="E212">IF((COUNT(IF($A211='Sale Auction Data'!$L$2:$L$597,IF(D$200&lt;'Sale Auction Data'!$E$2:$E$597,IF((E$200+1)&gt;'Sale Auction Data'!$E$2:$E$597,'Sale Auction Data'!$N$2:$N$597)))))=0,"-",(COUNT(IF($A211='Sale Auction Data'!$L$2:$L$597,IF(D$200&lt;'Sale Auction Data'!$E$2:$E$597,IF((E$200+1)&gt;'Sale Auction Data'!$E$2:$E$597,'Sale Auction Data'!$N$2:$N$597))))))</f>
        <v>3</v>
      </c>
      <c r="F212" s="17">
        <f t="array" ref="F212">IF((COUNT(IF($A211='Sale Auction Data'!$L$2:$L$597,IF(E$200&lt;'Sale Auction Data'!$E$2:$E$597,IF((F$200+1)&gt;'Sale Auction Data'!$E$2:$E$597,'Sale Auction Data'!$N$2:$N$597)))))=0,"-",(COUNT(IF($A211='Sale Auction Data'!$L$2:$L$597,IF(E$200&lt;'Sale Auction Data'!$E$2:$E$597,IF((F$200+1)&gt;'Sale Auction Data'!$E$2:$E$597,'Sale Auction Data'!$N$2:$N$597))))))</f>
        <v>6</v>
      </c>
      <c r="G212" s="17">
        <f t="array" ref="G212">IF((COUNT(IF($A211='Sale Auction Data'!$L$2:$L$597,IF(F$200&lt;'Sale Auction Data'!$E$2:$E$597,IF((G$200+1)&gt;'Sale Auction Data'!$E$2:$E$597,'Sale Auction Data'!$N$2:$N$597)))))=0,"-",(COUNT(IF($A211='Sale Auction Data'!$L$2:$L$597,IF(F$200&lt;'Sale Auction Data'!$E$2:$E$597,IF((G$200+1)&gt;'Sale Auction Data'!$E$2:$E$597,'Sale Auction Data'!$N$2:$N$597))))))</f>
        <v>4</v>
      </c>
      <c r="H212" s="17" t="str">
        <f t="array" ref="H212">IF((COUNT(IF($A211='Sale Auction Data'!$L$2:$L$597,IF(G$200&lt;'Sale Auction Data'!$E$2:$E$597,IF((H$200+1)&gt;'Sale Auction Data'!$E$2:$E$597,'Sale Auction Data'!$N$2:$N$597)))))=0,"-",(COUNT(IF($A211='Sale Auction Data'!$L$2:$L$597,IF(G$200&lt;'Sale Auction Data'!$E$2:$E$597,IF((H$200+1)&gt;'Sale Auction Data'!$E$2:$E$597,'Sale Auction Data'!$N$2:$N$597))))))</f>
        <v>-</v>
      </c>
      <c r="I212" s="17" t="str">
        <f t="array" ref="I212">IF((COUNT(IF($A211='Sale Auction Data'!$L$2:$L$597,IF(H$200&lt;'Sale Auction Data'!$E$2:$E$597,IF((I$200+1)&gt;'Sale Auction Data'!$E$2:$E$597,'Sale Auction Data'!$N$2:$N$597)))))=0,"-",(COUNT(IF($A211='Sale Auction Data'!$L$2:$L$597,IF(H$200&lt;'Sale Auction Data'!$E$2:$E$597,IF((I$200+1)&gt;'Sale Auction Data'!$E$2:$E$597,'Sale Auction Data'!$N$2:$N$597))))))</f>
        <v>-</v>
      </c>
      <c r="J212" s="17">
        <f t="array" ref="J212">IF((COUNT(IF($A211='Sale Auction Data'!$L$2:$L$597,IF(I$200&lt;'Sale Auction Data'!$E$2:$E$597,IF((J$200+1)&gt;'Sale Auction Data'!$E$2:$E$597,'Sale Auction Data'!$N$2:$N$597)))))=0,"-",(COUNT(IF($A211='Sale Auction Data'!$L$2:$L$597,IF(I$200&lt;'Sale Auction Data'!$E$2:$E$597,IF((J$200+1)&gt;'Sale Auction Data'!$E$2:$E$597,'Sale Auction Data'!$N$2:$N$597))))))</f>
        <v>1</v>
      </c>
      <c r="K212" s="17" t="str">
        <f t="array" ref="K212">IF((COUNT(IF($A211='Sale Auction Data'!$L$2:$L$597,IF(J$200&lt;'Sale Auction Data'!$E$2:$E$597,IF((K$200+1)&gt;'Sale Auction Data'!$E$2:$E$597,'Sale Auction Data'!$N$2:$N$597)))))=0,"-",(COUNT(IF($A211='Sale Auction Data'!$L$2:$L$597,IF(J$200&lt;'Sale Auction Data'!$E$2:$E$597,IF((K$200+1)&gt;'Sale Auction Data'!$E$2:$E$597,'Sale Auction Data'!$N$2:$N$597))))))</f>
        <v>-</v>
      </c>
      <c r="L212" s="53" t="str">
        <f t="array" ref="L212">IF((COUNT(IF($A211='Sale Auction Data'!$L$2:$L$597,IF((L$200+1)&lt;'Sale Auction Data'!$E$2:$E$597,'Sale Auction Data'!$N$2:$N$597))))=0,"-",(COUNT(IF($A211='Sale Auction Data'!$L$2:$L$597,IF((L$200+1)&lt;'Sale Auction Data'!$E$2:$E$597,'Sale Auction Data'!$N$2:$N$597)))))</f>
        <v>-</v>
      </c>
    </row>
    <row r="213" spans="1:12" x14ac:dyDescent="0.25">
      <c r="A213" t="s">
        <v>89</v>
      </c>
      <c r="B213" s="10" t="s">
        <v>134</v>
      </c>
      <c r="C213" s="52">
        <f t="array" ref="C213">IF((COUNT(IF($A212='Sale Auction Data'!$L$2:$L$597,IF(C$200&gt;'Sale Auction Data'!$E$2:$E$597,'Sale Auction Data'!$N$2:$N$597))))=0,"-",(COUNT(IF($A212='Sale Auction Data'!$L$2:$L$597,IF(C$200&gt;'Sale Auction Data'!$E$2:$E$597,'Sale Auction Data'!$N$2:$N$597)))))</f>
        <v>4</v>
      </c>
      <c r="D213" s="17">
        <f t="array" ref="D213">IF((COUNT(IF($A212='Sale Auction Data'!$L$2:$L$597,IF(C$200&lt;'Sale Auction Data'!$E$2:$E$597,IF((D$200+1)&gt;'Sale Auction Data'!$E$2:$E$597,'Sale Auction Data'!$N$2:$N$597)))))=0,"-",(COUNT(IF($A212='Sale Auction Data'!$L$2:$L$597,IF(C$200&lt;'Sale Auction Data'!$E$2:$E$597,IF((D$200+1)&gt;'Sale Auction Data'!$E$2:$E$597,'Sale Auction Data'!$N$2:$N$597))))))</f>
        <v>2</v>
      </c>
      <c r="E213" s="17">
        <f t="array" ref="E213">IF((COUNT(IF($A212='Sale Auction Data'!$L$2:$L$597,IF(D$200&lt;'Sale Auction Data'!$E$2:$E$597,IF((E$200+1)&gt;'Sale Auction Data'!$E$2:$E$597,'Sale Auction Data'!$N$2:$N$597)))))=0,"-",(COUNT(IF($A212='Sale Auction Data'!$L$2:$L$597,IF(D$200&lt;'Sale Auction Data'!$E$2:$E$597,IF((E$200+1)&gt;'Sale Auction Data'!$E$2:$E$597,'Sale Auction Data'!$N$2:$N$597))))))</f>
        <v>1</v>
      </c>
      <c r="F213" s="17">
        <f t="array" ref="F213">IF((COUNT(IF($A212='Sale Auction Data'!$L$2:$L$597,IF(E$200&lt;'Sale Auction Data'!$E$2:$E$597,IF((F$200+1)&gt;'Sale Auction Data'!$E$2:$E$597,'Sale Auction Data'!$N$2:$N$597)))))=0,"-",(COUNT(IF($A212='Sale Auction Data'!$L$2:$L$597,IF(E$200&lt;'Sale Auction Data'!$E$2:$E$597,IF((F$200+1)&gt;'Sale Auction Data'!$E$2:$E$597,'Sale Auction Data'!$N$2:$N$597))))))</f>
        <v>1</v>
      </c>
      <c r="G213" s="17">
        <f t="array" ref="G213">IF((COUNT(IF($A212='Sale Auction Data'!$L$2:$L$597,IF(F$200&lt;'Sale Auction Data'!$E$2:$E$597,IF((G$200+1)&gt;'Sale Auction Data'!$E$2:$E$597,'Sale Auction Data'!$N$2:$N$597)))))=0,"-",(COUNT(IF($A212='Sale Auction Data'!$L$2:$L$597,IF(F$200&lt;'Sale Auction Data'!$E$2:$E$597,IF((G$200+1)&gt;'Sale Auction Data'!$E$2:$E$597,'Sale Auction Data'!$N$2:$N$597))))))</f>
        <v>2</v>
      </c>
      <c r="H213" s="17" t="str">
        <f t="array" ref="H213">IF((COUNT(IF($A212='Sale Auction Data'!$L$2:$L$597,IF(G$200&lt;'Sale Auction Data'!$E$2:$E$597,IF((H$200+1)&gt;'Sale Auction Data'!$E$2:$E$597,'Sale Auction Data'!$N$2:$N$597)))))=0,"-",(COUNT(IF($A212='Sale Auction Data'!$L$2:$L$597,IF(G$200&lt;'Sale Auction Data'!$E$2:$E$597,IF((H$200+1)&gt;'Sale Auction Data'!$E$2:$E$597,'Sale Auction Data'!$N$2:$N$597))))))</f>
        <v>-</v>
      </c>
      <c r="I213" s="17" t="str">
        <f t="array" ref="I213">IF((COUNT(IF($A212='Sale Auction Data'!$L$2:$L$597,IF(H$200&lt;'Sale Auction Data'!$E$2:$E$597,IF((I$200+1)&gt;'Sale Auction Data'!$E$2:$E$597,'Sale Auction Data'!$N$2:$N$597)))))=0,"-",(COUNT(IF($A212='Sale Auction Data'!$L$2:$L$597,IF(H$200&lt;'Sale Auction Data'!$E$2:$E$597,IF((I$200+1)&gt;'Sale Auction Data'!$E$2:$E$597,'Sale Auction Data'!$N$2:$N$597))))))</f>
        <v>-</v>
      </c>
      <c r="J213" s="17" t="str">
        <f t="array" ref="J213">IF((COUNT(IF($A212='Sale Auction Data'!$L$2:$L$597,IF(I$200&lt;'Sale Auction Data'!$E$2:$E$597,IF((J$200+1)&gt;'Sale Auction Data'!$E$2:$E$597,'Sale Auction Data'!$N$2:$N$597)))))=0,"-",(COUNT(IF($A212='Sale Auction Data'!$L$2:$L$597,IF(I$200&lt;'Sale Auction Data'!$E$2:$E$597,IF((J$200+1)&gt;'Sale Auction Data'!$E$2:$E$597,'Sale Auction Data'!$N$2:$N$597))))))</f>
        <v>-</v>
      </c>
      <c r="K213" s="17" t="str">
        <f t="array" ref="K213">IF((COUNT(IF($A212='Sale Auction Data'!$L$2:$L$597,IF(J$200&lt;'Sale Auction Data'!$E$2:$E$597,IF((K$200+1)&gt;'Sale Auction Data'!$E$2:$E$597,'Sale Auction Data'!$N$2:$N$597)))))=0,"-",(COUNT(IF($A212='Sale Auction Data'!$L$2:$L$597,IF(J$200&lt;'Sale Auction Data'!$E$2:$E$597,IF((K$200+1)&gt;'Sale Auction Data'!$E$2:$E$597,'Sale Auction Data'!$N$2:$N$597))))))</f>
        <v>-</v>
      </c>
      <c r="L213" s="53" t="str">
        <f t="array" ref="L213">IF((COUNT(IF($A212='Sale Auction Data'!$L$2:$L$597,IF((L$200+1)&lt;'Sale Auction Data'!$E$2:$E$597,'Sale Auction Data'!$N$2:$N$597))))=0,"-",(COUNT(IF($A212='Sale Auction Data'!$L$2:$L$597,IF((L$200+1)&lt;'Sale Auction Data'!$E$2:$E$597,'Sale Auction Data'!$N$2:$N$597)))))</f>
        <v>-</v>
      </c>
    </row>
    <row r="214" spans="1:12" x14ac:dyDescent="0.25">
      <c r="A214" t="s">
        <v>130</v>
      </c>
      <c r="B214" s="10" t="s">
        <v>167</v>
      </c>
      <c r="C214" s="52">
        <f t="array" ref="C214">IF((COUNT(IF($A213='Sale Auction Data'!$L$2:$L$597,IF(C$200&gt;'Sale Auction Data'!$E$2:$E$597,'Sale Auction Data'!$N$2:$N$597))))=0,"-",(COUNT(IF($A213='Sale Auction Data'!$L$2:$L$597,IF(C$200&gt;'Sale Auction Data'!$E$2:$E$597,'Sale Auction Data'!$N$2:$N$597)))))</f>
        <v>1</v>
      </c>
      <c r="D214" s="17">
        <f t="array" ref="D214">IF((COUNT(IF($A213='Sale Auction Data'!$L$2:$L$597,IF(C$200&lt;'Sale Auction Data'!$E$2:$E$597,IF((D$200+1)&gt;'Sale Auction Data'!$E$2:$E$597,'Sale Auction Data'!$N$2:$N$597)))))=0,"-",(COUNT(IF($A213='Sale Auction Data'!$L$2:$L$597,IF(C$200&lt;'Sale Auction Data'!$E$2:$E$597,IF((D$200+1)&gt;'Sale Auction Data'!$E$2:$E$597,'Sale Auction Data'!$N$2:$N$597))))))</f>
        <v>3</v>
      </c>
      <c r="E214" s="17">
        <f t="array" ref="E214">IF((COUNT(IF($A213='Sale Auction Data'!$L$2:$L$597,IF(D$200&lt;'Sale Auction Data'!$E$2:$E$597,IF((E$200+1)&gt;'Sale Auction Data'!$E$2:$E$597,'Sale Auction Data'!$N$2:$N$597)))))=0,"-",(COUNT(IF($A213='Sale Auction Data'!$L$2:$L$597,IF(D$200&lt;'Sale Auction Data'!$E$2:$E$597,IF((E$200+1)&gt;'Sale Auction Data'!$E$2:$E$597,'Sale Auction Data'!$N$2:$N$597))))))</f>
        <v>1</v>
      </c>
      <c r="F214" s="17" t="str">
        <f t="array" ref="F214">IF((COUNT(IF($A213='Sale Auction Data'!$L$2:$L$597,IF(E$200&lt;'Sale Auction Data'!$E$2:$E$597,IF((F$200+1)&gt;'Sale Auction Data'!$E$2:$E$597,'Sale Auction Data'!$N$2:$N$597)))))=0,"-",(COUNT(IF($A213='Sale Auction Data'!$L$2:$L$597,IF(E$200&lt;'Sale Auction Data'!$E$2:$E$597,IF((F$200+1)&gt;'Sale Auction Data'!$E$2:$E$597,'Sale Auction Data'!$N$2:$N$597))))))</f>
        <v>-</v>
      </c>
      <c r="G214" s="17">
        <f t="array" ref="G214">IF((COUNT(IF($A213='Sale Auction Data'!$L$2:$L$597,IF(F$200&lt;'Sale Auction Data'!$E$2:$E$597,IF((G$200+1)&gt;'Sale Auction Data'!$E$2:$E$597,'Sale Auction Data'!$N$2:$N$597)))))=0,"-",(COUNT(IF($A213='Sale Auction Data'!$L$2:$L$597,IF(F$200&lt;'Sale Auction Data'!$E$2:$E$597,IF((G$200+1)&gt;'Sale Auction Data'!$E$2:$E$597,'Sale Auction Data'!$N$2:$N$597))))))</f>
        <v>1</v>
      </c>
      <c r="H214" s="17" t="str">
        <f t="array" ref="H214">IF((COUNT(IF($A213='Sale Auction Data'!$L$2:$L$597,IF(G$200&lt;'Sale Auction Data'!$E$2:$E$597,IF((H$200+1)&gt;'Sale Auction Data'!$E$2:$E$597,'Sale Auction Data'!$N$2:$N$597)))))=0,"-",(COUNT(IF($A213='Sale Auction Data'!$L$2:$L$597,IF(G$200&lt;'Sale Auction Data'!$E$2:$E$597,IF((H$200+1)&gt;'Sale Auction Data'!$E$2:$E$597,'Sale Auction Data'!$N$2:$N$597))))))</f>
        <v>-</v>
      </c>
      <c r="I214" s="17" t="str">
        <f t="array" ref="I214">IF((COUNT(IF($A213='Sale Auction Data'!$L$2:$L$597,IF(H$200&lt;'Sale Auction Data'!$E$2:$E$597,IF((I$200+1)&gt;'Sale Auction Data'!$E$2:$E$597,'Sale Auction Data'!$N$2:$N$597)))))=0,"-",(COUNT(IF($A213='Sale Auction Data'!$L$2:$L$597,IF(H$200&lt;'Sale Auction Data'!$E$2:$E$597,IF((I$200+1)&gt;'Sale Auction Data'!$E$2:$E$597,'Sale Auction Data'!$N$2:$N$597))))))</f>
        <v>-</v>
      </c>
      <c r="J214" s="17" t="str">
        <f t="array" ref="J214">IF((COUNT(IF($A213='Sale Auction Data'!$L$2:$L$597,IF(I$200&lt;'Sale Auction Data'!$E$2:$E$597,IF((J$200+1)&gt;'Sale Auction Data'!$E$2:$E$597,'Sale Auction Data'!$N$2:$N$597)))))=0,"-",(COUNT(IF($A213='Sale Auction Data'!$L$2:$L$597,IF(I$200&lt;'Sale Auction Data'!$E$2:$E$597,IF((J$200+1)&gt;'Sale Auction Data'!$E$2:$E$597,'Sale Auction Data'!$N$2:$N$597))))))</f>
        <v>-</v>
      </c>
      <c r="K214" s="17" t="str">
        <f t="array" ref="K214">IF((COUNT(IF($A213='Sale Auction Data'!$L$2:$L$597,IF(J$200&lt;'Sale Auction Data'!$E$2:$E$597,IF((K$200+1)&gt;'Sale Auction Data'!$E$2:$E$597,'Sale Auction Data'!$N$2:$N$597)))))=0,"-",(COUNT(IF($A213='Sale Auction Data'!$L$2:$L$597,IF(J$200&lt;'Sale Auction Data'!$E$2:$E$597,IF((K$200+1)&gt;'Sale Auction Data'!$E$2:$E$597,'Sale Auction Data'!$N$2:$N$597))))))</f>
        <v>-</v>
      </c>
      <c r="L214" s="53" t="str">
        <f t="array" ref="L214">IF((COUNT(IF($A213='Sale Auction Data'!$L$2:$L$597,IF((L$200+1)&lt;'Sale Auction Data'!$E$2:$E$597,'Sale Auction Data'!$N$2:$N$597))))=0,"-",(COUNT(IF($A213='Sale Auction Data'!$L$2:$L$597,IF((L$200+1)&lt;'Sale Auction Data'!$E$2:$E$597,'Sale Auction Data'!$N$2:$N$597)))))</f>
        <v>-</v>
      </c>
    </row>
    <row r="215" spans="1:12" x14ac:dyDescent="0.25">
      <c r="A215" t="s">
        <v>118</v>
      </c>
      <c r="B215" s="10" t="s">
        <v>171</v>
      </c>
      <c r="C215" s="52" t="str">
        <f t="array" ref="C215">IF((COUNT(IF($A214='Sale Auction Data'!$L$2:$L$597,IF(C$200&gt;'Sale Auction Data'!$E$2:$E$597,'Sale Auction Data'!$N$2:$N$597))))=0,"-",(COUNT(IF($A214='Sale Auction Data'!$L$2:$L$597,IF(C$200&gt;'Sale Auction Data'!$E$2:$E$597,'Sale Auction Data'!$N$2:$N$597)))))</f>
        <v>-</v>
      </c>
      <c r="D215" s="17" t="str">
        <f t="array" ref="D215">IF((COUNT(IF($A214='Sale Auction Data'!$L$2:$L$597,IF(C$200&lt;'Sale Auction Data'!$E$2:$E$597,IF((D$200+1)&gt;'Sale Auction Data'!$E$2:$E$597,'Sale Auction Data'!$N$2:$N$597)))))=0,"-",(COUNT(IF($A214='Sale Auction Data'!$L$2:$L$597,IF(C$200&lt;'Sale Auction Data'!$E$2:$E$597,IF((D$200+1)&gt;'Sale Auction Data'!$E$2:$E$597,'Sale Auction Data'!$N$2:$N$597))))))</f>
        <v>-</v>
      </c>
      <c r="E215" s="17">
        <f t="array" ref="E215">IF((COUNT(IF($A214='Sale Auction Data'!$L$2:$L$597,IF(D$200&lt;'Sale Auction Data'!$E$2:$E$597,IF((E$200+1)&gt;'Sale Auction Data'!$E$2:$E$597,'Sale Auction Data'!$N$2:$N$597)))))=0,"-",(COUNT(IF($A214='Sale Auction Data'!$L$2:$L$597,IF(D$200&lt;'Sale Auction Data'!$E$2:$E$597,IF((E$200+1)&gt;'Sale Auction Data'!$E$2:$E$597,'Sale Auction Data'!$N$2:$N$597))))))</f>
        <v>1</v>
      </c>
      <c r="F215" s="17" t="str">
        <f t="array" ref="F215">IF((COUNT(IF($A214='Sale Auction Data'!$L$2:$L$597,IF(E$200&lt;'Sale Auction Data'!$E$2:$E$597,IF((F$200+1)&gt;'Sale Auction Data'!$E$2:$E$597,'Sale Auction Data'!$N$2:$N$597)))))=0,"-",(COUNT(IF($A214='Sale Auction Data'!$L$2:$L$597,IF(E$200&lt;'Sale Auction Data'!$E$2:$E$597,IF((F$200+1)&gt;'Sale Auction Data'!$E$2:$E$597,'Sale Auction Data'!$N$2:$N$597))))))</f>
        <v>-</v>
      </c>
      <c r="G215" s="17" t="str">
        <f t="array" ref="G215">IF((COUNT(IF($A214='Sale Auction Data'!$L$2:$L$597,IF(F$200&lt;'Sale Auction Data'!$E$2:$E$597,IF((G$200+1)&gt;'Sale Auction Data'!$E$2:$E$597,'Sale Auction Data'!$N$2:$N$597)))))=0,"-",(COUNT(IF($A214='Sale Auction Data'!$L$2:$L$597,IF(F$200&lt;'Sale Auction Data'!$E$2:$E$597,IF((G$200+1)&gt;'Sale Auction Data'!$E$2:$E$597,'Sale Auction Data'!$N$2:$N$597))))))</f>
        <v>-</v>
      </c>
      <c r="H215" s="17">
        <f t="array" ref="H215">IF((COUNT(IF($A214='Sale Auction Data'!$L$2:$L$597,IF(G$200&lt;'Sale Auction Data'!$E$2:$E$597,IF((H$200+1)&gt;'Sale Auction Data'!$E$2:$E$597,'Sale Auction Data'!$N$2:$N$597)))))=0,"-",(COUNT(IF($A214='Sale Auction Data'!$L$2:$L$597,IF(G$200&lt;'Sale Auction Data'!$E$2:$E$597,IF((H$200+1)&gt;'Sale Auction Data'!$E$2:$E$597,'Sale Auction Data'!$N$2:$N$597))))))</f>
        <v>1</v>
      </c>
      <c r="I215" s="17">
        <f t="array" ref="I215">IF((COUNT(IF($A214='Sale Auction Data'!$L$2:$L$597,IF(H$200&lt;'Sale Auction Data'!$E$2:$E$597,IF((I$200+1)&gt;'Sale Auction Data'!$E$2:$E$597,'Sale Auction Data'!$N$2:$N$597)))))=0,"-",(COUNT(IF($A214='Sale Auction Data'!$L$2:$L$597,IF(H$200&lt;'Sale Auction Data'!$E$2:$E$597,IF((I$200+1)&gt;'Sale Auction Data'!$E$2:$E$597,'Sale Auction Data'!$N$2:$N$597))))))</f>
        <v>1</v>
      </c>
      <c r="J215" s="17">
        <f t="array" ref="J215">IF((COUNT(IF($A214='Sale Auction Data'!$L$2:$L$597,IF(I$200&lt;'Sale Auction Data'!$E$2:$E$597,IF((J$200+1)&gt;'Sale Auction Data'!$E$2:$E$597,'Sale Auction Data'!$N$2:$N$597)))))=0,"-",(COUNT(IF($A214='Sale Auction Data'!$L$2:$L$597,IF(I$200&lt;'Sale Auction Data'!$E$2:$E$597,IF((J$200+1)&gt;'Sale Auction Data'!$E$2:$E$597,'Sale Auction Data'!$N$2:$N$597))))))</f>
        <v>1</v>
      </c>
      <c r="K215" s="17">
        <f t="array" ref="K215">IF((COUNT(IF($A214='Sale Auction Data'!$L$2:$L$597,IF(J$200&lt;'Sale Auction Data'!$E$2:$E$597,IF((K$200+1)&gt;'Sale Auction Data'!$E$2:$E$597,'Sale Auction Data'!$N$2:$N$597)))))=0,"-",(COUNT(IF($A214='Sale Auction Data'!$L$2:$L$597,IF(J$200&lt;'Sale Auction Data'!$E$2:$E$597,IF((K$200+1)&gt;'Sale Auction Data'!$E$2:$E$597,'Sale Auction Data'!$N$2:$N$597))))))</f>
        <v>1</v>
      </c>
      <c r="L215" s="53">
        <f t="array" ref="L215">IF((COUNT(IF($A214='Sale Auction Data'!$L$2:$L$597,IF((L$200+1)&lt;'Sale Auction Data'!$E$2:$E$597,'Sale Auction Data'!$N$2:$N$597))))=0,"-",(COUNT(IF($A214='Sale Auction Data'!$L$2:$L$597,IF((L$200+1)&lt;'Sale Auction Data'!$E$2:$E$597,'Sale Auction Data'!$N$2:$N$597)))))</f>
        <v>1</v>
      </c>
    </row>
    <row r="216" spans="1:12" x14ac:dyDescent="0.25">
      <c r="A216" t="s">
        <v>225</v>
      </c>
      <c r="B216" s="10" t="s">
        <v>118</v>
      </c>
      <c r="C216" s="52" t="str">
        <f t="array" ref="C216">IF((COUNT(IF($A215='Sale Auction Data'!$L$2:$L$597,IF(C$200&gt;'Sale Auction Data'!$E$2:$E$597,'Sale Auction Data'!$N$2:$N$597))))=0,"-",(COUNT(IF($A215='Sale Auction Data'!$L$2:$L$597,IF(C$200&gt;'Sale Auction Data'!$E$2:$E$597,'Sale Auction Data'!$N$2:$N$597)))))</f>
        <v>-</v>
      </c>
      <c r="D216" s="17">
        <f t="array" ref="D216">IF((COUNT(IF($A215='Sale Auction Data'!$L$2:$L$597,IF(C$200&lt;'Sale Auction Data'!$E$2:$E$597,IF((D$200+1)&gt;'Sale Auction Data'!$E$2:$E$597,'Sale Auction Data'!$N$2:$N$597)))))=0,"-",(COUNT(IF($A215='Sale Auction Data'!$L$2:$L$597,IF(C$200&lt;'Sale Auction Data'!$E$2:$E$597,IF((D$200+1)&gt;'Sale Auction Data'!$E$2:$E$597,'Sale Auction Data'!$N$2:$N$597))))))</f>
        <v>1</v>
      </c>
      <c r="E216" s="17">
        <f t="array" ref="E216">IF((COUNT(IF($A215='Sale Auction Data'!$L$2:$L$597,IF(D$200&lt;'Sale Auction Data'!$E$2:$E$597,IF((E$200+1)&gt;'Sale Auction Data'!$E$2:$E$597,'Sale Auction Data'!$N$2:$N$597)))))=0,"-",(COUNT(IF($A215='Sale Auction Data'!$L$2:$L$597,IF(D$200&lt;'Sale Auction Data'!$E$2:$E$597,IF((E$200+1)&gt;'Sale Auction Data'!$E$2:$E$597,'Sale Auction Data'!$N$2:$N$597))))))</f>
        <v>3</v>
      </c>
      <c r="F216" s="17" t="str">
        <f t="array" ref="F216">IF((COUNT(IF($A215='Sale Auction Data'!$L$2:$L$597,IF(E$200&lt;'Sale Auction Data'!$E$2:$E$597,IF((F$200+1)&gt;'Sale Auction Data'!$E$2:$E$597,'Sale Auction Data'!$N$2:$N$597)))))=0,"-",(COUNT(IF($A215='Sale Auction Data'!$L$2:$L$597,IF(E$200&lt;'Sale Auction Data'!$E$2:$E$597,IF((F$200+1)&gt;'Sale Auction Data'!$E$2:$E$597,'Sale Auction Data'!$N$2:$N$597))))))</f>
        <v>-</v>
      </c>
      <c r="G216" s="17" t="str">
        <f t="array" ref="G216">IF((COUNT(IF($A215='Sale Auction Data'!$L$2:$L$597,IF(F$200&lt;'Sale Auction Data'!$E$2:$E$597,IF((G$200+1)&gt;'Sale Auction Data'!$E$2:$E$597,'Sale Auction Data'!$N$2:$N$597)))))=0,"-",(COUNT(IF($A215='Sale Auction Data'!$L$2:$L$597,IF(F$200&lt;'Sale Auction Data'!$E$2:$E$597,IF((G$200+1)&gt;'Sale Auction Data'!$E$2:$E$597,'Sale Auction Data'!$N$2:$N$597))))))</f>
        <v>-</v>
      </c>
      <c r="H216" s="17" t="str">
        <f t="array" ref="H216">IF((COUNT(IF($A215='Sale Auction Data'!$L$2:$L$597,IF(G$200&lt;'Sale Auction Data'!$E$2:$E$597,IF((H$200+1)&gt;'Sale Auction Data'!$E$2:$E$597,'Sale Auction Data'!$N$2:$N$597)))))=0,"-",(COUNT(IF($A215='Sale Auction Data'!$L$2:$L$597,IF(G$200&lt;'Sale Auction Data'!$E$2:$E$597,IF((H$200+1)&gt;'Sale Auction Data'!$E$2:$E$597,'Sale Auction Data'!$N$2:$N$597))))))</f>
        <v>-</v>
      </c>
      <c r="I216" s="17" t="str">
        <f t="array" ref="I216">IF((COUNT(IF($A215='Sale Auction Data'!$L$2:$L$597,IF(H$200&lt;'Sale Auction Data'!$E$2:$E$597,IF((I$200+1)&gt;'Sale Auction Data'!$E$2:$E$597,'Sale Auction Data'!$N$2:$N$597)))))=0,"-",(COUNT(IF($A215='Sale Auction Data'!$L$2:$L$597,IF(H$200&lt;'Sale Auction Data'!$E$2:$E$597,IF((I$200+1)&gt;'Sale Auction Data'!$E$2:$E$597,'Sale Auction Data'!$N$2:$N$597))))))</f>
        <v>-</v>
      </c>
      <c r="J216" s="17" t="str">
        <f t="array" ref="J216">IF((COUNT(IF($A215='Sale Auction Data'!$L$2:$L$597,IF(I$200&lt;'Sale Auction Data'!$E$2:$E$597,IF((J$200+1)&gt;'Sale Auction Data'!$E$2:$E$597,'Sale Auction Data'!$N$2:$N$597)))))=0,"-",(COUNT(IF($A215='Sale Auction Data'!$L$2:$L$597,IF(I$200&lt;'Sale Auction Data'!$E$2:$E$597,IF((J$200+1)&gt;'Sale Auction Data'!$E$2:$E$597,'Sale Auction Data'!$N$2:$N$597))))))</f>
        <v>-</v>
      </c>
      <c r="K216" s="17" t="str">
        <f t="array" ref="K216">IF((COUNT(IF($A215='Sale Auction Data'!$L$2:$L$597,IF(J$200&lt;'Sale Auction Data'!$E$2:$E$597,IF((K$200+1)&gt;'Sale Auction Data'!$E$2:$E$597,'Sale Auction Data'!$N$2:$N$597)))))=0,"-",(COUNT(IF($A215='Sale Auction Data'!$L$2:$L$597,IF(J$200&lt;'Sale Auction Data'!$E$2:$E$597,IF((K$200+1)&gt;'Sale Auction Data'!$E$2:$E$597,'Sale Auction Data'!$N$2:$N$597))))))</f>
        <v>-</v>
      </c>
      <c r="L216" s="53" t="str">
        <f t="array" ref="L216">IF((COUNT(IF($A215='Sale Auction Data'!$L$2:$L$597,IF((L$200+1)&lt;'Sale Auction Data'!$E$2:$E$597,'Sale Auction Data'!$N$2:$N$597))))=0,"-",(COUNT(IF($A215='Sale Auction Data'!$L$2:$L$597,IF((L$200+1)&lt;'Sale Auction Data'!$E$2:$E$597,'Sale Auction Data'!$N$2:$N$597)))))</f>
        <v>-</v>
      </c>
    </row>
    <row r="217" spans="1:12" x14ac:dyDescent="0.25">
      <c r="A217" t="s">
        <v>103</v>
      </c>
      <c r="B217" s="10" t="s">
        <v>233</v>
      </c>
      <c r="C217" s="52" t="str">
        <f t="array" ref="C217">IF((COUNT(IF($A216='Sale Auction Data'!$L$2:$L$597,IF(C$200&gt;'Sale Auction Data'!$E$2:$E$597,'Sale Auction Data'!$N$2:$N$597))))=0,"-",(COUNT(IF($A216='Sale Auction Data'!$L$2:$L$597,IF(C$200&gt;'Sale Auction Data'!$E$2:$E$597,'Sale Auction Data'!$N$2:$N$597)))))</f>
        <v>-</v>
      </c>
      <c r="D217" s="17">
        <f t="array" ref="D217">IF((COUNT(IF($A216='Sale Auction Data'!$L$2:$L$597,IF(C$200&lt;'Sale Auction Data'!$E$2:$E$597,IF((D$200+1)&gt;'Sale Auction Data'!$E$2:$E$597,'Sale Auction Data'!$N$2:$N$597)))))=0,"-",(COUNT(IF($A216='Sale Auction Data'!$L$2:$L$597,IF(C$200&lt;'Sale Auction Data'!$E$2:$E$597,IF((D$200+1)&gt;'Sale Auction Data'!$E$2:$E$597,'Sale Auction Data'!$N$2:$N$597))))))</f>
        <v>1</v>
      </c>
      <c r="E217" s="17">
        <f t="array" ref="E217">IF((COUNT(IF($A216='Sale Auction Data'!$L$2:$L$597,IF(D$200&lt;'Sale Auction Data'!$E$2:$E$597,IF((E$200+1)&gt;'Sale Auction Data'!$E$2:$E$597,'Sale Auction Data'!$N$2:$N$597)))))=0,"-",(COUNT(IF($A216='Sale Auction Data'!$L$2:$L$597,IF(D$200&lt;'Sale Auction Data'!$E$2:$E$597,IF((E$200+1)&gt;'Sale Auction Data'!$E$2:$E$597,'Sale Auction Data'!$N$2:$N$597))))))</f>
        <v>2</v>
      </c>
      <c r="F217" s="17" t="str">
        <f t="array" ref="F217">IF((COUNT(IF($A216='Sale Auction Data'!$L$2:$L$597,IF(E$200&lt;'Sale Auction Data'!$E$2:$E$597,IF((F$200+1)&gt;'Sale Auction Data'!$E$2:$E$597,'Sale Auction Data'!$N$2:$N$597)))))=0,"-",(COUNT(IF($A216='Sale Auction Data'!$L$2:$L$597,IF(E$200&lt;'Sale Auction Data'!$E$2:$E$597,IF((F$200+1)&gt;'Sale Auction Data'!$E$2:$E$597,'Sale Auction Data'!$N$2:$N$597))))))</f>
        <v>-</v>
      </c>
      <c r="G217" s="17" t="str">
        <f t="array" ref="G217">IF((COUNT(IF($A216='Sale Auction Data'!$L$2:$L$597,IF(F$200&lt;'Sale Auction Data'!$E$2:$E$597,IF((G$200+1)&gt;'Sale Auction Data'!$E$2:$E$597,'Sale Auction Data'!$N$2:$N$597)))))=0,"-",(COUNT(IF($A216='Sale Auction Data'!$L$2:$L$597,IF(F$200&lt;'Sale Auction Data'!$E$2:$E$597,IF((G$200+1)&gt;'Sale Auction Data'!$E$2:$E$597,'Sale Auction Data'!$N$2:$N$597))))))</f>
        <v>-</v>
      </c>
      <c r="H217" s="17" t="str">
        <f t="array" ref="H217">IF((COUNT(IF($A216='Sale Auction Data'!$L$2:$L$597,IF(G$200&lt;'Sale Auction Data'!$E$2:$E$597,IF((H$200+1)&gt;'Sale Auction Data'!$E$2:$E$597,'Sale Auction Data'!$N$2:$N$597)))))=0,"-",(COUNT(IF($A216='Sale Auction Data'!$L$2:$L$597,IF(G$200&lt;'Sale Auction Data'!$E$2:$E$597,IF((H$200+1)&gt;'Sale Auction Data'!$E$2:$E$597,'Sale Auction Data'!$N$2:$N$597))))))</f>
        <v>-</v>
      </c>
      <c r="I217" s="17">
        <f t="array" ref="I217">IF((COUNT(IF($A216='Sale Auction Data'!$L$2:$L$597,IF(H$200&lt;'Sale Auction Data'!$E$2:$E$597,IF((I$200+1)&gt;'Sale Auction Data'!$E$2:$E$597,'Sale Auction Data'!$N$2:$N$597)))))=0,"-",(COUNT(IF($A216='Sale Auction Data'!$L$2:$L$597,IF(H$200&lt;'Sale Auction Data'!$E$2:$E$597,IF((I$200+1)&gt;'Sale Auction Data'!$E$2:$E$597,'Sale Auction Data'!$N$2:$N$597))))))</f>
        <v>1</v>
      </c>
      <c r="J217" s="17" t="str">
        <f t="array" ref="J217">IF((COUNT(IF($A216='Sale Auction Data'!$L$2:$L$597,IF(I$200&lt;'Sale Auction Data'!$E$2:$E$597,IF((J$200+1)&gt;'Sale Auction Data'!$E$2:$E$597,'Sale Auction Data'!$N$2:$N$597)))))=0,"-",(COUNT(IF($A216='Sale Auction Data'!$L$2:$L$597,IF(I$200&lt;'Sale Auction Data'!$E$2:$E$597,IF((J$200+1)&gt;'Sale Auction Data'!$E$2:$E$597,'Sale Auction Data'!$N$2:$N$597))))))</f>
        <v>-</v>
      </c>
      <c r="K217" s="17" t="str">
        <f t="array" ref="K217">IF((COUNT(IF($A216='Sale Auction Data'!$L$2:$L$597,IF(J$200&lt;'Sale Auction Data'!$E$2:$E$597,IF((K$200+1)&gt;'Sale Auction Data'!$E$2:$E$597,'Sale Auction Data'!$N$2:$N$597)))))=0,"-",(COUNT(IF($A216='Sale Auction Data'!$L$2:$L$597,IF(J$200&lt;'Sale Auction Data'!$E$2:$E$597,IF((K$200+1)&gt;'Sale Auction Data'!$E$2:$E$597,'Sale Auction Data'!$N$2:$N$597))))))</f>
        <v>-</v>
      </c>
      <c r="L217" s="53" t="str">
        <f t="array" ref="L217">IF((COUNT(IF($A216='Sale Auction Data'!$L$2:$L$597,IF((L$200+1)&lt;'Sale Auction Data'!$E$2:$E$597,'Sale Auction Data'!$N$2:$N$597))))=0,"-",(COUNT(IF($A216='Sale Auction Data'!$L$2:$L$597,IF((L$200+1)&lt;'Sale Auction Data'!$E$2:$E$597,'Sale Auction Data'!$N$2:$N$597)))))</f>
        <v>-</v>
      </c>
    </row>
    <row r="218" spans="1:12" x14ac:dyDescent="0.25">
      <c r="A218" t="s">
        <v>111</v>
      </c>
      <c r="B218" s="10" t="s">
        <v>168</v>
      </c>
      <c r="C218" s="52" t="str">
        <f t="array" ref="C218">IF((COUNT(IF($A217='Sale Auction Data'!$L$2:$L$597,IF(C$200&gt;'Sale Auction Data'!$E$2:$E$597,'Sale Auction Data'!$N$2:$N$597))))=0,"-",(COUNT(IF($A217='Sale Auction Data'!$L$2:$L$597,IF(C$200&gt;'Sale Auction Data'!$E$2:$E$597,'Sale Auction Data'!$N$2:$N$597)))))</f>
        <v>-</v>
      </c>
      <c r="D218" s="17">
        <f t="array" ref="D218">IF((COUNT(IF($A217='Sale Auction Data'!$L$2:$L$597,IF(C$200&lt;'Sale Auction Data'!$E$2:$E$597,IF((D$200+1)&gt;'Sale Auction Data'!$E$2:$E$597,'Sale Auction Data'!$N$2:$N$597)))))=0,"-",(COUNT(IF($A217='Sale Auction Data'!$L$2:$L$597,IF(C$200&lt;'Sale Auction Data'!$E$2:$E$597,IF((D$200+1)&gt;'Sale Auction Data'!$E$2:$E$597,'Sale Auction Data'!$N$2:$N$597))))))</f>
        <v>1</v>
      </c>
      <c r="E218" s="17">
        <f t="array" ref="E218">IF((COUNT(IF($A217='Sale Auction Data'!$L$2:$L$597,IF(D$200&lt;'Sale Auction Data'!$E$2:$E$597,IF((E$200+1)&gt;'Sale Auction Data'!$E$2:$E$597,'Sale Auction Data'!$N$2:$N$597)))))=0,"-",(COUNT(IF($A217='Sale Auction Data'!$L$2:$L$597,IF(D$200&lt;'Sale Auction Data'!$E$2:$E$597,IF((E$200+1)&gt;'Sale Auction Data'!$E$2:$E$597,'Sale Auction Data'!$N$2:$N$597))))))</f>
        <v>1</v>
      </c>
      <c r="F218" s="17" t="str">
        <f t="array" ref="F218">IF((COUNT(IF($A217='Sale Auction Data'!$L$2:$L$597,IF(E$200&lt;'Sale Auction Data'!$E$2:$E$597,IF((F$200+1)&gt;'Sale Auction Data'!$E$2:$E$597,'Sale Auction Data'!$N$2:$N$597)))))=0,"-",(COUNT(IF($A217='Sale Auction Data'!$L$2:$L$597,IF(E$200&lt;'Sale Auction Data'!$E$2:$E$597,IF((F$200+1)&gt;'Sale Auction Data'!$E$2:$E$597,'Sale Auction Data'!$N$2:$N$597))))))</f>
        <v>-</v>
      </c>
      <c r="G218" s="17" t="str">
        <f t="array" ref="G218">IF((COUNT(IF($A217='Sale Auction Data'!$L$2:$L$597,IF(F$200&lt;'Sale Auction Data'!$E$2:$E$597,IF((G$200+1)&gt;'Sale Auction Data'!$E$2:$E$597,'Sale Auction Data'!$N$2:$N$597)))))=0,"-",(COUNT(IF($A217='Sale Auction Data'!$L$2:$L$597,IF(F$200&lt;'Sale Auction Data'!$E$2:$E$597,IF((G$200+1)&gt;'Sale Auction Data'!$E$2:$E$597,'Sale Auction Data'!$N$2:$N$597))))))</f>
        <v>-</v>
      </c>
      <c r="H218" s="17">
        <f t="array" ref="H218">IF((COUNT(IF($A217='Sale Auction Data'!$L$2:$L$597,IF(G$200&lt;'Sale Auction Data'!$E$2:$E$597,IF((H$200+1)&gt;'Sale Auction Data'!$E$2:$E$597,'Sale Auction Data'!$N$2:$N$597)))))=0,"-",(COUNT(IF($A217='Sale Auction Data'!$L$2:$L$597,IF(G$200&lt;'Sale Auction Data'!$E$2:$E$597,IF((H$200+1)&gt;'Sale Auction Data'!$E$2:$E$597,'Sale Auction Data'!$N$2:$N$597))))))</f>
        <v>1</v>
      </c>
      <c r="I218" s="17" t="str">
        <f t="array" ref="I218">IF((COUNT(IF($A217='Sale Auction Data'!$L$2:$L$597,IF(H$200&lt;'Sale Auction Data'!$E$2:$E$597,IF((I$200+1)&gt;'Sale Auction Data'!$E$2:$E$597,'Sale Auction Data'!$N$2:$N$597)))))=0,"-",(COUNT(IF($A217='Sale Auction Data'!$L$2:$L$597,IF(H$200&lt;'Sale Auction Data'!$E$2:$E$597,IF((I$200+1)&gt;'Sale Auction Data'!$E$2:$E$597,'Sale Auction Data'!$N$2:$N$597))))))</f>
        <v>-</v>
      </c>
      <c r="J218" s="17" t="str">
        <f t="array" ref="J218">IF((COUNT(IF($A217='Sale Auction Data'!$L$2:$L$597,IF(I$200&lt;'Sale Auction Data'!$E$2:$E$597,IF((J$200+1)&gt;'Sale Auction Data'!$E$2:$E$597,'Sale Auction Data'!$N$2:$N$597)))))=0,"-",(COUNT(IF($A217='Sale Auction Data'!$L$2:$L$597,IF(I$200&lt;'Sale Auction Data'!$E$2:$E$597,IF((J$200+1)&gt;'Sale Auction Data'!$E$2:$E$597,'Sale Auction Data'!$N$2:$N$597))))))</f>
        <v>-</v>
      </c>
      <c r="K218" s="17" t="str">
        <f t="array" ref="K218">IF((COUNT(IF($A217='Sale Auction Data'!$L$2:$L$597,IF(J$200&lt;'Sale Auction Data'!$E$2:$E$597,IF((K$200+1)&gt;'Sale Auction Data'!$E$2:$E$597,'Sale Auction Data'!$N$2:$N$597)))))=0,"-",(COUNT(IF($A217='Sale Auction Data'!$L$2:$L$597,IF(J$200&lt;'Sale Auction Data'!$E$2:$E$597,IF((K$200+1)&gt;'Sale Auction Data'!$E$2:$E$597,'Sale Auction Data'!$N$2:$N$597))))))</f>
        <v>-</v>
      </c>
      <c r="L218" s="53" t="str">
        <f t="array" ref="L218">IF((COUNT(IF($A217='Sale Auction Data'!$L$2:$L$597,IF((L$200+1)&lt;'Sale Auction Data'!$E$2:$E$597,'Sale Auction Data'!$N$2:$N$597))))=0,"-",(COUNT(IF($A217='Sale Auction Data'!$L$2:$L$597,IF((L$200+1)&lt;'Sale Auction Data'!$E$2:$E$597,'Sale Auction Data'!$N$2:$N$597)))))</f>
        <v>-</v>
      </c>
    </row>
    <row r="219" spans="1:12" x14ac:dyDescent="0.25">
      <c r="A219" t="s">
        <v>126</v>
      </c>
      <c r="B219" s="10" t="s">
        <v>169</v>
      </c>
      <c r="C219" s="52">
        <f t="array" ref="C219">IF((COUNT(IF($A218='Sale Auction Data'!$L$2:$L$597,IF(C$200&gt;'Sale Auction Data'!$E$2:$E$597,'Sale Auction Data'!$N$2:$N$597))))=0,"-",(COUNT(IF($A218='Sale Auction Data'!$L$2:$L$597,IF(C$200&gt;'Sale Auction Data'!$E$2:$E$597,'Sale Auction Data'!$N$2:$N$597)))))</f>
        <v>2</v>
      </c>
      <c r="D219" s="17">
        <f t="array" ref="D219">IF((COUNT(IF($A218='Sale Auction Data'!$L$2:$L$597,IF(C$200&lt;'Sale Auction Data'!$E$2:$E$597,IF((D$200+1)&gt;'Sale Auction Data'!$E$2:$E$597,'Sale Auction Data'!$N$2:$N$597)))))=0,"-",(COUNT(IF($A218='Sale Auction Data'!$L$2:$L$597,IF(C$200&lt;'Sale Auction Data'!$E$2:$E$597,IF((D$200+1)&gt;'Sale Auction Data'!$E$2:$E$597,'Sale Auction Data'!$N$2:$N$597))))))</f>
        <v>1</v>
      </c>
      <c r="E219" s="17" t="str">
        <f t="array" ref="E219">IF((COUNT(IF($A218='Sale Auction Data'!$L$2:$L$597,IF(D$200&lt;'Sale Auction Data'!$E$2:$E$597,IF((E$200+1)&gt;'Sale Auction Data'!$E$2:$E$597,'Sale Auction Data'!$N$2:$N$597)))))=0,"-",(COUNT(IF($A218='Sale Auction Data'!$L$2:$L$597,IF(D$200&lt;'Sale Auction Data'!$E$2:$E$597,IF((E$200+1)&gt;'Sale Auction Data'!$E$2:$E$597,'Sale Auction Data'!$N$2:$N$597))))))</f>
        <v>-</v>
      </c>
      <c r="F219" s="17" t="str">
        <f t="array" ref="F219">IF((COUNT(IF($A218='Sale Auction Data'!$L$2:$L$597,IF(E$200&lt;'Sale Auction Data'!$E$2:$E$597,IF((F$200+1)&gt;'Sale Auction Data'!$E$2:$E$597,'Sale Auction Data'!$N$2:$N$597)))))=0,"-",(COUNT(IF($A218='Sale Auction Data'!$L$2:$L$597,IF(E$200&lt;'Sale Auction Data'!$E$2:$E$597,IF((F$200+1)&gt;'Sale Auction Data'!$E$2:$E$597,'Sale Auction Data'!$N$2:$N$597))))))</f>
        <v>-</v>
      </c>
      <c r="G219" s="17" t="str">
        <f t="array" ref="G219">IF((COUNT(IF($A218='Sale Auction Data'!$L$2:$L$597,IF(F$200&lt;'Sale Auction Data'!$E$2:$E$597,IF((G$200+1)&gt;'Sale Auction Data'!$E$2:$E$597,'Sale Auction Data'!$N$2:$N$597)))))=0,"-",(COUNT(IF($A218='Sale Auction Data'!$L$2:$L$597,IF(F$200&lt;'Sale Auction Data'!$E$2:$E$597,IF((G$200+1)&gt;'Sale Auction Data'!$E$2:$E$597,'Sale Auction Data'!$N$2:$N$597))))))</f>
        <v>-</v>
      </c>
      <c r="H219" s="17" t="str">
        <f t="array" ref="H219">IF((COUNT(IF($A218='Sale Auction Data'!$L$2:$L$597,IF(G$200&lt;'Sale Auction Data'!$E$2:$E$597,IF((H$200+1)&gt;'Sale Auction Data'!$E$2:$E$597,'Sale Auction Data'!$N$2:$N$597)))))=0,"-",(COUNT(IF($A218='Sale Auction Data'!$L$2:$L$597,IF(G$200&lt;'Sale Auction Data'!$E$2:$E$597,IF((H$200+1)&gt;'Sale Auction Data'!$E$2:$E$597,'Sale Auction Data'!$N$2:$N$597))))))</f>
        <v>-</v>
      </c>
      <c r="I219" s="17" t="str">
        <f t="array" ref="I219">IF((COUNT(IF($A218='Sale Auction Data'!$L$2:$L$597,IF(H$200&lt;'Sale Auction Data'!$E$2:$E$597,IF((I$200+1)&gt;'Sale Auction Data'!$E$2:$E$597,'Sale Auction Data'!$N$2:$N$597)))))=0,"-",(COUNT(IF($A218='Sale Auction Data'!$L$2:$L$597,IF(H$200&lt;'Sale Auction Data'!$E$2:$E$597,IF((I$200+1)&gt;'Sale Auction Data'!$E$2:$E$597,'Sale Auction Data'!$N$2:$N$597))))))</f>
        <v>-</v>
      </c>
      <c r="J219" s="17" t="str">
        <f t="array" ref="J219">IF((COUNT(IF($A218='Sale Auction Data'!$L$2:$L$597,IF(I$200&lt;'Sale Auction Data'!$E$2:$E$597,IF((J$200+1)&gt;'Sale Auction Data'!$E$2:$E$597,'Sale Auction Data'!$N$2:$N$597)))))=0,"-",(COUNT(IF($A218='Sale Auction Data'!$L$2:$L$597,IF(I$200&lt;'Sale Auction Data'!$E$2:$E$597,IF((J$200+1)&gt;'Sale Auction Data'!$E$2:$E$597,'Sale Auction Data'!$N$2:$N$597))))))</f>
        <v>-</v>
      </c>
      <c r="K219" s="17" t="str">
        <f t="array" ref="K219">IF((COUNT(IF($A218='Sale Auction Data'!$L$2:$L$597,IF(J$200&lt;'Sale Auction Data'!$E$2:$E$597,IF((K$200+1)&gt;'Sale Auction Data'!$E$2:$E$597,'Sale Auction Data'!$N$2:$N$597)))))=0,"-",(COUNT(IF($A218='Sale Auction Data'!$L$2:$L$597,IF(J$200&lt;'Sale Auction Data'!$E$2:$E$597,IF((K$200+1)&gt;'Sale Auction Data'!$E$2:$E$597,'Sale Auction Data'!$N$2:$N$597))))))</f>
        <v>-</v>
      </c>
      <c r="L219" s="53" t="str">
        <f t="array" ref="L219">IF((COUNT(IF($A218='Sale Auction Data'!$L$2:$L$597,IF((L$200+1)&lt;'Sale Auction Data'!$E$2:$E$597,'Sale Auction Data'!$N$2:$N$597))))=0,"-",(COUNT(IF($A218='Sale Auction Data'!$L$2:$L$597,IF((L$200+1)&lt;'Sale Auction Data'!$E$2:$E$597,'Sale Auction Data'!$N$2:$N$597)))))</f>
        <v>-</v>
      </c>
    </row>
    <row r="220" spans="1:12" x14ac:dyDescent="0.25">
      <c r="A220" t="s">
        <v>112</v>
      </c>
      <c r="B220" s="10" t="s">
        <v>126</v>
      </c>
      <c r="C220" s="52" t="str">
        <f t="array" ref="C220">IF((COUNT(IF($A219='Sale Auction Data'!$L$2:$L$597,IF(C$200&gt;'Sale Auction Data'!$E$2:$E$597,'Sale Auction Data'!$N$2:$N$597))))=0,"-",(COUNT(IF($A219='Sale Auction Data'!$L$2:$L$597,IF(C$200&gt;'Sale Auction Data'!$E$2:$E$597,'Sale Auction Data'!$N$2:$N$597)))))</f>
        <v>-</v>
      </c>
      <c r="D220" s="17" t="str">
        <f t="array" ref="D220">IF((COUNT(IF($A219='Sale Auction Data'!$L$2:$L$597,IF(C$200&lt;'Sale Auction Data'!$E$2:$E$597,IF((D$200+1)&gt;'Sale Auction Data'!$E$2:$E$597,'Sale Auction Data'!$N$2:$N$597)))))=0,"-",(COUNT(IF($A219='Sale Auction Data'!$L$2:$L$597,IF(C$200&lt;'Sale Auction Data'!$E$2:$E$597,IF((D$200+1)&gt;'Sale Auction Data'!$E$2:$E$597,'Sale Auction Data'!$N$2:$N$597))))))</f>
        <v>-</v>
      </c>
      <c r="E220" s="17">
        <f t="array" ref="E220">IF((COUNT(IF($A219='Sale Auction Data'!$L$2:$L$597,IF(D$200&lt;'Sale Auction Data'!$E$2:$E$597,IF((E$200+1)&gt;'Sale Auction Data'!$E$2:$E$597,'Sale Auction Data'!$N$2:$N$597)))))=0,"-",(COUNT(IF($A219='Sale Auction Data'!$L$2:$L$597,IF(D$200&lt;'Sale Auction Data'!$E$2:$E$597,IF((E$200+1)&gt;'Sale Auction Data'!$E$2:$E$597,'Sale Auction Data'!$N$2:$N$597))))))</f>
        <v>1</v>
      </c>
      <c r="F220" s="17">
        <f t="array" ref="F220">IF((COUNT(IF($A219='Sale Auction Data'!$L$2:$L$597,IF(E$200&lt;'Sale Auction Data'!$E$2:$E$597,IF((F$200+1)&gt;'Sale Auction Data'!$E$2:$E$597,'Sale Auction Data'!$N$2:$N$597)))))=0,"-",(COUNT(IF($A219='Sale Auction Data'!$L$2:$L$597,IF(E$200&lt;'Sale Auction Data'!$E$2:$E$597,IF((F$200+1)&gt;'Sale Auction Data'!$E$2:$E$597,'Sale Auction Data'!$N$2:$N$597))))))</f>
        <v>2</v>
      </c>
      <c r="G220" s="17" t="str">
        <f t="array" ref="G220">IF((COUNT(IF($A219='Sale Auction Data'!$L$2:$L$597,IF(F$200&lt;'Sale Auction Data'!$E$2:$E$597,IF((G$200+1)&gt;'Sale Auction Data'!$E$2:$E$597,'Sale Auction Data'!$N$2:$N$597)))))=0,"-",(COUNT(IF($A219='Sale Auction Data'!$L$2:$L$597,IF(F$200&lt;'Sale Auction Data'!$E$2:$E$597,IF((G$200+1)&gt;'Sale Auction Data'!$E$2:$E$597,'Sale Auction Data'!$N$2:$N$597))))))</f>
        <v>-</v>
      </c>
      <c r="H220" s="17" t="str">
        <f t="array" ref="H220">IF((COUNT(IF($A219='Sale Auction Data'!$L$2:$L$597,IF(G$200&lt;'Sale Auction Data'!$E$2:$E$597,IF((H$200+1)&gt;'Sale Auction Data'!$E$2:$E$597,'Sale Auction Data'!$N$2:$N$597)))))=0,"-",(COUNT(IF($A219='Sale Auction Data'!$L$2:$L$597,IF(G$200&lt;'Sale Auction Data'!$E$2:$E$597,IF((H$200+1)&gt;'Sale Auction Data'!$E$2:$E$597,'Sale Auction Data'!$N$2:$N$597))))))</f>
        <v>-</v>
      </c>
      <c r="I220" s="17" t="str">
        <f t="array" ref="I220">IF((COUNT(IF($A219='Sale Auction Data'!$L$2:$L$597,IF(H$200&lt;'Sale Auction Data'!$E$2:$E$597,IF((I$200+1)&gt;'Sale Auction Data'!$E$2:$E$597,'Sale Auction Data'!$N$2:$N$597)))))=0,"-",(COUNT(IF($A219='Sale Auction Data'!$L$2:$L$597,IF(H$200&lt;'Sale Auction Data'!$E$2:$E$597,IF((I$200+1)&gt;'Sale Auction Data'!$E$2:$E$597,'Sale Auction Data'!$N$2:$N$597))))))</f>
        <v>-</v>
      </c>
      <c r="J220" s="17" t="str">
        <f t="array" ref="J220">IF((COUNT(IF($A219='Sale Auction Data'!$L$2:$L$597,IF(I$200&lt;'Sale Auction Data'!$E$2:$E$597,IF((J$200+1)&gt;'Sale Auction Data'!$E$2:$E$597,'Sale Auction Data'!$N$2:$N$597)))))=0,"-",(COUNT(IF($A219='Sale Auction Data'!$L$2:$L$597,IF(I$200&lt;'Sale Auction Data'!$E$2:$E$597,IF((J$200+1)&gt;'Sale Auction Data'!$E$2:$E$597,'Sale Auction Data'!$N$2:$N$597))))))</f>
        <v>-</v>
      </c>
      <c r="K220" s="17" t="str">
        <f t="array" ref="K220">IF((COUNT(IF($A219='Sale Auction Data'!$L$2:$L$597,IF(J$200&lt;'Sale Auction Data'!$E$2:$E$597,IF((K$200+1)&gt;'Sale Auction Data'!$E$2:$E$597,'Sale Auction Data'!$N$2:$N$597)))))=0,"-",(COUNT(IF($A219='Sale Auction Data'!$L$2:$L$597,IF(J$200&lt;'Sale Auction Data'!$E$2:$E$597,IF((K$200+1)&gt;'Sale Auction Data'!$E$2:$E$597,'Sale Auction Data'!$N$2:$N$597))))))</f>
        <v>-</v>
      </c>
      <c r="L220" s="53" t="str">
        <f t="array" ref="L220">IF((COUNT(IF($A219='Sale Auction Data'!$L$2:$L$597,IF((L$200+1)&lt;'Sale Auction Data'!$E$2:$E$597,'Sale Auction Data'!$N$2:$N$597))))=0,"-",(COUNT(IF($A219='Sale Auction Data'!$L$2:$L$597,IF((L$200+1)&lt;'Sale Auction Data'!$E$2:$E$597,'Sale Auction Data'!$N$2:$N$597)))))</f>
        <v>-</v>
      </c>
    </row>
    <row r="221" spans="1:12" x14ac:dyDescent="0.25">
      <c r="A221" t="s">
        <v>114</v>
      </c>
      <c r="B221" s="10" t="s">
        <v>165</v>
      </c>
      <c r="C221" s="52" t="str">
        <f t="array" ref="C221">IF((COUNT(IF($A220='Sale Auction Data'!$L$2:$L$597,IF(C$200&gt;'Sale Auction Data'!$E$2:$E$597,'Sale Auction Data'!$N$2:$N$597))))=0,"-",(COUNT(IF($A220='Sale Auction Data'!$L$2:$L$597,IF(C$200&gt;'Sale Auction Data'!$E$2:$E$597,'Sale Auction Data'!$N$2:$N$597)))))</f>
        <v>-</v>
      </c>
      <c r="D221" s="17">
        <f t="array" ref="D221">IF((COUNT(IF($A220='Sale Auction Data'!$L$2:$L$597,IF(C$200&lt;'Sale Auction Data'!$E$2:$E$597,IF((D$200+1)&gt;'Sale Auction Data'!$E$2:$E$597,'Sale Auction Data'!$N$2:$N$597)))))=0,"-",(COUNT(IF($A220='Sale Auction Data'!$L$2:$L$597,IF(C$200&lt;'Sale Auction Data'!$E$2:$E$597,IF((D$200+1)&gt;'Sale Auction Data'!$E$2:$E$597,'Sale Auction Data'!$N$2:$N$597))))))</f>
        <v>2</v>
      </c>
      <c r="E221" s="17" t="str">
        <f t="array" ref="E221">IF((COUNT(IF($A220='Sale Auction Data'!$L$2:$L$597,IF(D$200&lt;'Sale Auction Data'!$E$2:$E$597,IF((E$200+1)&gt;'Sale Auction Data'!$E$2:$E$597,'Sale Auction Data'!$N$2:$N$597)))))=0,"-",(COUNT(IF($A220='Sale Auction Data'!$L$2:$L$597,IF(D$200&lt;'Sale Auction Data'!$E$2:$E$597,IF((E$200+1)&gt;'Sale Auction Data'!$E$2:$E$597,'Sale Auction Data'!$N$2:$N$597))))))</f>
        <v>-</v>
      </c>
      <c r="F221" s="17" t="str">
        <f t="array" ref="F221">IF((COUNT(IF($A220='Sale Auction Data'!$L$2:$L$597,IF(E$200&lt;'Sale Auction Data'!$E$2:$E$597,IF((F$200+1)&gt;'Sale Auction Data'!$E$2:$E$597,'Sale Auction Data'!$N$2:$N$597)))))=0,"-",(COUNT(IF($A220='Sale Auction Data'!$L$2:$L$597,IF(E$200&lt;'Sale Auction Data'!$E$2:$E$597,IF((F$200+1)&gt;'Sale Auction Data'!$E$2:$E$597,'Sale Auction Data'!$N$2:$N$597))))))</f>
        <v>-</v>
      </c>
      <c r="G221" s="17" t="str">
        <f t="array" ref="G221">IF((COUNT(IF($A220='Sale Auction Data'!$L$2:$L$597,IF(F$200&lt;'Sale Auction Data'!$E$2:$E$597,IF((G$200+1)&gt;'Sale Auction Data'!$E$2:$E$597,'Sale Auction Data'!$N$2:$N$597)))))=0,"-",(COUNT(IF($A220='Sale Auction Data'!$L$2:$L$597,IF(F$200&lt;'Sale Auction Data'!$E$2:$E$597,IF((G$200+1)&gt;'Sale Auction Data'!$E$2:$E$597,'Sale Auction Data'!$N$2:$N$597))))))</f>
        <v>-</v>
      </c>
      <c r="H221" s="17" t="str">
        <f t="array" ref="H221">IF((COUNT(IF($A220='Sale Auction Data'!$L$2:$L$597,IF(G$200&lt;'Sale Auction Data'!$E$2:$E$597,IF((H$200+1)&gt;'Sale Auction Data'!$E$2:$E$597,'Sale Auction Data'!$N$2:$N$597)))))=0,"-",(COUNT(IF($A220='Sale Auction Data'!$L$2:$L$597,IF(G$200&lt;'Sale Auction Data'!$E$2:$E$597,IF((H$200+1)&gt;'Sale Auction Data'!$E$2:$E$597,'Sale Auction Data'!$N$2:$N$597))))))</f>
        <v>-</v>
      </c>
      <c r="I221" s="17" t="str">
        <f t="array" ref="I221">IF((COUNT(IF($A220='Sale Auction Data'!$L$2:$L$597,IF(H$200&lt;'Sale Auction Data'!$E$2:$E$597,IF((I$200+1)&gt;'Sale Auction Data'!$E$2:$E$597,'Sale Auction Data'!$N$2:$N$597)))))=0,"-",(COUNT(IF($A220='Sale Auction Data'!$L$2:$L$597,IF(H$200&lt;'Sale Auction Data'!$E$2:$E$597,IF((I$200+1)&gt;'Sale Auction Data'!$E$2:$E$597,'Sale Auction Data'!$N$2:$N$597))))))</f>
        <v>-</v>
      </c>
      <c r="J221" s="17" t="str">
        <f t="array" ref="J221">IF((COUNT(IF($A220='Sale Auction Data'!$L$2:$L$597,IF(I$200&lt;'Sale Auction Data'!$E$2:$E$597,IF((J$200+1)&gt;'Sale Auction Data'!$E$2:$E$597,'Sale Auction Data'!$N$2:$N$597)))))=0,"-",(COUNT(IF($A220='Sale Auction Data'!$L$2:$L$597,IF(I$200&lt;'Sale Auction Data'!$E$2:$E$597,IF((J$200+1)&gt;'Sale Auction Data'!$E$2:$E$597,'Sale Auction Data'!$N$2:$N$597))))))</f>
        <v>-</v>
      </c>
      <c r="K221" s="17" t="str">
        <f t="array" ref="K221">IF((COUNT(IF($A220='Sale Auction Data'!$L$2:$L$597,IF(J$200&lt;'Sale Auction Data'!$E$2:$E$597,IF((K$200+1)&gt;'Sale Auction Data'!$E$2:$E$597,'Sale Auction Data'!$N$2:$N$597)))))=0,"-",(COUNT(IF($A220='Sale Auction Data'!$L$2:$L$597,IF(J$200&lt;'Sale Auction Data'!$E$2:$E$597,IF((K$200+1)&gt;'Sale Auction Data'!$E$2:$E$597,'Sale Auction Data'!$N$2:$N$597))))))</f>
        <v>-</v>
      </c>
      <c r="L221" s="53" t="str">
        <f t="array" ref="L221">IF((COUNT(IF($A220='Sale Auction Data'!$L$2:$L$597,IF((L$200+1)&lt;'Sale Auction Data'!$E$2:$E$597,'Sale Auction Data'!$N$2:$N$597))))=0,"-",(COUNT(IF($A220='Sale Auction Data'!$L$2:$L$597,IF((L$200+1)&lt;'Sale Auction Data'!$E$2:$E$597,'Sale Auction Data'!$N$2:$N$597)))))</f>
        <v>-</v>
      </c>
    </row>
    <row r="222" spans="1:12" x14ac:dyDescent="0.25">
      <c r="A222" t="s">
        <v>132</v>
      </c>
      <c r="B222" s="10" t="s">
        <v>170</v>
      </c>
      <c r="C222" s="52" t="str">
        <f t="array" ref="C222">IF((COUNT(IF($A221='Sale Auction Data'!$L$2:$L$597,IF(C$200&gt;'Sale Auction Data'!$E$2:$E$597,'Sale Auction Data'!$N$2:$N$597))))=0,"-",(COUNT(IF($A221='Sale Auction Data'!$L$2:$L$597,IF(C$200&gt;'Sale Auction Data'!$E$2:$E$597,'Sale Auction Data'!$N$2:$N$597)))))</f>
        <v>-</v>
      </c>
      <c r="D222" s="17">
        <f t="array" ref="D222">IF((COUNT(IF($A221='Sale Auction Data'!$L$2:$L$597,IF(C$200&lt;'Sale Auction Data'!$E$2:$E$597,IF((D$200+1)&gt;'Sale Auction Data'!$E$2:$E$597,'Sale Auction Data'!$N$2:$N$597)))))=0,"-",(COUNT(IF($A221='Sale Auction Data'!$L$2:$L$597,IF(C$200&lt;'Sale Auction Data'!$E$2:$E$597,IF((D$200+1)&gt;'Sale Auction Data'!$E$2:$E$597,'Sale Auction Data'!$N$2:$N$597))))))</f>
        <v>2</v>
      </c>
      <c r="E222" s="17" t="str">
        <f t="array" ref="E222">IF((COUNT(IF($A221='Sale Auction Data'!$L$2:$L$597,IF(D$200&lt;'Sale Auction Data'!$E$2:$E$597,IF((E$200+1)&gt;'Sale Auction Data'!$E$2:$E$597,'Sale Auction Data'!$N$2:$N$597)))))=0,"-",(COUNT(IF($A221='Sale Auction Data'!$L$2:$L$597,IF(D$200&lt;'Sale Auction Data'!$E$2:$E$597,IF((E$200+1)&gt;'Sale Auction Data'!$E$2:$E$597,'Sale Auction Data'!$N$2:$N$597))))))</f>
        <v>-</v>
      </c>
      <c r="F222" s="17" t="str">
        <f t="array" ref="F222">IF((COUNT(IF($A221='Sale Auction Data'!$L$2:$L$597,IF(E$200&lt;'Sale Auction Data'!$E$2:$E$597,IF((F$200+1)&gt;'Sale Auction Data'!$E$2:$E$597,'Sale Auction Data'!$N$2:$N$597)))))=0,"-",(COUNT(IF($A221='Sale Auction Data'!$L$2:$L$597,IF(E$200&lt;'Sale Auction Data'!$E$2:$E$597,IF((F$200+1)&gt;'Sale Auction Data'!$E$2:$E$597,'Sale Auction Data'!$N$2:$N$597))))))</f>
        <v>-</v>
      </c>
      <c r="G222" s="17" t="str">
        <f t="array" ref="G222">IF((COUNT(IF($A221='Sale Auction Data'!$L$2:$L$597,IF(F$200&lt;'Sale Auction Data'!$E$2:$E$597,IF((G$200+1)&gt;'Sale Auction Data'!$E$2:$E$597,'Sale Auction Data'!$N$2:$N$597)))))=0,"-",(COUNT(IF($A221='Sale Auction Data'!$L$2:$L$597,IF(F$200&lt;'Sale Auction Data'!$E$2:$E$597,IF((G$200+1)&gt;'Sale Auction Data'!$E$2:$E$597,'Sale Auction Data'!$N$2:$N$597))))))</f>
        <v>-</v>
      </c>
      <c r="H222" s="17" t="str">
        <f t="array" ref="H222">IF((COUNT(IF($A221='Sale Auction Data'!$L$2:$L$597,IF(G$200&lt;'Sale Auction Data'!$E$2:$E$597,IF((H$200+1)&gt;'Sale Auction Data'!$E$2:$E$597,'Sale Auction Data'!$N$2:$N$597)))))=0,"-",(COUNT(IF($A221='Sale Auction Data'!$L$2:$L$597,IF(G$200&lt;'Sale Auction Data'!$E$2:$E$597,IF((H$200+1)&gt;'Sale Auction Data'!$E$2:$E$597,'Sale Auction Data'!$N$2:$N$597))))))</f>
        <v>-</v>
      </c>
      <c r="I222" s="17" t="str">
        <f t="array" ref="I222">IF((COUNT(IF($A221='Sale Auction Data'!$L$2:$L$597,IF(H$200&lt;'Sale Auction Data'!$E$2:$E$597,IF((I$200+1)&gt;'Sale Auction Data'!$E$2:$E$597,'Sale Auction Data'!$N$2:$N$597)))))=0,"-",(COUNT(IF($A221='Sale Auction Data'!$L$2:$L$597,IF(H$200&lt;'Sale Auction Data'!$E$2:$E$597,IF((I$200+1)&gt;'Sale Auction Data'!$E$2:$E$597,'Sale Auction Data'!$N$2:$N$597))))))</f>
        <v>-</v>
      </c>
      <c r="J222" s="17" t="str">
        <f t="array" ref="J222">IF((COUNT(IF($A221='Sale Auction Data'!$L$2:$L$597,IF(I$200&lt;'Sale Auction Data'!$E$2:$E$597,IF((J$200+1)&gt;'Sale Auction Data'!$E$2:$E$597,'Sale Auction Data'!$N$2:$N$597)))))=0,"-",(COUNT(IF($A221='Sale Auction Data'!$L$2:$L$597,IF(I$200&lt;'Sale Auction Data'!$E$2:$E$597,IF((J$200+1)&gt;'Sale Auction Data'!$E$2:$E$597,'Sale Auction Data'!$N$2:$N$597))))))</f>
        <v>-</v>
      </c>
      <c r="K222" s="17" t="str">
        <f t="array" ref="K222">IF((COUNT(IF($A221='Sale Auction Data'!$L$2:$L$597,IF(J$200&lt;'Sale Auction Data'!$E$2:$E$597,IF((K$200+1)&gt;'Sale Auction Data'!$E$2:$E$597,'Sale Auction Data'!$N$2:$N$597)))))=0,"-",(COUNT(IF($A221='Sale Auction Data'!$L$2:$L$597,IF(J$200&lt;'Sale Auction Data'!$E$2:$E$597,IF((K$200+1)&gt;'Sale Auction Data'!$E$2:$E$597,'Sale Auction Data'!$N$2:$N$597))))))</f>
        <v>-</v>
      </c>
      <c r="L222" s="53" t="str">
        <f t="array" ref="L222">IF((COUNT(IF($A221='Sale Auction Data'!$L$2:$L$597,IF((L$200+1)&lt;'Sale Auction Data'!$E$2:$E$597,'Sale Auction Data'!$N$2:$N$597))))=0,"-",(COUNT(IF($A221='Sale Auction Data'!$L$2:$L$597,IF((L$200+1)&lt;'Sale Auction Data'!$E$2:$E$597,'Sale Auction Data'!$N$2:$N$597)))))</f>
        <v>-</v>
      </c>
    </row>
    <row r="223" spans="1:12" x14ac:dyDescent="0.25">
      <c r="A223" t="s">
        <v>229</v>
      </c>
      <c r="B223" s="10" t="s">
        <v>132</v>
      </c>
      <c r="C223" s="52">
        <f t="array" ref="C223">IF((COUNT(IF($A222='Sale Auction Data'!$L$2:$L$597,IF(C$200&gt;'Sale Auction Data'!$E$2:$E$597,'Sale Auction Data'!$N$2:$N$597))))=0,"-",(COUNT(IF($A222='Sale Auction Data'!$L$2:$L$597,IF(C$200&gt;'Sale Auction Data'!$E$2:$E$597,'Sale Auction Data'!$N$2:$N$597)))))</f>
        <v>1</v>
      </c>
      <c r="D223" s="17">
        <f t="array" ref="D223">IF((COUNT(IF($A222='Sale Auction Data'!$L$2:$L$597,IF(C$200&lt;'Sale Auction Data'!$E$2:$E$597,IF((D$200+1)&gt;'Sale Auction Data'!$E$2:$E$597,'Sale Auction Data'!$N$2:$N$597)))))=0,"-",(COUNT(IF($A222='Sale Auction Data'!$L$2:$L$597,IF(C$200&lt;'Sale Auction Data'!$E$2:$E$597,IF((D$200+1)&gt;'Sale Auction Data'!$E$2:$E$597,'Sale Auction Data'!$N$2:$N$597))))))</f>
        <v>1</v>
      </c>
      <c r="E223" s="17" t="str">
        <f t="array" ref="E223">IF((COUNT(IF($A222='Sale Auction Data'!$L$2:$L$597,IF(D$200&lt;'Sale Auction Data'!$E$2:$E$597,IF((E$200+1)&gt;'Sale Auction Data'!$E$2:$E$597,'Sale Auction Data'!$N$2:$N$597)))))=0,"-",(COUNT(IF($A222='Sale Auction Data'!$L$2:$L$597,IF(D$200&lt;'Sale Auction Data'!$E$2:$E$597,IF((E$200+1)&gt;'Sale Auction Data'!$E$2:$E$597,'Sale Auction Data'!$N$2:$N$597))))))</f>
        <v>-</v>
      </c>
      <c r="F223" s="17" t="str">
        <f t="array" ref="F223">IF((COUNT(IF($A222='Sale Auction Data'!$L$2:$L$597,IF(E$200&lt;'Sale Auction Data'!$E$2:$E$597,IF((F$200+1)&gt;'Sale Auction Data'!$E$2:$E$597,'Sale Auction Data'!$N$2:$N$597)))))=0,"-",(COUNT(IF($A222='Sale Auction Data'!$L$2:$L$597,IF(E$200&lt;'Sale Auction Data'!$E$2:$E$597,IF((F$200+1)&gt;'Sale Auction Data'!$E$2:$E$597,'Sale Auction Data'!$N$2:$N$597))))))</f>
        <v>-</v>
      </c>
      <c r="G223" s="17">
        <f t="array" ref="G223">IF((COUNT(IF($A222='Sale Auction Data'!$L$2:$L$597,IF(F$200&lt;'Sale Auction Data'!$E$2:$E$597,IF((G$200+1)&gt;'Sale Auction Data'!$E$2:$E$597,'Sale Auction Data'!$N$2:$N$597)))))=0,"-",(COUNT(IF($A222='Sale Auction Data'!$L$2:$L$597,IF(F$200&lt;'Sale Auction Data'!$E$2:$E$597,IF((G$200+1)&gt;'Sale Auction Data'!$E$2:$E$597,'Sale Auction Data'!$N$2:$N$597))))))</f>
        <v>1</v>
      </c>
      <c r="H223" s="17" t="str">
        <f t="array" ref="H223">IF((COUNT(IF($A222='Sale Auction Data'!$L$2:$L$597,IF(G$200&lt;'Sale Auction Data'!$E$2:$E$597,IF((H$200+1)&gt;'Sale Auction Data'!$E$2:$E$597,'Sale Auction Data'!$N$2:$N$597)))))=0,"-",(COUNT(IF($A222='Sale Auction Data'!$L$2:$L$597,IF(G$200&lt;'Sale Auction Data'!$E$2:$E$597,IF((H$200+1)&gt;'Sale Auction Data'!$E$2:$E$597,'Sale Auction Data'!$N$2:$N$597))))))</f>
        <v>-</v>
      </c>
      <c r="I223" s="17" t="str">
        <f t="array" ref="I223">IF((COUNT(IF($A222='Sale Auction Data'!$L$2:$L$597,IF(H$200&lt;'Sale Auction Data'!$E$2:$E$597,IF((I$200+1)&gt;'Sale Auction Data'!$E$2:$E$597,'Sale Auction Data'!$N$2:$N$597)))))=0,"-",(COUNT(IF($A222='Sale Auction Data'!$L$2:$L$597,IF(H$200&lt;'Sale Auction Data'!$E$2:$E$597,IF((I$200+1)&gt;'Sale Auction Data'!$E$2:$E$597,'Sale Auction Data'!$N$2:$N$597))))))</f>
        <v>-</v>
      </c>
      <c r="J223" s="17" t="str">
        <f t="array" ref="J223">IF((COUNT(IF($A222='Sale Auction Data'!$L$2:$L$597,IF(I$200&lt;'Sale Auction Data'!$E$2:$E$597,IF((J$200+1)&gt;'Sale Auction Data'!$E$2:$E$597,'Sale Auction Data'!$N$2:$N$597)))))=0,"-",(COUNT(IF($A222='Sale Auction Data'!$L$2:$L$597,IF(I$200&lt;'Sale Auction Data'!$E$2:$E$597,IF((J$200+1)&gt;'Sale Auction Data'!$E$2:$E$597,'Sale Auction Data'!$N$2:$N$597))))))</f>
        <v>-</v>
      </c>
      <c r="K223" s="17" t="str">
        <f t="array" ref="K223">IF((COUNT(IF($A222='Sale Auction Data'!$L$2:$L$597,IF(J$200&lt;'Sale Auction Data'!$E$2:$E$597,IF((K$200+1)&gt;'Sale Auction Data'!$E$2:$E$597,'Sale Auction Data'!$N$2:$N$597)))))=0,"-",(COUNT(IF($A222='Sale Auction Data'!$L$2:$L$597,IF(J$200&lt;'Sale Auction Data'!$E$2:$E$597,IF((K$200+1)&gt;'Sale Auction Data'!$E$2:$E$597,'Sale Auction Data'!$N$2:$N$597))))))</f>
        <v>-</v>
      </c>
      <c r="L223" s="53" t="str">
        <f t="array" ref="L223">IF((COUNT(IF($A222='Sale Auction Data'!$L$2:$L$597,IF((L$200+1)&lt;'Sale Auction Data'!$E$2:$E$597,'Sale Auction Data'!$N$2:$N$597))))=0,"-",(COUNT(IF($A222='Sale Auction Data'!$L$2:$L$597,IF((L$200+1)&lt;'Sale Auction Data'!$E$2:$E$597,'Sale Auction Data'!$N$2:$N$597)))))</f>
        <v>-</v>
      </c>
    </row>
    <row r="224" spans="1:12" x14ac:dyDescent="0.25">
      <c r="A224" t="s">
        <v>116</v>
      </c>
      <c r="B224" s="10" t="s">
        <v>236</v>
      </c>
      <c r="C224" s="52">
        <f t="array" ref="C224">IF((COUNT(IF($A223='Sale Auction Data'!$L$2:$L$597,IF(C$200&gt;'Sale Auction Data'!$E$2:$E$597,'Sale Auction Data'!$N$2:$N$597))))=0,"-",(COUNT(IF($A223='Sale Auction Data'!$L$2:$L$597,IF(C$200&gt;'Sale Auction Data'!$E$2:$E$597,'Sale Auction Data'!$N$2:$N$597)))))</f>
        <v>1</v>
      </c>
      <c r="D224" s="17" t="str">
        <f t="array" ref="D224">IF((COUNT(IF($A223='Sale Auction Data'!$L$2:$L$597,IF(C$200&lt;'Sale Auction Data'!$E$2:$E$597,IF((D$200+1)&gt;'Sale Auction Data'!$E$2:$E$597,'Sale Auction Data'!$N$2:$N$597)))))=0,"-",(COUNT(IF($A223='Sale Auction Data'!$L$2:$L$597,IF(C$200&lt;'Sale Auction Data'!$E$2:$E$597,IF((D$200+1)&gt;'Sale Auction Data'!$E$2:$E$597,'Sale Auction Data'!$N$2:$N$597))))))</f>
        <v>-</v>
      </c>
      <c r="E224" s="17">
        <f t="array" ref="E224">IF((COUNT(IF($A223='Sale Auction Data'!$L$2:$L$597,IF(D$200&lt;'Sale Auction Data'!$E$2:$E$597,IF((E$200+1)&gt;'Sale Auction Data'!$E$2:$E$597,'Sale Auction Data'!$N$2:$N$597)))))=0,"-",(COUNT(IF($A223='Sale Auction Data'!$L$2:$L$597,IF(D$200&lt;'Sale Auction Data'!$E$2:$E$597,IF((E$200+1)&gt;'Sale Auction Data'!$E$2:$E$597,'Sale Auction Data'!$N$2:$N$597))))))</f>
        <v>1</v>
      </c>
      <c r="F224" s="17" t="str">
        <f t="array" ref="F224">IF((COUNT(IF($A223='Sale Auction Data'!$L$2:$L$597,IF(E$200&lt;'Sale Auction Data'!$E$2:$E$597,IF((F$200+1)&gt;'Sale Auction Data'!$E$2:$E$597,'Sale Auction Data'!$N$2:$N$597)))))=0,"-",(COUNT(IF($A223='Sale Auction Data'!$L$2:$L$597,IF(E$200&lt;'Sale Auction Data'!$E$2:$E$597,IF((F$200+1)&gt;'Sale Auction Data'!$E$2:$E$597,'Sale Auction Data'!$N$2:$N$597))))))</f>
        <v>-</v>
      </c>
      <c r="G224" s="17" t="str">
        <f t="array" ref="G224">IF((COUNT(IF($A223='Sale Auction Data'!$L$2:$L$597,IF(F$200&lt;'Sale Auction Data'!$E$2:$E$597,IF((G$200+1)&gt;'Sale Auction Data'!$E$2:$E$597,'Sale Auction Data'!$N$2:$N$597)))))=0,"-",(COUNT(IF($A223='Sale Auction Data'!$L$2:$L$597,IF(F$200&lt;'Sale Auction Data'!$E$2:$E$597,IF((G$200+1)&gt;'Sale Auction Data'!$E$2:$E$597,'Sale Auction Data'!$N$2:$N$597))))))</f>
        <v>-</v>
      </c>
      <c r="H224" s="17" t="str">
        <f t="array" ref="H224">IF((COUNT(IF($A223='Sale Auction Data'!$L$2:$L$597,IF(G$200&lt;'Sale Auction Data'!$E$2:$E$597,IF((H$200+1)&gt;'Sale Auction Data'!$E$2:$E$597,'Sale Auction Data'!$N$2:$N$597)))))=0,"-",(COUNT(IF($A223='Sale Auction Data'!$L$2:$L$597,IF(G$200&lt;'Sale Auction Data'!$E$2:$E$597,IF((H$200+1)&gt;'Sale Auction Data'!$E$2:$E$597,'Sale Auction Data'!$N$2:$N$597))))))</f>
        <v>-</v>
      </c>
      <c r="I224" s="17" t="str">
        <f t="array" ref="I224">IF((COUNT(IF($A223='Sale Auction Data'!$L$2:$L$597,IF(H$200&lt;'Sale Auction Data'!$E$2:$E$597,IF((I$200+1)&gt;'Sale Auction Data'!$E$2:$E$597,'Sale Auction Data'!$N$2:$N$597)))))=0,"-",(COUNT(IF($A223='Sale Auction Data'!$L$2:$L$597,IF(H$200&lt;'Sale Auction Data'!$E$2:$E$597,IF((I$200+1)&gt;'Sale Auction Data'!$E$2:$E$597,'Sale Auction Data'!$N$2:$N$597))))))</f>
        <v>-</v>
      </c>
      <c r="J224" s="17" t="str">
        <f t="array" ref="J224">IF((COUNT(IF($A223='Sale Auction Data'!$L$2:$L$597,IF(I$200&lt;'Sale Auction Data'!$E$2:$E$597,IF((J$200+1)&gt;'Sale Auction Data'!$E$2:$E$597,'Sale Auction Data'!$N$2:$N$597)))))=0,"-",(COUNT(IF($A223='Sale Auction Data'!$L$2:$L$597,IF(I$200&lt;'Sale Auction Data'!$E$2:$E$597,IF((J$200+1)&gt;'Sale Auction Data'!$E$2:$E$597,'Sale Auction Data'!$N$2:$N$597))))))</f>
        <v>-</v>
      </c>
      <c r="K224" s="17" t="str">
        <f t="array" ref="K224">IF((COUNT(IF($A223='Sale Auction Data'!$L$2:$L$597,IF(J$200&lt;'Sale Auction Data'!$E$2:$E$597,IF((K$200+1)&gt;'Sale Auction Data'!$E$2:$E$597,'Sale Auction Data'!$N$2:$N$597)))))=0,"-",(COUNT(IF($A223='Sale Auction Data'!$L$2:$L$597,IF(J$200&lt;'Sale Auction Data'!$E$2:$E$597,IF((K$200+1)&gt;'Sale Auction Data'!$E$2:$E$597,'Sale Auction Data'!$N$2:$N$597))))))</f>
        <v>-</v>
      </c>
      <c r="L224" s="53" t="str">
        <f t="array" ref="L224">IF((COUNT(IF($A223='Sale Auction Data'!$L$2:$L$597,IF((L$200+1)&lt;'Sale Auction Data'!$E$2:$E$597,'Sale Auction Data'!$N$2:$N$597))))=0,"-",(COUNT(IF($A223='Sale Auction Data'!$L$2:$L$597,IF((L$200+1)&lt;'Sale Auction Data'!$E$2:$E$597,'Sale Auction Data'!$N$2:$N$597)))))</f>
        <v>-</v>
      </c>
    </row>
    <row r="225" spans="1:12" x14ac:dyDescent="0.25">
      <c r="A225" t="s">
        <v>211</v>
      </c>
      <c r="B225" s="10" t="s">
        <v>116</v>
      </c>
      <c r="C225" s="52" t="str">
        <f t="array" ref="C225">IF((COUNT(IF($A224='Sale Auction Data'!$L$2:$L$597,IF(C$200&gt;'Sale Auction Data'!$E$2:$E$597,'Sale Auction Data'!$N$2:$N$597))))=0,"-",(COUNT(IF($A224='Sale Auction Data'!$L$2:$L$597,IF(C$200&gt;'Sale Auction Data'!$E$2:$E$597,'Sale Auction Data'!$N$2:$N$597)))))</f>
        <v>-</v>
      </c>
      <c r="D225" s="17">
        <f t="array" ref="D225">IF((COUNT(IF($A224='Sale Auction Data'!$L$2:$L$597,IF(C$200&lt;'Sale Auction Data'!$E$2:$E$597,IF((D$200+1)&gt;'Sale Auction Data'!$E$2:$E$597,'Sale Auction Data'!$N$2:$N$597)))))=0,"-",(COUNT(IF($A224='Sale Auction Data'!$L$2:$L$597,IF(C$200&lt;'Sale Auction Data'!$E$2:$E$597,IF((D$200+1)&gt;'Sale Auction Data'!$E$2:$E$597,'Sale Auction Data'!$N$2:$N$597))))))</f>
        <v>1</v>
      </c>
      <c r="E225" s="17" t="str">
        <f t="array" ref="E225">IF((COUNT(IF($A224='Sale Auction Data'!$L$2:$L$597,IF(D$200&lt;'Sale Auction Data'!$E$2:$E$597,IF((E$200+1)&gt;'Sale Auction Data'!$E$2:$E$597,'Sale Auction Data'!$N$2:$N$597)))))=0,"-",(COUNT(IF($A224='Sale Auction Data'!$L$2:$L$597,IF(D$200&lt;'Sale Auction Data'!$E$2:$E$597,IF((E$200+1)&gt;'Sale Auction Data'!$E$2:$E$597,'Sale Auction Data'!$N$2:$N$597))))))</f>
        <v>-</v>
      </c>
      <c r="F225" s="17" t="str">
        <f t="array" ref="F225">IF((COUNT(IF($A224='Sale Auction Data'!$L$2:$L$597,IF(E$200&lt;'Sale Auction Data'!$E$2:$E$597,IF((F$200+1)&gt;'Sale Auction Data'!$E$2:$E$597,'Sale Auction Data'!$N$2:$N$597)))))=0,"-",(COUNT(IF($A224='Sale Auction Data'!$L$2:$L$597,IF(E$200&lt;'Sale Auction Data'!$E$2:$E$597,IF((F$200+1)&gt;'Sale Auction Data'!$E$2:$E$597,'Sale Auction Data'!$N$2:$N$597))))))</f>
        <v>-</v>
      </c>
      <c r="G225" s="17" t="str">
        <f t="array" ref="G225">IF((COUNT(IF($A224='Sale Auction Data'!$L$2:$L$597,IF(F$200&lt;'Sale Auction Data'!$E$2:$E$597,IF((G$200+1)&gt;'Sale Auction Data'!$E$2:$E$597,'Sale Auction Data'!$N$2:$N$597)))))=0,"-",(COUNT(IF($A224='Sale Auction Data'!$L$2:$L$597,IF(F$200&lt;'Sale Auction Data'!$E$2:$E$597,IF((G$200+1)&gt;'Sale Auction Data'!$E$2:$E$597,'Sale Auction Data'!$N$2:$N$597))))))</f>
        <v>-</v>
      </c>
      <c r="H225" s="17" t="str">
        <f t="array" ref="H225">IF((COUNT(IF($A224='Sale Auction Data'!$L$2:$L$597,IF(G$200&lt;'Sale Auction Data'!$E$2:$E$597,IF((H$200+1)&gt;'Sale Auction Data'!$E$2:$E$597,'Sale Auction Data'!$N$2:$N$597)))))=0,"-",(COUNT(IF($A224='Sale Auction Data'!$L$2:$L$597,IF(G$200&lt;'Sale Auction Data'!$E$2:$E$597,IF((H$200+1)&gt;'Sale Auction Data'!$E$2:$E$597,'Sale Auction Data'!$N$2:$N$597))))))</f>
        <v>-</v>
      </c>
      <c r="I225" s="17" t="str">
        <f t="array" ref="I225">IF((COUNT(IF($A224='Sale Auction Data'!$L$2:$L$597,IF(H$200&lt;'Sale Auction Data'!$E$2:$E$597,IF((I$200+1)&gt;'Sale Auction Data'!$E$2:$E$597,'Sale Auction Data'!$N$2:$N$597)))))=0,"-",(COUNT(IF($A224='Sale Auction Data'!$L$2:$L$597,IF(H$200&lt;'Sale Auction Data'!$E$2:$E$597,IF((I$200+1)&gt;'Sale Auction Data'!$E$2:$E$597,'Sale Auction Data'!$N$2:$N$597))))))</f>
        <v>-</v>
      </c>
      <c r="J225" s="17" t="str">
        <f t="array" ref="J225">IF((COUNT(IF($A224='Sale Auction Data'!$L$2:$L$597,IF(I$200&lt;'Sale Auction Data'!$E$2:$E$597,IF((J$200+1)&gt;'Sale Auction Data'!$E$2:$E$597,'Sale Auction Data'!$N$2:$N$597)))))=0,"-",(COUNT(IF($A224='Sale Auction Data'!$L$2:$L$597,IF(I$200&lt;'Sale Auction Data'!$E$2:$E$597,IF((J$200+1)&gt;'Sale Auction Data'!$E$2:$E$597,'Sale Auction Data'!$N$2:$N$597))))))</f>
        <v>-</v>
      </c>
      <c r="K225" s="17" t="str">
        <f t="array" ref="K225">IF((COUNT(IF($A224='Sale Auction Data'!$L$2:$L$597,IF(J$200&lt;'Sale Auction Data'!$E$2:$E$597,IF((K$200+1)&gt;'Sale Auction Data'!$E$2:$E$597,'Sale Auction Data'!$N$2:$N$597)))))=0,"-",(COUNT(IF($A224='Sale Auction Data'!$L$2:$L$597,IF(J$200&lt;'Sale Auction Data'!$E$2:$E$597,IF((K$200+1)&gt;'Sale Auction Data'!$E$2:$E$597,'Sale Auction Data'!$N$2:$N$597))))))</f>
        <v>-</v>
      </c>
      <c r="L225" s="53" t="str">
        <f t="array" ref="L225">IF((COUNT(IF($A224='Sale Auction Data'!$L$2:$L$597,IF((L$200+1)&lt;'Sale Auction Data'!$E$2:$E$597,'Sale Auction Data'!$N$2:$N$597))))=0,"-",(COUNT(IF($A224='Sale Auction Data'!$L$2:$L$597,IF((L$200+1)&lt;'Sale Auction Data'!$E$2:$E$597,'Sale Auction Data'!$N$2:$N$597)))))</f>
        <v>-</v>
      </c>
    </row>
    <row r="226" spans="1:12" x14ac:dyDescent="0.25">
      <c r="A226" t="s">
        <v>219</v>
      </c>
      <c r="B226" s="10" t="s">
        <v>232</v>
      </c>
      <c r="C226" s="52">
        <f t="array" ref="C226">IF((COUNT(IF($A225='Sale Auction Data'!$L$2:$L$597,IF(C$200&gt;'Sale Auction Data'!$E$2:$E$597,'Sale Auction Data'!$N$2:$N$597))))=0,"-",(COUNT(IF($A225='Sale Auction Data'!$L$2:$L$597,IF(C$200&gt;'Sale Auction Data'!$E$2:$E$597,'Sale Auction Data'!$N$2:$N$597)))))</f>
        <v>1</v>
      </c>
      <c r="D226" s="17" t="str">
        <f t="array" ref="D226">IF((COUNT(IF($A225='Sale Auction Data'!$L$2:$L$597,IF(C$200&lt;'Sale Auction Data'!$E$2:$E$597,IF((D$200+1)&gt;'Sale Auction Data'!$E$2:$E$597,'Sale Auction Data'!$N$2:$N$597)))))=0,"-",(COUNT(IF($A225='Sale Auction Data'!$L$2:$L$597,IF(C$200&lt;'Sale Auction Data'!$E$2:$E$597,IF((D$200+1)&gt;'Sale Auction Data'!$E$2:$E$597,'Sale Auction Data'!$N$2:$N$597))))))</f>
        <v>-</v>
      </c>
      <c r="E226" s="17" t="str">
        <f t="array" ref="E226">IF((COUNT(IF($A225='Sale Auction Data'!$L$2:$L$597,IF(D$200&lt;'Sale Auction Data'!$E$2:$E$597,IF((E$200+1)&gt;'Sale Auction Data'!$E$2:$E$597,'Sale Auction Data'!$N$2:$N$597)))))=0,"-",(COUNT(IF($A225='Sale Auction Data'!$L$2:$L$597,IF(D$200&lt;'Sale Auction Data'!$E$2:$E$597,IF((E$200+1)&gt;'Sale Auction Data'!$E$2:$E$597,'Sale Auction Data'!$N$2:$N$597))))))</f>
        <v>-</v>
      </c>
      <c r="F226" s="17" t="str">
        <f t="array" ref="F226">IF((COUNT(IF($A225='Sale Auction Data'!$L$2:$L$597,IF(E$200&lt;'Sale Auction Data'!$E$2:$E$597,IF((F$200+1)&gt;'Sale Auction Data'!$E$2:$E$597,'Sale Auction Data'!$N$2:$N$597)))))=0,"-",(COUNT(IF($A225='Sale Auction Data'!$L$2:$L$597,IF(E$200&lt;'Sale Auction Data'!$E$2:$E$597,IF((F$200+1)&gt;'Sale Auction Data'!$E$2:$E$597,'Sale Auction Data'!$N$2:$N$597))))))</f>
        <v>-</v>
      </c>
      <c r="G226" s="17" t="str">
        <f t="array" ref="G226">IF((COUNT(IF($A225='Sale Auction Data'!$L$2:$L$597,IF(F$200&lt;'Sale Auction Data'!$E$2:$E$597,IF((G$200+1)&gt;'Sale Auction Data'!$E$2:$E$597,'Sale Auction Data'!$N$2:$N$597)))))=0,"-",(COUNT(IF($A225='Sale Auction Data'!$L$2:$L$597,IF(F$200&lt;'Sale Auction Data'!$E$2:$E$597,IF((G$200+1)&gt;'Sale Auction Data'!$E$2:$E$597,'Sale Auction Data'!$N$2:$N$597))))))</f>
        <v>-</v>
      </c>
      <c r="H226" s="17" t="str">
        <f t="array" ref="H226">IF((COUNT(IF($A225='Sale Auction Data'!$L$2:$L$597,IF(G$200&lt;'Sale Auction Data'!$E$2:$E$597,IF((H$200+1)&gt;'Sale Auction Data'!$E$2:$E$597,'Sale Auction Data'!$N$2:$N$597)))))=0,"-",(COUNT(IF($A225='Sale Auction Data'!$L$2:$L$597,IF(G$200&lt;'Sale Auction Data'!$E$2:$E$597,IF((H$200+1)&gt;'Sale Auction Data'!$E$2:$E$597,'Sale Auction Data'!$N$2:$N$597))))))</f>
        <v>-</v>
      </c>
      <c r="I226" s="17" t="str">
        <f t="array" ref="I226">IF((COUNT(IF($A225='Sale Auction Data'!$L$2:$L$597,IF(H$200&lt;'Sale Auction Data'!$E$2:$E$597,IF((I$200+1)&gt;'Sale Auction Data'!$E$2:$E$597,'Sale Auction Data'!$N$2:$N$597)))))=0,"-",(COUNT(IF($A225='Sale Auction Data'!$L$2:$L$597,IF(H$200&lt;'Sale Auction Data'!$E$2:$E$597,IF((I$200+1)&gt;'Sale Auction Data'!$E$2:$E$597,'Sale Auction Data'!$N$2:$N$597))))))</f>
        <v>-</v>
      </c>
      <c r="J226" s="17" t="str">
        <f t="array" ref="J226">IF((COUNT(IF($A225='Sale Auction Data'!$L$2:$L$597,IF(I$200&lt;'Sale Auction Data'!$E$2:$E$597,IF((J$200+1)&gt;'Sale Auction Data'!$E$2:$E$597,'Sale Auction Data'!$N$2:$N$597)))))=0,"-",(COUNT(IF($A225='Sale Auction Data'!$L$2:$L$597,IF(I$200&lt;'Sale Auction Data'!$E$2:$E$597,IF((J$200+1)&gt;'Sale Auction Data'!$E$2:$E$597,'Sale Auction Data'!$N$2:$N$597))))))</f>
        <v>-</v>
      </c>
      <c r="K226" s="17" t="str">
        <f t="array" ref="K226">IF((COUNT(IF($A225='Sale Auction Data'!$L$2:$L$597,IF(J$200&lt;'Sale Auction Data'!$E$2:$E$597,IF((K$200+1)&gt;'Sale Auction Data'!$E$2:$E$597,'Sale Auction Data'!$N$2:$N$597)))))=0,"-",(COUNT(IF($A225='Sale Auction Data'!$L$2:$L$597,IF(J$200&lt;'Sale Auction Data'!$E$2:$E$597,IF((K$200+1)&gt;'Sale Auction Data'!$E$2:$E$597,'Sale Auction Data'!$N$2:$N$597))))))</f>
        <v>-</v>
      </c>
      <c r="L226" s="53" t="str">
        <f t="array" ref="L226">IF((COUNT(IF($A225='Sale Auction Data'!$L$2:$L$597,IF((L$200+1)&lt;'Sale Auction Data'!$E$2:$E$597,'Sale Auction Data'!$N$2:$N$597))))=0,"-",(COUNT(IF($A225='Sale Auction Data'!$L$2:$L$597,IF((L$200+1)&lt;'Sale Auction Data'!$E$2:$E$597,'Sale Auction Data'!$N$2:$N$597)))))</f>
        <v>-</v>
      </c>
    </row>
    <row r="227" spans="1:12" x14ac:dyDescent="0.25">
      <c r="A227" t="s">
        <v>226</v>
      </c>
      <c r="B227" s="10" t="s">
        <v>219</v>
      </c>
      <c r="C227" s="52">
        <f t="array" ref="C227">IF((COUNT(IF($A226='Sale Auction Data'!$L$2:$L$597,IF(C$200&gt;'Sale Auction Data'!$E$2:$E$597,'Sale Auction Data'!$N$2:$N$597))))=0,"-",(COUNT(IF($A226='Sale Auction Data'!$L$2:$L$597,IF(C$200&gt;'Sale Auction Data'!$E$2:$E$597,'Sale Auction Data'!$N$2:$N$597)))))</f>
        <v>1</v>
      </c>
      <c r="D227" s="17" t="str">
        <f t="array" ref="D227">IF((COUNT(IF($A226='Sale Auction Data'!$L$2:$L$597,IF(C$200&lt;'Sale Auction Data'!$E$2:$E$597,IF((D$200+1)&gt;'Sale Auction Data'!$E$2:$E$597,'Sale Auction Data'!$N$2:$N$597)))))=0,"-",(COUNT(IF($A226='Sale Auction Data'!$L$2:$L$597,IF(C$200&lt;'Sale Auction Data'!$E$2:$E$597,IF((D$200+1)&gt;'Sale Auction Data'!$E$2:$E$597,'Sale Auction Data'!$N$2:$N$597))))))</f>
        <v>-</v>
      </c>
      <c r="E227" s="17" t="str">
        <f t="array" ref="E227">IF((COUNT(IF($A226='Sale Auction Data'!$L$2:$L$597,IF(D$200&lt;'Sale Auction Data'!$E$2:$E$597,IF((E$200+1)&gt;'Sale Auction Data'!$E$2:$E$597,'Sale Auction Data'!$N$2:$N$597)))))=0,"-",(COUNT(IF($A226='Sale Auction Data'!$L$2:$L$597,IF(D$200&lt;'Sale Auction Data'!$E$2:$E$597,IF((E$200+1)&gt;'Sale Auction Data'!$E$2:$E$597,'Sale Auction Data'!$N$2:$N$597))))))</f>
        <v>-</v>
      </c>
      <c r="F227" s="17" t="str">
        <f t="array" ref="F227">IF((COUNT(IF($A226='Sale Auction Data'!$L$2:$L$597,IF(E$200&lt;'Sale Auction Data'!$E$2:$E$597,IF((F$200+1)&gt;'Sale Auction Data'!$E$2:$E$597,'Sale Auction Data'!$N$2:$N$597)))))=0,"-",(COUNT(IF($A226='Sale Auction Data'!$L$2:$L$597,IF(E$200&lt;'Sale Auction Data'!$E$2:$E$597,IF((F$200+1)&gt;'Sale Auction Data'!$E$2:$E$597,'Sale Auction Data'!$N$2:$N$597))))))</f>
        <v>-</v>
      </c>
      <c r="G227" s="17" t="str">
        <f t="array" ref="G227">IF((COUNT(IF($A226='Sale Auction Data'!$L$2:$L$597,IF(F$200&lt;'Sale Auction Data'!$E$2:$E$597,IF((G$200+1)&gt;'Sale Auction Data'!$E$2:$E$597,'Sale Auction Data'!$N$2:$N$597)))))=0,"-",(COUNT(IF($A226='Sale Auction Data'!$L$2:$L$597,IF(F$200&lt;'Sale Auction Data'!$E$2:$E$597,IF((G$200+1)&gt;'Sale Auction Data'!$E$2:$E$597,'Sale Auction Data'!$N$2:$N$597))))))</f>
        <v>-</v>
      </c>
      <c r="H227" s="17" t="str">
        <f t="array" ref="H227">IF((COUNT(IF($A226='Sale Auction Data'!$L$2:$L$597,IF(G$200&lt;'Sale Auction Data'!$E$2:$E$597,IF((H$200+1)&gt;'Sale Auction Data'!$E$2:$E$597,'Sale Auction Data'!$N$2:$N$597)))))=0,"-",(COUNT(IF($A226='Sale Auction Data'!$L$2:$L$597,IF(G$200&lt;'Sale Auction Data'!$E$2:$E$597,IF((H$200+1)&gt;'Sale Auction Data'!$E$2:$E$597,'Sale Auction Data'!$N$2:$N$597))))))</f>
        <v>-</v>
      </c>
      <c r="I227" s="17" t="str">
        <f t="array" ref="I227">IF((COUNT(IF($A226='Sale Auction Data'!$L$2:$L$597,IF(H$200&lt;'Sale Auction Data'!$E$2:$E$597,IF((I$200+1)&gt;'Sale Auction Data'!$E$2:$E$597,'Sale Auction Data'!$N$2:$N$597)))))=0,"-",(COUNT(IF($A226='Sale Auction Data'!$L$2:$L$597,IF(H$200&lt;'Sale Auction Data'!$E$2:$E$597,IF((I$200+1)&gt;'Sale Auction Data'!$E$2:$E$597,'Sale Auction Data'!$N$2:$N$597))))))</f>
        <v>-</v>
      </c>
      <c r="J227" s="17" t="str">
        <f t="array" ref="J227">IF((COUNT(IF($A226='Sale Auction Data'!$L$2:$L$597,IF(I$200&lt;'Sale Auction Data'!$E$2:$E$597,IF((J$200+1)&gt;'Sale Auction Data'!$E$2:$E$597,'Sale Auction Data'!$N$2:$N$597)))))=0,"-",(COUNT(IF($A226='Sale Auction Data'!$L$2:$L$597,IF(I$200&lt;'Sale Auction Data'!$E$2:$E$597,IF((J$200+1)&gt;'Sale Auction Data'!$E$2:$E$597,'Sale Auction Data'!$N$2:$N$597))))))</f>
        <v>-</v>
      </c>
      <c r="K227" s="17" t="str">
        <f t="array" ref="K227">IF((COUNT(IF($A226='Sale Auction Data'!$L$2:$L$597,IF(J$200&lt;'Sale Auction Data'!$E$2:$E$597,IF((K$200+1)&gt;'Sale Auction Data'!$E$2:$E$597,'Sale Auction Data'!$N$2:$N$597)))))=0,"-",(COUNT(IF($A226='Sale Auction Data'!$L$2:$L$597,IF(J$200&lt;'Sale Auction Data'!$E$2:$E$597,IF((K$200+1)&gt;'Sale Auction Data'!$E$2:$E$597,'Sale Auction Data'!$N$2:$N$597))))))</f>
        <v>-</v>
      </c>
      <c r="L227" s="53" t="str">
        <f t="array" ref="L227">IF((COUNT(IF($A226='Sale Auction Data'!$L$2:$L$597,IF((L$200+1)&lt;'Sale Auction Data'!$E$2:$E$597,'Sale Auction Data'!$N$2:$N$597))))=0,"-",(COUNT(IF($A226='Sale Auction Data'!$L$2:$L$597,IF((L$200+1)&lt;'Sale Auction Data'!$E$2:$E$597,'Sale Auction Data'!$N$2:$N$597)))))</f>
        <v>-</v>
      </c>
    </row>
    <row r="228" spans="1:12" x14ac:dyDescent="0.25">
      <c r="A228" t="s">
        <v>227</v>
      </c>
      <c r="B228" s="10" t="s">
        <v>234</v>
      </c>
      <c r="C228" s="52" t="str">
        <f t="array" ref="C228">IF((COUNT(IF($A227='Sale Auction Data'!$L$2:$L$597,IF(C$200&gt;'Sale Auction Data'!$E$2:$E$597,'Sale Auction Data'!$N$2:$N$597))))=0,"-",(COUNT(IF($A227='Sale Auction Data'!$L$2:$L$597,IF(C$200&gt;'Sale Auction Data'!$E$2:$E$597,'Sale Auction Data'!$N$2:$N$597)))))</f>
        <v>-</v>
      </c>
      <c r="D228" s="17" t="str">
        <f t="array" ref="D228">IF((COUNT(IF($A227='Sale Auction Data'!$L$2:$L$597,IF(C$200&lt;'Sale Auction Data'!$E$2:$E$597,IF((D$200+1)&gt;'Sale Auction Data'!$E$2:$E$597,'Sale Auction Data'!$N$2:$N$597)))))=0,"-",(COUNT(IF($A227='Sale Auction Data'!$L$2:$L$597,IF(C$200&lt;'Sale Auction Data'!$E$2:$E$597,IF((D$200+1)&gt;'Sale Auction Data'!$E$2:$E$597,'Sale Auction Data'!$N$2:$N$597))))))</f>
        <v>-</v>
      </c>
      <c r="E228" s="17">
        <f t="array" ref="E228">IF((COUNT(IF($A227='Sale Auction Data'!$L$2:$L$597,IF(D$200&lt;'Sale Auction Data'!$E$2:$E$597,IF((E$200+1)&gt;'Sale Auction Data'!$E$2:$E$597,'Sale Auction Data'!$N$2:$N$597)))))=0,"-",(COUNT(IF($A227='Sale Auction Data'!$L$2:$L$597,IF(D$200&lt;'Sale Auction Data'!$E$2:$E$597,IF((E$200+1)&gt;'Sale Auction Data'!$E$2:$E$597,'Sale Auction Data'!$N$2:$N$597))))))</f>
        <v>1</v>
      </c>
      <c r="F228" s="17" t="str">
        <f t="array" ref="F228">IF((COUNT(IF($A227='Sale Auction Data'!$L$2:$L$597,IF(E$200&lt;'Sale Auction Data'!$E$2:$E$597,IF((F$200+1)&gt;'Sale Auction Data'!$E$2:$E$597,'Sale Auction Data'!$N$2:$N$597)))))=0,"-",(COUNT(IF($A227='Sale Auction Data'!$L$2:$L$597,IF(E$200&lt;'Sale Auction Data'!$E$2:$E$597,IF((F$200+1)&gt;'Sale Auction Data'!$E$2:$E$597,'Sale Auction Data'!$N$2:$N$597))))))</f>
        <v>-</v>
      </c>
      <c r="G228" s="17" t="str">
        <f t="array" ref="G228">IF((COUNT(IF($A227='Sale Auction Data'!$L$2:$L$597,IF(F$200&lt;'Sale Auction Data'!$E$2:$E$597,IF((G$200+1)&gt;'Sale Auction Data'!$E$2:$E$597,'Sale Auction Data'!$N$2:$N$597)))))=0,"-",(COUNT(IF($A227='Sale Auction Data'!$L$2:$L$597,IF(F$200&lt;'Sale Auction Data'!$E$2:$E$597,IF((G$200+1)&gt;'Sale Auction Data'!$E$2:$E$597,'Sale Auction Data'!$N$2:$N$597))))))</f>
        <v>-</v>
      </c>
      <c r="H228" s="17" t="str">
        <f t="array" ref="H228">IF((COUNT(IF($A227='Sale Auction Data'!$L$2:$L$597,IF(G$200&lt;'Sale Auction Data'!$E$2:$E$597,IF((H$200+1)&gt;'Sale Auction Data'!$E$2:$E$597,'Sale Auction Data'!$N$2:$N$597)))))=0,"-",(COUNT(IF($A227='Sale Auction Data'!$L$2:$L$597,IF(G$200&lt;'Sale Auction Data'!$E$2:$E$597,IF((H$200+1)&gt;'Sale Auction Data'!$E$2:$E$597,'Sale Auction Data'!$N$2:$N$597))))))</f>
        <v>-</v>
      </c>
      <c r="I228" s="17" t="str">
        <f t="array" ref="I228">IF((COUNT(IF($A227='Sale Auction Data'!$L$2:$L$597,IF(H$200&lt;'Sale Auction Data'!$E$2:$E$597,IF((I$200+1)&gt;'Sale Auction Data'!$E$2:$E$597,'Sale Auction Data'!$N$2:$N$597)))))=0,"-",(COUNT(IF($A227='Sale Auction Data'!$L$2:$L$597,IF(H$200&lt;'Sale Auction Data'!$E$2:$E$597,IF((I$200+1)&gt;'Sale Auction Data'!$E$2:$E$597,'Sale Auction Data'!$N$2:$N$597))))))</f>
        <v>-</v>
      </c>
      <c r="J228" s="17" t="str">
        <f t="array" ref="J228">IF((COUNT(IF($A227='Sale Auction Data'!$L$2:$L$597,IF(I$200&lt;'Sale Auction Data'!$E$2:$E$597,IF((J$200+1)&gt;'Sale Auction Data'!$E$2:$E$597,'Sale Auction Data'!$N$2:$N$597)))))=0,"-",(COUNT(IF($A227='Sale Auction Data'!$L$2:$L$597,IF(I$200&lt;'Sale Auction Data'!$E$2:$E$597,IF((J$200+1)&gt;'Sale Auction Data'!$E$2:$E$597,'Sale Auction Data'!$N$2:$N$597))))))</f>
        <v>-</v>
      </c>
      <c r="K228" s="17" t="str">
        <f t="array" ref="K228">IF((COUNT(IF($A227='Sale Auction Data'!$L$2:$L$597,IF(J$200&lt;'Sale Auction Data'!$E$2:$E$597,IF((K$200+1)&gt;'Sale Auction Data'!$E$2:$E$597,'Sale Auction Data'!$N$2:$N$597)))))=0,"-",(COUNT(IF($A227='Sale Auction Data'!$L$2:$L$597,IF(J$200&lt;'Sale Auction Data'!$E$2:$E$597,IF((K$200+1)&gt;'Sale Auction Data'!$E$2:$E$597,'Sale Auction Data'!$N$2:$N$597))))))</f>
        <v>-</v>
      </c>
      <c r="L228" s="53" t="str">
        <f t="array" ref="L228">IF((COUNT(IF($A227='Sale Auction Data'!$L$2:$L$597,IF((L$200+1)&lt;'Sale Auction Data'!$E$2:$E$597,'Sale Auction Data'!$N$2:$N$597))))=0,"-",(COUNT(IF($A227='Sale Auction Data'!$L$2:$L$597,IF((L$200+1)&lt;'Sale Auction Data'!$E$2:$E$597,'Sale Auction Data'!$N$2:$N$597)))))</f>
        <v>-</v>
      </c>
    </row>
    <row r="229" spans="1:12" x14ac:dyDescent="0.25">
      <c r="A229" t="s">
        <v>228</v>
      </c>
      <c r="B229" s="10" t="s">
        <v>235</v>
      </c>
      <c r="C229" s="52" t="str">
        <f t="array" ref="C229">IF((COUNT(IF($A228='Sale Auction Data'!$L$2:$L$597,IF(C$200&gt;'Sale Auction Data'!$E$2:$E$597,'Sale Auction Data'!$N$2:$N$597))))=0,"-",(COUNT(IF($A228='Sale Auction Data'!$L$2:$L$597,IF(C$200&gt;'Sale Auction Data'!$E$2:$E$597,'Sale Auction Data'!$N$2:$N$597)))))</f>
        <v>-</v>
      </c>
      <c r="D229" s="17" t="str">
        <f t="array" ref="D229">IF((COUNT(IF($A228='Sale Auction Data'!$L$2:$L$597,IF(C$200&lt;'Sale Auction Data'!$E$2:$E$597,IF((D$200+1)&gt;'Sale Auction Data'!$E$2:$E$597,'Sale Auction Data'!$N$2:$N$597)))))=0,"-",(COUNT(IF($A228='Sale Auction Data'!$L$2:$L$597,IF(C$200&lt;'Sale Auction Data'!$E$2:$E$597,IF((D$200+1)&gt;'Sale Auction Data'!$E$2:$E$597,'Sale Auction Data'!$N$2:$N$597))))))</f>
        <v>-</v>
      </c>
      <c r="E229" s="17">
        <f t="array" ref="E229">IF((COUNT(IF($A228='Sale Auction Data'!$L$2:$L$597,IF(D$200&lt;'Sale Auction Data'!$E$2:$E$597,IF((E$200+1)&gt;'Sale Auction Data'!$E$2:$E$597,'Sale Auction Data'!$N$2:$N$597)))))=0,"-",(COUNT(IF($A228='Sale Auction Data'!$L$2:$L$597,IF(D$200&lt;'Sale Auction Data'!$E$2:$E$597,IF((E$200+1)&gt;'Sale Auction Data'!$E$2:$E$597,'Sale Auction Data'!$N$2:$N$597))))))</f>
        <v>1</v>
      </c>
      <c r="F229" s="17" t="str">
        <f t="array" ref="F229">IF((COUNT(IF($A228='Sale Auction Data'!$L$2:$L$597,IF(E$200&lt;'Sale Auction Data'!$E$2:$E$597,IF((F$200+1)&gt;'Sale Auction Data'!$E$2:$E$597,'Sale Auction Data'!$N$2:$N$597)))))=0,"-",(COUNT(IF($A228='Sale Auction Data'!$L$2:$L$597,IF(E$200&lt;'Sale Auction Data'!$E$2:$E$597,IF((F$200+1)&gt;'Sale Auction Data'!$E$2:$E$597,'Sale Auction Data'!$N$2:$N$597))))))</f>
        <v>-</v>
      </c>
      <c r="G229" s="17" t="str">
        <f t="array" ref="G229">IF((COUNT(IF($A228='Sale Auction Data'!$L$2:$L$597,IF(F$200&lt;'Sale Auction Data'!$E$2:$E$597,IF((G$200+1)&gt;'Sale Auction Data'!$E$2:$E$597,'Sale Auction Data'!$N$2:$N$597)))))=0,"-",(COUNT(IF($A228='Sale Auction Data'!$L$2:$L$597,IF(F$200&lt;'Sale Auction Data'!$E$2:$E$597,IF((G$200+1)&gt;'Sale Auction Data'!$E$2:$E$597,'Sale Auction Data'!$N$2:$N$597))))))</f>
        <v>-</v>
      </c>
      <c r="H229" s="17" t="str">
        <f t="array" ref="H229">IF((COUNT(IF($A228='Sale Auction Data'!$L$2:$L$597,IF(G$200&lt;'Sale Auction Data'!$E$2:$E$597,IF((H$200+1)&gt;'Sale Auction Data'!$E$2:$E$597,'Sale Auction Data'!$N$2:$N$597)))))=0,"-",(COUNT(IF($A228='Sale Auction Data'!$L$2:$L$597,IF(G$200&lt;'Sale Auction Data'!$E$2:$E$597,IF((H$200+1)&gt;'Sale Auction Data'!$E$2:$E$597,'Sale Auction Data'!$N$2:$N$597))))))</f>
        <v>-</v>
      </c>
      <c r="I229" s="17" t="str">
        <f t="array" ref="I229">IF((COUNT(IF($A228='Sale Auction Data'!$L$2:$L$597,IF(H$200&lt;'Sale Auction Data'!$E$2:$E$597,IF((I$200+1)&gt;'Sale Auction Data'!$E$2:$E$597,'Sale Auction Data'!$N$2:$N$597)))))=0,"-",(COUNT(IF($A228='Sale Auction Data'!$L$2:$L$597,IF(H$200&lt;'Sale Auction Data'!$E$2:$E$597,IF((I$200+1)&gt;'Sale Auction Data'!$E$2:$E$597,'Sale Auction Data'!$N$2:$N$597))))))</f>
        <v>-</v>
      </c>
      <c r="J229" s="17" t="str">
        <f t="array" ref="J229">IF((COUNT(IF($A228='Sale Auction Data'!$L$2:$L$597,IF(I$200&lt;'Sale Auction Data'!$E$2:$E$597,IF((J$200+1)&gt;'Sale Auction Data'!$E$2:$E$597,'Sale Auction Data'!$N$2:$N$597)))))=0,"-",(COUNT(IF($A228='Sale Auction Data'!$L$2:$L$597,IF(I$200&lt;'Sale Auction Data'!$E$2:$E$597,IF((J$200+1)&gt;'Sale Auction Data'!$E$2:$E$597,'Sale Auction Data'!$N$2:$N$597))))))</f>
        <v>-</v>
      </c>
      <c r="K229" s="17" t="str">
        <f t="array" ref="K229">IF((COUNT(IF($A228='Sale Auction Data'!$L$2:$L$597,IF(J$200&lt;'Sale Auction Data'!$E$2:$E$597,IF((K$200+1)&gt;'Sale Auction Data'!$E$2:$E$597,'Sale Auction Data'!$N$2:$N$597)))))=0,"-",(COUNT(IF($A228='Sale Auction Data'!$L$2:$L$597,IF(J$200&lt;'Sale Auction Data'!$E$2:$E$597,IF((K$200+1)&gt;'Sale Auction Data'!$E$2:$E$597,'Sale Auction Data'!$N$2:$N$597))))))</f>
        <v>-</v>
      </c>
      <c r="L229" s="53" t="str">
        <f t="array" ref="L229">IF((COUNT(IF($A228='Sale Auction Data'!$L$2:$L$597,IF((L$200+1)&lt;'Sale Auction Data'!$E$2:$E$597,'Sale Auction Data'!$N$2:$N$597))))=0,"-",(COUNT(IF($A228='Sale Auction Data'!$L$2:$L$597,IF((L$200+1)&lt;'Sale Auction Data'!$E$2:$E$597,'Sale Auction Data'!$N$2:$N$597)))))</f>
        <v>-</v>
      </c>
    </row>
    <row r="230" spans="1:12" x14ac:dyDescent="0.25">
      <c r="A230" t="s">
        <v>230</v>
      </c>
      <c r="B230" s="10" t="s">
        <v>228</v>
      </c>
      <c r="C230" s="52" t="str">
        <f t="array" ref="C230">IF((COUNT(IF($A229='Sale Auction Data'!$L$2:$L$597,IF(C$200&gt;'Sale Auction Data'!$E$2:$E$597,'Sale Auction Data'!$N$2:$N$597))))=0,"-",(COUNT(IF($A229='Sale Auction Data'!$L$2:$L$597,IF(C$200&gt;'Sale Auction Data'!$E$2:$E$597,'Sale Auction Data'!$N$2:$N$597)))))</f>
        <v>-</v>
      </c>
      <c r="D230" s="17">
        <f t="array" ref="D230">IF((COUNT(IF($A229='Sale Auction Data'!$L$2:$L$597,IF(C$200&lt;'Sale Auction Data'!$E$2:$E$597,IF((D$200+1)&gt;'Sale Auction Data'!$E$2:$E$597,'Sale Auction Data'!$N$2:$N$597)))))=0,"-",(COUNT(IF($A229='Sale Auction Data'!$L$2:$L$597,IF(C$200&lt;'Sale Auction Data'!$E$2:$E$597,IF((D$200+1)&gt;'Sale Auction Data'!$E$2:$E$597,'Sale Auction Data'!$N$2:$N$597))))))</f>
        <v>1</v>
      </c>
      <c r="E230" s="17" t="str">
        <f t="array" ref="E230">IF((COUNT(IF($A229='Sale Auction Data'!$L$2:$L$597,IF(D$200&lt;'Sale Auction Data'!$E$2:$E$597,IF((E$200+1)&gt;'Sale Auction Data'!$E$2:$E$597,'Sale Auction Data'!$N$2:$N$597)))))=0,"-",(COUNT(IF($A229='Sale Auction Data'!$L$2:$L$597,IF(D$200&lt;'Sale Auction Data'!$E$2:$E$597,IF((E$200+1)&gt;'Sale Auction Data'!$E$2:$E$597,'Sale Auction Data'!$N$2:$N$597))))))</f>
        <v>-</v>
      </c>
      <c r="F230" s="17" t="str">
        <f t="array" ref="F230">IF((COUNT(IF($A229='Sale Auction Data'!$L$2:$L$597,IF(E$200&lt;'Sale Auction Data'!$E$2:$E$597,IF((F$200+1)&gt;'Sale Auction Data'!$E$2:$E$597,'Sale Auction Data'!$N$2:$N$597)))))=0,"-",(COUNT(IF($A229='Sale Auction Data'!$L$2:$L$597,IF(E$200&lt;'Sale Auction Data'!$E$2:$E$597,IF((F$200+1)&gt;'Sale Auction Data'!$E$2:$E$597,'Sale Auction Data'!$N$2:$N$597))))))</f>
        <v>-</v>
      </c>
      <c r="G230" s="17" t="str">
        <f t="array" ref="G230">IF((COUNT(IF($A229='Sale Auction Data'!$L$2:$L$597,IF(F$200&lt;'Sale Auction Data'!$E$2:$E$597,IF((G$200+1)&gt;'Sale Auction Data'!$E$2:$E$597,'Sale Auction Data'!$N$2:$N$597)))))=0,"-",(COUNT(IF($A229='Sale Auction Data'!$L$2:$L$597,IF(F$200&lt;'Sale Auction Data'!$E$2:$E$597,IF((G$200+1)&gt;'Sale Auction Data'!$E$2:$E$597,'Sale Auction Data'!$N$2:$N$597))))))</f>
        <v>-</v>
      </c>
      <c r="H230" s="17" t="str">
        <f t="array" ref="H230">IF((COUNT(IF($A229='Sale Auction Data'!$L$2:$L$597,IF(G$200&lt;'Sale Auction Data'!$E$2:$E$597,IF((H$200+1)&gt;'Sale Auction Data'!$E$2:$E$597,'Sale Auction Data'!$N$2:$N$597)))))=0,"-",(COUNT(IF($A229='Sale Auction Data'!$L$2:$L$597,IF(G$200&lt;'Sale Auction Data'!$E$2:$E$597,IF((H$200+1)&gt;'Sale Auction Data'!$E$2:$E$597,'Sale Auction Data'!$N$2:$N$597))))))</f>
        <v>-</v>
      </c>
      <c r="I230" s="17" t="str">
        <f t="array" ref="I230">IF((COUNT(IF($A229='Sale Auction Data'!$L$2:$L$597,IF(H$200&lt;'Sale Auction Data'!$E$2:$E$597,IF((I$200+1)&gt;'Sale Auction Data'!$E$2:$E$597,'Sale Auction Data'!$N$2:$N$597)))))=0,"-",(COUNT(IF($A229='Sale Auction Data'!$L$2:$L$597,IF(H$200&lt;'Sale Auction Data'!$E$2:$E$597,IF((I$200+1)&gt;'Sale Auction Data'!$E$2:$E$597,'Sale Auction Data'!$N$2:$N$597))))))</f>
        <v>-</v>
      </c>
      <c r="J230" s="17" t="str">
        <f t="array" ref="J230">IF((COUNT(IF($A229='Sale Auction Data'!$L$2:$L$597,IF(I$200&lt;'Sale Auction Data'!$E$2:$E$597,IF((J$200+1)&gt;'Sale Auction Data'!$E$2:$E$597,'Sale Auction Data'!$N$2:$N$597)))))=0,"-",(COUNT(IF($A229='Sale Auction Data'!$L$2:$L$597,IF(I$200&lt;'Sale Auction Data'!$E$2:$E$597,IF((J$200+1)&gt;'Sale Auction Data'!$E$2:$E$597,'Sale Auction Data'!$N$2:$N$597))))))</f>
        <v>-</v>
      </c>
      <c r="K230" s="17" t="str">
        <f t="array" ref="K230">IF((COUNT(IF($A229='Sale Auction Data'!$L$2:$L$597,IF(J$200&lt;'Sale Auction Data'!$E$2:$E$597,IF((K$200+1)&gt;'Sale Auction Data'!$E$2:$E$597,'Sale Auction Data'!$N$2:$N$597)))))=0,"-",(COUNT(IF($A229='Sale Auction Data'!$L$2:$L$597,IF(J$200&lt;'Sale Auction Data'!$E$2:$E$597,IF((K$200+1)&gt;'Sale Auction Data'!$E$2:$E$597,'Sale Auction Data'!$N$2:$N$597))))))</f>
        <v>-</v>
      </c>
      <c r="L230" s="53" t="str">
        <f t="array" ref="L230">IF((COUNT(IF($A229='Sale Auction Data'!$L$2:$L$597,IF((L$200+1)&lt;'Sale Auction Data'!$E$2:$E$597,'Sale Auction Data'!$N$2:$N$597))))=0,"-",(COUNT(IF($A229='Sale Auction Data'!$L$2:$L$597,IF((L$200+1)&lt;'Sale Auction Data'!$E$2:$E$597,'Sale Auction Data'!$N$2:$N$597)))))</f>
        <v>-</v>
      </c>
    </row>
    <row r="231" spans="1:12" x14ac:dyDescent="0.25">
      <c r="A231" t="s">
        <v>124</v>
      </c>
      <c r="B231" s="10" t="s">
        <v>237</v>
      </c>
      <c r="C231" s="52" t="str">
        <f t="array" ref="C231">IF((COUNT(IF($A230='Sale Auction Data'!$L$2:$L$597,IF(C$200&gt;'Sale Auction Data'!$E$2:$E$597,'Sale Auction Data'!$N$2:$N$597))))=0,"-",(COUNT(IF($A230='Sale Auction Data'!$L$2:$L$597,IF(C$200&gt;'Sale Auction Data'!$E$2:$E$597,'Sale Auction Data'!$N$2:$N$597)))))</f>
        <v>-</v>
      </c>
      <c r="D231" s="17" t="str">
        <f t="array" ref="D231">IF((COUNT(IF($A230='Sale Auction Data'!$L$2:$L$597,IF(C$200&lt;'Sale Auction Data'!$E$2:$E$597,IF((D$200+1)&gt;'Sale Auction Data'!$E$2:$E$597,'Sale Auction Data'!$N$2:$N$597)))))=0,"-",(COUNT(IF($A230='Sale Auction Data'!$L$2:$L$597,IF(C$200&lt;'Sale Auction Data'!$E$2:$E$597,IF((D$200+1)&gt;'Sale Auction Data'!$E$2:$E$597,'Sale Auction Data'!$N$2:$N$597))))))</f>
        <v>-</v>
      </c>
      <c r="E231" s="17" t="str">
        <f t="array" ref="E231">IF((COUNT(IF($A230='Sale Auction Data'!$L$2:$L$597,IF(D$200&lt;'Sale Auction Data'!$E$2:$E$597,IF((E$200+1)&gt;'Sale Auction Data'!$E$2:$E$597,'Sale Auction Data'!$N$2:$N$597)))))=0,"-",(COUNT(IF($A230='Sale Auction Data'!$L$2:$L$597,IF(D$200&lt;'Sale Auction Data'!$E$2:$E$597,IF((E$200+1)&gt;'Sale Auction Data'!$E$2:$E$597,'Sale Auction Data'!$N$2:$N$597))))))</f>
        <v>-</v>
      </c>
      <c r="F231" s="17">
        <f t="array" ref="F231">IF((COUNT(IF($A230='Sale Auction Data'!$L$2:$L$597,IF(E$200&lt;'Sale Auction Data'!$E$2:$E$597,IF((F$200+1)&gt;'Sale Auction Data'!$E$2:$E$597,'Sale Auction Data'!$N$2:$N$597)))))=0,"-",(COUNT(IF($A230='Sale Auction Data'!$L$2:$L$597,IF(E$200&lt;'Sale Auction Data'!$E$2:$E$597,IF((F$200+1)&gt;'Sale Auction Data'!$E$2:$E$597,'Sale Auction Data'!$N$2:$N$597))))))</f>
        <v>1</v>
      </c>
      <c r="G231" s="17" t="str">
        <f t="array" ref="G231">IF((COUNT(IF($A230='Sale Auction Data'!$L$2:$L$597,IF(F$200&lt;'Sale Auction Data'!$E$2:$E$597,IF((G$200+1)&gt;'Sale Auction Data'!$E$2:$E$597,'Sale Auction Data'!$N$2:$N$597)))))=0,"-",(COUNT(IF($A230='Sale Auction Data'!$L$2:$L$597,IF(F$200&lt;'Sale Auction Data'!$E$2:$E$597,IF((G$200+1)&gt;'Sale Auction Data'!$E$2:$E$597,'Sale Auction Data'!$N$2:$N$597))))))</f>
        <v>-</v>
      </c>
      <c r="H231" s="17" t="str">
        <f t="array" ref="H231">IF((COUNT(IF($A230='Sale Auction Data'!$L$2:$L$597,IF(G$200&lt;'Sale Auction Data'!$E$2:$E$597,IF((H$200+1)&gt;'Sale Auction Data'!$E$2:$E$597,'Sale Auction Data'!$N$2:$N$597)))))=0,"-",(COUNT(IF($A230='Sale Auction Data'!$L$2:$L$597,IF(G$200&lt;'Sale Auction Data'!$E$2:$E$597,IF((H$200+1)&gt;'Sale Auction Data'!$E$2:$E$597,'Sale Auction Data'!$N$2:$N$597))))))</f>
        <v>-</v>
      </c>
      <c r="I231" s="17" t="str">
        <f t="array" ref="I231">IF((COUNT(IF($A230='Sale Auction Data'!$L$2:$L$597,IF(H$200&lt;'Sale Auction Data'!$E$2:$E$597,IF((I$200+1)&gt;'Sale Auction Data'!$E$2:$E$597,'Sale Auction Data'!$N$2:$N$597)))))=0,"-",(COUNT(IF($A230='Sale Auction Data'!$L$2:$L$597,IF(H$200&lt;'Sale Auction Data'!$E$2:$E$597,IF((I$200+1)&gt;'Sale Auction Data'!$E$2:$E$597,'Sale Auction Data'!$N$2:$N$597))))))</f>
        <v>-</v>
      </c>
      <c r="J231" s="17" t="str">
        <f t="array" ref="J231">IF((COUNT(IF($A230='Sale Auction Data'!$L$2:$L$597,IF(I$200&lt;'Sale Auction Data'!$E$2:$E$597,IF((J$200+1)&gt;'Sale Auction Data'!$E$2:$E$597,'Sale Auction Data'!$N$2:$N$597)))))=0,"-",(COUNT(IF($A230='Sale Auction Data'!$L$2:$L$597,IF(I$200&lt;'Sale Auction Data'!$E$2:$E$597,IF((J$200+1)&gt;'Sale Auction Data'!$E$2:$E$597,'Sale Auction Data'!$N$2:$N$597))))))</f>
        <v>-</v>
      </c>
      <c r="K231" s="17" t="str">
        <f t="array" ref="K231">IF((COUNT(IF($A230='Sale Auction Data'!$L$2:$L$597,IF(J$200&lt;'Sale Auction Data'!$E$2:$E$597,IF((K$200+1)&gt;'Sale Auction Data'!$E$2:$E$597,'Sale Auction Data'!$N$2:$N$597)))))=0,"-",(COUNT(IF($A230='Sale Auction Data'!$L$2:$L$597,IF(J$200&lt;'Sale Auction Data'!$E$2:$E$597,IF((K$200+1)&gt;'Sale Auction Data'!$E$2:$E$597,'Sale Auction Data'!$N$2:$N$597))))))</f>
        <v>-</v>
      </c>
      <c r="L231" s="53" t="str">
        <f t="array" ref="L231">IF((COUNT(IF($A230='Sale Auction Data'!$L$2:$L$597,IF((L$200+1)&lt;'Sale Auction Data'!$E$2:$E$597,'Sale Auction Data'!$N$2:$N$597))))=0,"-",(COUNT(IF($A230='Sale Auction Data'!$L$2:$L$597,IF((L$200+1)&lt;'Sale Auction Data'!$E$2:$E$597,'Sale Auction Data'!$N$2:$N$597)))))</f>
        <v>-</v>
      </c>
    </row>
    <row r="232" spans="1:12" x14ac:dyDescent="0.25">
      <c r="A232" t="s">
        <v>125</v>
      </c>
      <c r="B232" s="10" t="s">
        <v>124</v>
      </c>
      <c r="C232" s="52" t="str">
        <f t="array" ref="C232">IF((COUNT(IF($A231='Sale Auction Data'!$L$2:$L$597,IF(C$200&gt;'Sale Auction Data'!$E$2:$E$597,'Sale Auction Data'!$N$2:$N$597))))=0,"-",(COUNT(IF($A231='Sale Auction Data'!$L$2:$L$597,IF(C$200&gt;'Sale Auction Data'!$E$2:$E$597,'Sale Auction Data'!$N$2:$N$597)))))</f>
        <v>-</v>
      </c>
      <c r="D232" s="17" t="str">
        <f t="array" ref="D232">IF((COUNT(IF($A231='Sale Auction Data'!$L$2:$L$597,IF(C$200&lt;'Sale Auction Data'!$E$2:$E$597,IF((D$200+1)&gt;'Sale Auction Data'!$E$2:$E$597,'Sale Auction Data'!$N$2:$N$597)))))=0,"-",(COUNT(IF($A231='Sale Auction Data'!$L$2:$L$597,IF(C$200&lt;'Sale Auction Data'!$E$2:$E$597,IF((D$200+1)&gt;'Sale Auction Data'!$E$2:$E$597,'Sale Auction Data'!$N$2:$N$597))))))</f>
        <v>-</v>
      </c>
      <c r="E232" s="17" t="str">
        <f t="array" ref="E232">IF((COUNT(IF($A231='Sale Auction Data'!$L$2:$L$597,IF(D$200&lt;'Sale Auction Data'!$E$2:$E$597,IF((E$200+1)&gt;'Sale Auction Data'!$E$2:$E$597,'Sale Auction Data'!$N$2:$N$597)))))=0,"-",(COUNT(IF($A231='Sale Auction Data'!$L$2:$L$597,IF(D$200&lt;'Sale Auction Data'!$E$2:$E$597,IF((E$200+1)&gt;'Sale Auction Data'!$E$2:$E$597,'Sale Auction Data'!$N$2:$N$597))))))</f>
        <v>-</v>
      </c>
      <c r="F232" s="17" t="str">
        <f t="array" ref="F232">IF((COUNT(IF($A231='Sale Auction Data'!$L$2:$L$597,IF(E$200&lt;'Sale Auction Data'!$E$2:$E$597,IF((F$200+1)&gt;'Sale Auction Data'!$E$2:$E$597,'Sale Auction Data'!$N$2:$N$597)))))=0,"-",(COUNT(IF($A231='Sale Auction Data'!$L$2:$L$597,IF(E$200&lt;'Sale Auction Data'!$E$2:$E$597,IF((F$200+1)&gt;'Sale Auction Data'!$E$2:$E$597,'Sale Auction Data'!$N$2:$N$597))))))</f>
        <v>-</v>
      </c>
      <c r="G232" s="17">
        <f t="array" ref="G232">IF((COUNT(IF($A231='Sale Auction Data'!$L$2:$L$597,IF(F$200&lt;'Sale Auction Data'!$E$2:$E$597,IF((G$200+1)&gt;'Sale Auction Data'!$E$2:$E$597,'Sale Auction Data'!$N$2:$N$597)))))=0,"-",(COUNT(IF($A231='Sale Auction Data'!$L$2:$L$597,IF(F$200&lt;'Sale Auction Data'!$E$2:$E$597,IF((G$200+1)&gt;'Sale Auction Data'!$E$2:$E$597,'Sale Auction Data'!$N$2:$N$597))))))</f>
        <v>1</v>
      </c>
      <c r="H232" s="17" t="str">
        <f t="array" ref="H232">IF((COUNT(IF($A231='Sale Auction Data'!$L$2:$L$597,IF(G$200&lt;'Sale Auction Data'!$E$2:$E$597,IF((H$200+1)&gt;'Sale Auction Data'!$E$2:$E$597,'Sale Auction Data'!$N$2:$N$597)))))=0,"-",(COUNT(IF($A231='Sale Auction Data'!$L$2:$L$597,IF(G$200&lt;'Sale Auction Data'!$E$2:$E$597,IF((H$200+1)&gt;'Sale Auction Data'!$E$2:$E$597,'Sale Auction Data'!$N$2:$N$597))))))</f>
        <v>-</v>
      </c>
      <c r="I232" s="17" t="str">
        <f t="array" ref="I232">IF((COUNT(IF($A231='Sale Auction Data'!$L$2:$L$597,IF(H$200&lt;'Sale Auction Data'!$E$2:$E$597,IF((I$200+1)&gt;'Sale Auction Data'!$E$2:$E$597,'Sale Auction Data'!$N$2:$N$597)))))=0,"-",(COUNT(IF($A231='Sale Auction Data'!$L$2:$L$597,IF(H$200&lt;'Sale Auction Data'!$E$2:$E$597,IF((I$200+1)&gt;'Sale Auction Data'!$E$2:$E$597,'Sale Auction Data'!$N$2:$N$597))))))</f>
        <v>-</v>
      </c>
      <c r="J232" s="17" t="str">
        <f t="array" ref="J232">IF((COUNT(IF($A231='Sale Auction Data'!$L$2:$L$597,IF(I$200&lt;'Sale Auction Data'!$E$2:$E$597,IF((J$200+1)&gt;'Sale Auction Data'!$E$2:$E$597,'Sale Auction Data'!$N$2:$N$597)))))=0,"-",(COUNT(IF($A231='Sale Auction Data'!$L$2:$L$597,IF(I$200&lt;'Sale Auction Data'!$E$2:$E$597,IF((J$200+1)&gt;'Sale Auction Data'!$E$2:$E$597,'Sale Auction Data'!$N$2:$N$597))))))</f>
        <v>-</v>
      </c>
      <c r="K232" s="17" t="str">
        <f t="array" ref="K232">IF((COUNT(IF($A231='Sale Auction Data'!$L$2:$L$597,IF(J$200&lt;'Sale Auction Data'!$E$2:$E$597,IF((K$200+1)&gt;'Sale Auction Data'!$E$2:$E$597,'Sale Auction Data'!$N$2:$N$597)))))=0,"-",(COUNT(IF($A231='Sale Auction Data'!$L$2:$L$597,IF(J$200&lt;'Sale Auction Data'!$E$2:$E$597,IF((K$200+1)&gt;'Sale Auction Data'!$E$2:$E$597,'Sale Auction Data'!$N$2:$N$597))))))</f>
        <v>-</v>
      </c>
      <c r="L232" s="53" t="str">
        <f t="array" ref="L232">IF((COUNT(IF($A231='Sale Auction Data'!$L$2:$L$597,IF((L$200+1)&lt;'Sale Auction Data'!$E$2:$E$597,'Sale Auction Data'!$N$2:$N$597))))=0,"-",(COUNT(IF($A231='Sale Auction Data'!$L$2:$L$597,IF((L$200+1)&lt;'Sale Auction Data'!$E$2:$E$597,'Sale Auction Data'!$N$2:$N$597)))))</f>
        <v>-</v>
      </c>
    </row>
    <row r="233" spans="1:12" x14ac:dyDescent="0.25">
      <c r="A233" t="s">
        <v>133</v>
      </c>
      <c r="B233" s="10" t="s">
        <v>125</v>
      </c>
      <c r="C233" s="52" t="str">
        <f t="array" ref="C233">IF((COUNT(IF($A232='Sale Auction Data'!$L$2:$L$597,IF(C$200&gt;'Sale Auction Data'!$E$2:$E$597,'Sale Auction Data'!$N$2:$N$597))))=0,"-",(COUNT(IF($A232='Sale Auction Data'!$L$2:$L$597,IF(C$200&gt;'Sale Auction Data'!$E$2:$E$597,'Sale Auction Data'!$N$2:$N$597)))))</f>
        <v>-</v>
      </c>
      <c r="D233" s="17">
        <f t="array" ref="D233">IF((COUNT(IF($A232='Sale Auction Data'!$L$2:$L$597,IF(C$200&lt;'Sale Auction Data'!$E$2:$E$597,IF((D$200+1)&gt;'Sale Auction Data'!$E$2:$E$597,'Sale Auction Data'!$N$2:$N$597)))))=0,"-",(COUNT(IF($A232='Sale Auction Data'!$L$2:$L$597,IF(C$200&lt;'Sale Auction Data'!$E$2:$E$597,IF((D$200+1)&gt;'Sale Auction Data'!$E$2:$E$597,'Sale Auction Data'!$N$2:$N$597))))))</f>
        <v>2</v>
      </c>
      <c r="E233" s="17" t="str">
        <f t="array" ref="E233">IF((COUNT(IF($A232='Sale Auction Data'!$L$2:$L$597,IF(D$200&lt;'Sale Auction Data'!$E$2:$E$597,IF((E$200+1)&gt;'Sale Auction Data'!$E$2:$E$597,'Sale Auction Data'!$N$2:$N$597)))))=0,"-",(COUNT(IF($A232='Sale Auction Data'!$L$2:$L$597,IF(D$200&lt;'Sale Auction Data'!$E$2:$E$597,IF((E$200+1)&gt;'Sale Auction Data'!$E$2:$E$597,'Sale Auction Data'!$N$2:$N$597))))))</f>
        <v>-</v>
      </c>
      <c r="F233" s="17">
        <f t="array" ref="F233">IF((COUNT(IF($A232='Sale Auction Data'!$L$2:$L$597,IF(E$200&lt;'Sale Auction Data'!$E$2:$E$597,IF((F$200+1)&gt;'Sale Auction Data'!$E$2:$E$597,'Sale Auction Data'!$N$2:$N$597)))))=0,"-",(COUNT(IF($A232='Sale Auction Data'!$L$2:$L$597,IF(E$200&lt;'Sale Auction Data'!$E$2:$E$597,IF((F$200+1)&gt;'Sale Auction Data'!$E$2:$E$597,'Sale Auction Data'!$N$2:$N$597))))))</f>
        <v>1</v>
      </c>
      <c r="G233" s="17">
        <f t="array" ref="G233">IF((COUNT(IF($A232='Sale Auction Data'!$L$2:$L$597,IF(F$200&lt;'Sale Auction Data'!$E$2:$E$597,IF((G$200+1)&gt;'Sale Auction Data'!$E$2:$E$597,'Sale Auction Data'!$N$2:$N$597)))))=0,"-",(COUNT(IF($A232='Sale Auction Data'!$L$2:$L$597,IF(F$200&lt;'Sale Auction Data'!$E$2:$E$597,IF((G$200+1)&gt;'Sale Auction Data'!$E$2:$E$597,'Sale Auction Data'!$N$2:$N$597))))))</f>
        <v>1</v>
      </c>
      <c r="H233" s="17" t="str">
        <f t="array" ref="H233">IF((COUNT(IF($A232='Sale Auction Data'!$L$2:$L$597,IF(G$200&lt;'Sale Auction Data'!$E$2:$E$597,IF((H$200+1)&gt;'Sale Auction Data'!$E$2:$E$597,'Sale Auction Data'!$N$2:$N$597)))))=0,"-",(COUNT(IF($A232='Sale Auction Data'!$L$2:$L$597,IF(G$200&lt;'Sale Auction Data'!$E$2:$E$597,IF((H$200+1)&gt;'Sale Auction Data'!$E$2:$E$597,'Sale Auction Data'!$N$2:$N$597))))))</f>
        <v>-</v>
      </c>
      <c r="I233" s="17">
        <f t="array" ref="I233">IF((COUNT(IF($A232='Sale Auction Data'!$L$2:$L$597,IF(H$200&lt;'Sale Auction Data'!$E$2:$E$597,IF((I$200+1)&gt;'Sale Auction Data'!$E$2:$E$597,'Sale Auction Data'!$N$2:$N$597)))))=0,"-",(COUNT(IF($A232='Sale Auction Data'!$L$2:$L$597,IF(H$200&lt;'Sale Auction Data'!$E$2:$E$597,IF((I$200+1)&gt;'Sale Auction Data'!$E$2:$E$597,'Sale Auction Data'!$N$2:$N$597))))))</f>
        <v>2</v>
      </c>
      <c r="J233" s="17" t="str">
        <f t="array" ref="J233">IF((COUNT(IF($A232='Sale Auction Data'!$L$2:$L$597,IF(I$200&lt;'Sale Auction Data'!$E$2:$E$597,IF((J$200+1)&gt;'Sale Auction Data'!$E$2:$E$597,'Sale Auction Data'!$N$2:$N$597)))))=0,"-",(COUNT(IF($A232='Sale Auction Data'!$L$2:$L$597,IF(I$200&lt;'Sale Auction Data'!$E$2:$E$597,IF((J$200+1)&gt;'Sale Auction Data'!$E$2:$E$597,'Sale Auction Data'!$N$2:$N$597))))))</f>
        <v>-</v>
      </c>
      <c r="K233" s="17" t="str">
        <f t="array" ref="K233">IF((COUNT(IF($A232='Sale Auction Data'!$L$2:$L$597,IF(J$200&lt;'Sale Auction Data'!$E$2:$E$597,IF((K$200+1)&gt;'Sale Auction Data'!$E$2:$E$597,'Sale Auction Data'!$N$2:$N$597)))))=0,"-",(COUNT(IF($A232='Sale Auction Data'!$L$2:$L$597,IF(J$200&lt;'Sale Auction Data'!$E$2:$E$597,IF((K$200+1)&gt;'Sale Auction Data'!$E$2:$E$597,'Sale Auction Data'!$N$2:$N$597))))))</f>
        <v>-</v>
      </c>
      <c r="L233" s="53" t="str">
        <f t="array" ref="L233">IF((COUNT(IF($A232='Sale Auction Data'!$L$2:$L$597,IF((L$200+1)&lt;'Sale Auction Data'!$E$2:$E$597,'Sale Auction Data'!$N$2:$N$597))))=0,"-",(COUNT(IF($A232='Sale Auction Data'!$L$2:$L$597,IF((L$200+1)&lt;'Sale Auction Data'!$E$2:$E$597,'Sale Auction Data'!$N$2:$N$597)))))</f>
        <v>-</v>
      </c>
    </row>
    <row r="234" spans="1:12" x14ac:dyDescent="0.25">
      <c r="A234" t="s">
        <v>291</v>
      </c>
      <c r="B234" s="10" t="s">
        <v>133</v>
      </c>
      <c r="C234" s="52" t="str">
        <f t="array" ref="C234">IF((COUNT(IF($A233='Sale Auction Data'!$L$2:$L$597,IF(C$200&gt;'Sale Auction Data'!$E$2:$E$597,'Sale Auction Data'!$N$2:$N$597))))=0,"-",(COUNT(IF($A233='Sale Auction Data'!$L$2:$L$597,IF(C$200&gt;'Sale Auction Data'!$E$2:$E$597,'Sale Auction Data'!$N$2:$N$597)))))</f>
        <v>-</v>
      </c>
      <c r="D234" s="17" t="str">
        <f t="array" ref="D234">IF((COUNT(IF($A233='Sale Auction Data'!$L$2:$L$597,IF(C$200&lt;'Sale Auction Data'!$E$2:$E$597,IF((D$200+1)&gt;'Sale Auction Data'!$E$2:$E$597,'Sale Auction Data'!$N$2:$N$597)))))=0,"-",(COUNT(IF($A233='Sale Auction Data'!$L$2:$L$597,IF(C$200&lt;'Sale Auction Data'!$E$2:$E$597,IF((D$200+1)&gt;'Sale Auction Data'!$E$2:$E$597,'Sale Auction Data'!$N$2:$N$597))))))</f>
        <v>-</v>
      </c>
      <c r="E234" s="17">
        <f t="array" ref="E234">IF((COUNT(IF($A233='Sale Auction Data'!$L$2:$L$597,IF(D$200&lt;'Sale Auction Data'!$E$2:$E$597,IF((E$200+1)&gt;'Sale Auction Data'!$E$2:$E$597,'Sale Auction Data'!$N$2:$N$597)))))=0,"-",(COUNT(IF($A233='Sale Auction Data'!$L$2:$L$597,IF(D$200&lt;'Sale Auction Data'!$E$2:$E$597,IF((E$200+1)&gt;'Sale Auction Data'!$E$2:$E$597,'Sale Auction Data'!$N$2:$N$597))))))</f>
        <v>1</v>
      </c>
      <c r="F234" s="17" t="str">
        <f t="array" ref="F234">IF((COUNT(IF($A233='Sale Auction Data'!$L$2:$L$597,IF(E$200&lt;'Sale Auction Data'!$E$2:$E$597,IF((F$200+1)&gt;'Sale Auction Data'!$E$2:$E$597,'Sale Auction Data'!$N$2:$N$597)))))=0,"-",(COUNT(IF($A233='Sale Auction Data'!$L$2:$L$597,IF(E$200&lt;'Sale Auction Data'!$E$2:$E$597,IF((F$200+1)&gt;'Sale Auction Data'!$E$2:$E$597,'Sale Auction Data'!$N$2:$N$597))))))</f>
        <v>-</v>
      </c>
      <c r="G234" s="17" t="str">
        <f t="array" ref="G234">IF((COUNT(IF($A233='Sale Auction Data'!$L$2:$L$597,IF(F$200&lt;'Sale Auction Data'!$E$2:$E$597,IF((G$200+1)&gt;'Sale Auction Data'!$E$2:$E$597,'Sale Auction Data'!$N$2:$N$597)))))=0,"-",(COUNT(IF($A233='Sale Auction Data'!$L$2:$L$597,IF(F$200&lt;'Sale Auction Data'!$E$2:$E$597,IF((G$200+1)&gt;'Sale Auction Data'!$E$2:$E$597,'Sale Auction Data'!$N$2:$N$597))))))</f>
        <v>-</v>
      </c>
      <c r="H234" s="17" t="str">
        <f t="array" ref="H234">IF((COUNT(IF($A233='Sale Auction Data'!$L$2:$L$597,IF(G$200&lt;'Sale Auction Data'!$E$2:$E$597,IF((H$200+1)&gt;'Sale Auction Data'!$E$2:$E$597,'Sale Auction Data'!$N$2:$N$597)))))=0,"-",(COUNT(IF($A233='Sale Auction Data'!$L$2:$L$597,IF(G$200&lt;'Sale Auction Data'!$E$2:$E$597,IF((H$200+1)&gt;'Sale Auction Data'!$E$2:$E$597,'Sale Auction Data'!$N$2:$N$597))))))</f>
        <v>-</v>
      </c>
      <c r="I234" s="17" t="str">
        <f t="array" ref="I234">IF((COUNT(IF($A233='Sale Auction Data'!$L$2:$L$597,IF(H$200&lt;'Sale Auction Data'!$E$2:$E$597,IF((I$200+1)&gt;'Sale Auction Data'!$E$2:$E$597,'Sale Auction Data'!$N$2:$N$597)))))=0,"-",(COUNT(IF($A233='Sale Auction Data'!$L$2:$L$597,IF(H$200&lt;'Sale Auction Data'!$E$2:$E$597,IF((I$200+1)&gt;'Sale Auction Data'!$E$2:$E$597,'Sale Auction Data'!$N$2:$N$597))))))</f>
        <v>-</v>
      </c>
      <c r="J234" s="17" t="str">
        <f t="array" ref="J234">IF((COUNT(IF($A233='Sale Auction Data'!$L$2:$L$597,IF(I$200&lt;'Sale Auction Data'!$E$2:$E$597,IF((J$200+1)&gt;'Sale Auction Data'!$E$2:$E$597,'Sale Auction Data'!$N$2:$N$597)))))=0,"-",(COUNT(IF($A233='Sale Auction Data'!$L$2:$L$597,IF(I$200&lt;'Sale Auction Data'!$E$2:$E$597,IF((J$200+1)&gt;'Sale Auction Data'!$E$2:$E$597,'Sale Auction Data'!$N$2:$N$597))))))</f>
        <v>-</v>
      </c>
      <c r="K234" s="17" t="str">
        <f t="array" ref="K234">IF((COUNT(IF($A233='Sale Auction Data'!$L$2:$L$597,IF(J$200&lt;'Sale Auction Data'!$E$2:$E$597,IF((K$200+1)&gt;'Sale Auction Data'!$E$2:$E$597,'Sale Auction Data'!$N$2:$N$597)))))=0,"-",(COUNT(IF($A233='Sale Auction Data'!$L$2:$L$597,IF(J$200&lt;'Sale Auction Data'!$E$2:$E$597,IF((K$200+1)&gt;'Sale Auction Data'!$E$2:$E$597,'Sale Auction Data'!$N$2:$N$597))))))</f>
        <v>-</v>
      </c>
      <c r="L234" s="53" t="str">
        <f t="array" ref="L234">IF((COUNT(IF($A233='Sale Auction Data'!$L$2:$L$597,IF((L$200+1)&lt;'Sale Auction Data'!$E$2:$E$597,'Sale Auction Data'!$N$2:$N$597))))=0,"-",(COUNT(IF($A233='Sale Auction Data'!$L$2:$L$597,IF((L$200+1)&lt;'Sale Auction Data'!$E$2:$E$597,'Sale Auction Data'!$N$2:$N$597)))))</f>
        <v>-</v>
      </c>
    </row>
    <row r="235" spans="1:12" x14ac:dyDescent="0.25">
      <c r="A235" s="86" t="s">
        <v>299</v>
      </c>
      <c r="B235" s="86" t="s">
        <v>291</v>
      </c>
      <c r="C235" s="52" t="str">
        <f t="array" ref="C235">IF((COUNT(IF($A234='Sale Auction Data'!$L$2:$L$597,IF(C$200&gt;'Sale Auction Data'!$E$2:$E$597,'Sale Auction Data'!$N$2:$N$597))))=0,"-",(COUNT(IF($A234='Sale Auction Data'!$L$2:$L$597,IF(C$200&gt;'Sale Auction Data'!$E$2:$E$597,'Sale Auction Data'!$N$2:$N$597)))))</f>
        <v>-</v>
      </c>
      <c r="D235" s="17">
        <f t="array" ref="D235">IF((COUNT(IF($A234='Sale Auction Data'!$L$2:$L$597,IF(C$200&lt;'Sale Auction Data'!$E$2:$E$597,IF((D$200+1)&gt;'Sale Auction Data'!$E$2:$E$597,'Sale Auction Data'!$N$2:$N$597)))))=0,"-",(COUNT(IF($A234='Sale Auction Data'!$L$2:$L$597,IF(C$200&lt;'Sale Auction Data'!$E$2:$E$597,IF((D$200+1)&gt;'Sale Auction Data'!$E$2:$E$597,'Sale Auction Data'!$N$2:$N$597))))))</f>
        <v>1</v>
      </c>
      <c r="E235" s="17" t="str">
        <f t="array" ref="E235">IF((COUNT(IF($A234='Sale Auction Data'!$L$2:$L$597,IF(D$200&lt;'Sale Auction Data'!$E$2:$E$597,IF((E$200+1)&gt;'Sale Auction Data'!$E$2:$E$597,'Sale Auction Data'!$N$2:$N$597)))))=0,"-",(COUNT(IF($A234='Sale Auction Data'!$L$2:$L$597,IF(D$200&lt;'Sale Auction Data'!$E$2:$E$597,IF((E$200+1)&gt;'Sale Auction Data'!$E$2:$E$597,'Sale Auction Data'!$N$2:$N$597))))))</f>
        <v>-</v>
      </c>
      <c r="F235" s="17" t="str">
        <f t="array" ref="F235">IF((COUNT(IF($A234='Sale Auction Data'!$L$2:$L$597,IF(E$200&lt;'Sale Auction Data'!$E$2:$E$597,IF((F$200+1)&gt;'Sale Auction Data'!$E$2:$E$597,'Sale Auction Data'!$N$2:$N$597)))))=0,"-",(COUNT(IF($A234='Sale Auction Data'!$L$2:$L$597,IF(E$200&lt;'Sale Auction Data'!$E$2:$E$597,IF((F$200+1)&gt;'Sale Auction Data'!$E$2:$E$597,'Sale Auction Data'!$N$2:$N$597))))))</f>
        <v>-</v>
      </c>
      <c r="G235" s="17" t="str">
        <f t="array" ref="G235">IF((COUNT(IF($A234='Sale Auction Data'!$L$2:$L$597,IF(F$200&lt;'Sale Auction Data'!$E$2:$E$597,IF((G$200+1)&gt;'Sale Auction Data'!$E$2:$E$597,'Sale Auction Data'!$N$2:$N$597)))))=0,"-",(COUNT(IF($A234='Sale Auction Data'!$L$2:$L$597,IF(F$200&lt;'Sale Auction Data'!$E$2:$E$597,IF((G$200+1)&gt;'Sale Auction Data'!$E$2:$E$597,'Sale Auction Data'!$N$2:$N$597))))))</f>
        <v>-</v>
      </c>
      <c r="H235" s="17" t="str">
        <f t="array" ref="H235">IF((COUNT(IF($A234='Sale Auction Data'!$L$2:$L$597,IF(G$200&lt;'Sale Auction Data'!$E$2:$E$597,IF((H$200+1)&gt;'Sale Auction Data'!$E$2:$E$597,'Sale Auction Data'!$N$2:$N$597)))))=0,"-",(COUNT(IF($A234='Sale Auction Data'!$L$2:$L$597,IF(G$200&lt;'Sale Auction Data'!$E$2:$E$597,IF((H$200+1)&gt;'Sale Auction Data'!$E$2:$E$597,'Sale Auction Data'!$N$2:$N$597))))))</f>
        <v>-</v>
      </c>
      <c r="I235" s="17" t="str">
        <f t="array" ref="I235">IF((COUNT(IF($A234='Sale Auction Data'!$L$2:$L$597,IF(H$200&lt;'Sale Auction Data'!$E$2:$E$597,IF((I$200+1)&gt;'Sale Auction Data'!$E$2:$E$597,'Sale Auction Data'!$N$2:$N$597)))))=0,"-",(COUNT(IF($A234='Sale Auction Data'!$L$2:$L$597,IF(H$200&lt;'Sale Auction Data'!$E$2:$E$597,IF((I$200+1)&gt;'Sale Auction Data'!$E$2:$E$597,'Sale Auction Data'!$N$2:$N$597))))))</f>
        <v>-</v>
      </c>
      <c r="J235" s="17" t="str">
        <f t="array" ref="J235">IF((COUNT(IF($A234='Sale Auction Data'!$L$2:$L$597,IF(I$200&lt;'Sale Auction Data'!$E$2:$E$597,IF((J$200+1)&gt;'Sale Auction Data'!$E$2:$E$597,'Sale Auction Data'!$N$2:$N$597)))))=0,"-",(COUNT(IF($A234='Sale Auction Data'!$L$2:$L$597,IF(I$200&lt;'Sale Auction Data'!$E$2:$E$597,IF((J$200+1)&gt;'Sale Auction Data'!$E$2:$E$597,'Sale Auction Data'!$N$2:$N$597))))))</f>
        <v>-</v>
      </c>
      <c r="K235" s="17" t="str">
        <f t="array" ref="K235">IF((COUNT(IF($A234='Sale Auction Data'!$L$2:$L$597,IF(J$200&lt;'Sale Auction Data'!$E$2:$E$597,IF((K$200+1)&gt;'Sale Auction Data'!$E$2:$E$597,'Sale Auction Data'!$N$2:$N$597)))))=0,"-",(COUNT(IF($A234='Sale Auction Data'!$L$2:$L$597,IF(J$200&lt;'Sale Auction Data'!$E$2:$E$597,IF((K$200+1)&gt;'Sale Auction Data'!$E$2:$E$597,'Sale Auction Data'!$N$2:$N$597))))))</f>
        <v>-</v>
      </c>
      <c r="L235" s="53" t="str">
        <f t="array" ref="L235">IF((COUNT(IF($A234='Sale Auction Data'!$L$2:$L$597,IF((L$200+1)&lt;'Sale Auction Data'!$E$2:$E$597,'Sale Auction Data'!$N$2:$N$597))))=0,"-",(COUNT(IF($A234='Sale Auction Data'!$L$2:$L$597,IF((L$200+1)&lt;'Sale Auction Data'!$E$2:$E$597,'Sale Auction Data'!$N$2:$N$597)))))</f>
        <v>-</v>
      </c>
    </row>
    <row r="236" spans="1:12" x14ac:dyDescent="0.25">
      <c r="A236" t="s">
        <v>135</v>
      </c>
      <c r="B236" s="86" t="s">
        <v>299</v>
      </c>
      <c r="C236" s="52">
        <f t="array" ref="C236">IF((COUNT(IF($A235='Sale Auction Data'!$L$2:$L$597,IF(C$200&gt;'Sale Auction Data'!$E$2:$E$597,'Sale Auction Data'!$N$2:$N$597))))=0,"-",(COUNT(IF($A235='Sale Auction Data'!$L$2:$L$597,IF(C$200&gt;'Sale Auction Data'!$E$2:$E$597,'Sale Auction Data'!$N$2:$N$597)))))</f>
        <v>1</v>
      </c>
      <c r="D236" s="17" t="str">
        <f t="array" ref="D236">IF((COUNT(IF($A235='Sale Auction Data'!$L$2:$L$597,IF(C$200&lt;'Sale Auction Data'!$E$2:$E$597,IF((D$200+1)&gt;'Sale Auction Data'!$E$2:$E$597,'Sale Auction Data'!$N$2:$N$597)))))=0,"-",(COUNT(IF($A235='Sale Auction Data'!$L$2:$L$597,IF(C$200&lt;'Sale Auction Data'!$E$2:$E$597,IF((D$200+1)&gt;'Sale Auction Data'!$E$2:$E$597,'Sale Auction Data'!$N$2:$N$597))))))</f>
        <v>-</v>
      </c>
      <c r="E236" s="17" t="str">
        <f t="array" ref="E236">IF((COUNT(IF($A235='Sale Auction Data'!$L$2:$L$597,IF(D$200&lt;'Sale Auction Data'!$E$2:$E$597,IF((E$200+1)&gt;'Sale Auction Data'!$E$2:$E$597,'Sale Auction Data'!$N$2:$N$597)))))=0,"-",(COUNT(IF($A235='Sale Auction Data'!$L$2:$L$597,IF(D$200&lt;'Sale Auction Data'!$E$2:$E$597,IF((E$200+1)&gt;'Sale Auction Data'!$E$2:$E$597,'Sale Auction Data'!$N$2:$N$597))))))</f>
        <v>-</v>
      </c>
      <c r="F236" s="17" t="str">
        <f t="array" ref="F236">IF((COUNT(IF($A235='Sale Auction Data'!$L$2:$L$597,IF(E$200&lt;'Sale Auction Data'!$E$2:$E$597,IF((F$200+1)&gt;'Sale Auction Data'!$E$2:$E$597,'Sale Auction Data'!$N$2:$N$597)))))=0,"-",(COUNT(IF($A235='Sale Auction Data'!$L$2:$L$597,IF(E$200&lt;'Sale Auction Data'!$E$2:$E$597,IF((F$200+1)&gt;'Sale Auction Data'!$E$2:$E$597,'Sale Auction Data'!$N$2:$N$597))))))</f>
        <v>-</v>
      </c>
      <c r="G236" s="17" t="str">
        <f t="array" ref="G236">IF((COUNT(IF($A235='Sale Auction Data'!$L$2:$L$597,IF(F$200&lt;'Sale Auction Data'!$E$2:$E$597,IF((G$200+1)&gt;'Sale Auction Data'!$E$2:$E$597,'Sale Auction Data'!$N$2:$N$597)))))=0,"-",(COUNT(IF($A235='Sale Auction Data'!$L$2:$L$597,IF(F$200&lt;'Sale Auction Data'!$E$2:$E$597,IF((G$200+1)&gt;'Sale Auction Data'!$E$2:$E$597,'Sale Auction Data'!$N$2:$N$597))))))</f>
        <v>-</v>
      </c>
      <c r="H236" s="17" t="str">
        <f t="array" ref="H236">IF((COUNT(IF($A235='Sale Auction Data'!$L$2:$L$597,IF(G$200&lt;'Sale Auction Data'!$E$2:$E$597,IF((H$200+1)&gt;'Sale Auction Data'!$E$2:$E$597,'Sale Auction Data'!$N$2:$N$597)))))=0,"-",(COUNT(IF($A235='Sale Auction Data'!$L$2:$L$597,IF(G$200&lt;'Sale Auction Data'!$E$2:$E$597,IF((H$200+1)&gt;'Sale Auction Data'!$E$2:$E$597,'Sale Auction Data'!$N$2:$N$597))))))</f>
        <v>-</v>
      </c>
      <c r="I236" s="17" t="str">
        <f t="array" ref="I236">IF((COUNT(IF($A235='Sale Auction Data'!$L$2:$L$597,IF(H$200&lt;'Sale Auction Data'!$E$2:$E$597,IF((I$200+1)&gt;'Sale Auction Data'!$E$2:$E$597,'Sale Auction Data'!$N$2:$N$597)))))=0,"-",(COUNT(IF($A235='Sale Auction Data'!$L$2:$L$597,IF(H$200&lt;'Sale Auction Data'!$E$2:$E$597,IF((I$200+1)&gt;'Sale Auction Data'!$E$2:$E$597,'Sale Auction Data'!$N$2:$N$597))))))</f>
        <v>-</v>
      </c>
      <c r="J236" s="17" t="str">
        <f t="array" ref="J236">IF((COUNT(IF($A235='Sale Auction Data'!$L$2:$L$597,IF(I$200&lt;'Sale Auction Data'!$E$2:$E$597,IF((J$200+1)&gt;'Sale Auction Data'!$E$2:$E$597,'Sale Auction Data'!$N$2:$N$597)))))=0,"-",(COUNT(IF($A235='Sale Auction Data'!$L$2:$L$597,IF(I$200&lt;'Sale Auction Data'!$E$2:$E$597,IF((J$200+1)&gt;'Sale Auction Data'!$E$2:$E$597,'Sale Auction Data'!$N$2:$N$597))))))</f>
        <v>-</v>
      </c>
      <c r="K236" s="17" t="str">
        <f t="array" ref="K236">IF((COUNT(IF($A235='Sale Auction Data'!$L$2:$L$597,IF(J$200&lt;'Sale Auction Data'!$E$2:$E$597,IF((K$200+1)&gt;'Sale Auction Data'!$E$2:$E$597,'Sale Auction Data'!$N$2:$N$597)))))=0,"-",(COUNT(IF($A235='Sale Auction Data'!$L$2:$L$597,IF(J$200&lt;'Sale Auction Data'!$E$2:$E$597,IF((K$200+1)&gt;'Sale Auction Data'!$E$2:$E$597,'Sale Auction Data'!$N$2:$N$597))))))</f>
        <v>-</v>
      </c>
      <c r="L236" s="53" t="str">
        <f t="array" ref="L236">IF((COUNT(IF($A235='Sale Auction Data'!$L$2:$L$597,IF((L$200+1)&lt;'Sale Auction Data'!$E$2:$E$597,'Sale Auction Data'!$N$2:$N$597))))=0,"-",(COUNT(IF($A235='Sale Auction Data'!$L$2:$L$597,IF((L$200+1)&lt;'Sale Auction Data'!$E$2:$E$597,'Sale Auction Data'!$N$2:$N$597)))))</f>
        <v>-</v>
      </c>
    </row>
    <row r="237" spans="1:12" ht="15.75" thickBot="1" x14ac:dyDescent="0.3">
      <c r="B237" s="11" t="s">
        <v>172</v>
      </c>
      <c r="C237" s="52" t="str">
        <f t="array" ref="C237">IF((COUNT(IF($A236='Sale Auction Data'!$L$2:$L$597,IF(C$200&gt;'Sale Auction Data'!$E$2:$E$597,'Sale Auction Data'!$N$2:$N$597))))=0,"-",(COUNT(IF($A236='Sale Auction Data'!$L$2:$L$597,IF(C$200&gt;'Sale Auction Data'!$E$2:$E$597,'Sale Auction Data'!$N$2:$N$597)))))</f>
        <v>-</v>
      </c>
      <c r="D237" s="17">
        <f t="array" ref="D237">IF((COUNT(IF($A236='Sale Auction Data'!$L$2:$L$597,IF(C$200&lt;'Sale Auction Data'!$E$2:$E$597,IF((D$200+1)&gt;'Sale Auction Data'!$E$2:$E$597,'Sale Auction Data'!$N$2:$N$597)))))=0,"-",(COUNT(IF($A236='Sale Auction Data'!$L$2:$L$597,IF(C$200&lt;'Sale Auction Data'!$E$2:$E$597,IF((D$200+1)&gt;'Sale Auction Data'!$E$2:$E$597,'Sale Auction Data'!$N$2:$N$597))))))</f>
        <v>1</v>
      </c>
      <c r="E237" s="17" t="str">
        <f t="array" ref="E237">IF((COUNT(IF($A236='Sale Auction Data'!$L$2:$L$597,IF(D$200&lt;'Sale Auction Data'!$E$2:$E$597,IF((E$200+1)&gt;'Sale Auction Data'!$E$2:$E$597,'Sale Auction Data'!$N$2:$N$597)))))=0,"-",(COUNT(IF($A236='Sale Auction Data'!$L$2:$L$597,IF(D$200&lt;'Sale Auction Data'!$E$2:$E$597,IF((E$200+1)&gt;'Sale Auction Data'!$E$2:$E$597,'Sale Auction Data'!$N$2:$N$597))))))</f>
        <v>-</v>
      </c>
      <c r="F237" s="17" t="str">
        <f t="array" ref="F237">IF((COUNT(IF($A236='Sale Auction Data'!$L$2:$L$597,IF(E$200&lt;'Sale Auction Data'!$E$2:$E$597,IF((F$200+1)&gt;'Sale Auction Data'!$E$2:$E$597,'Sale Auction Data'!$N$2:$N$597)))))=0,"-",(COUNT(IF($A236='Sale Auction Data'!$L$2:$L$597,IF(E$200&lt;'Sale Auction Data'!$E$2:$E$597,IF((F$200+1)&gt;'Sale Auction Data'!$E$2:$E$597,'Sale Auction Data'!$N$2:$N$597))))))</f>
        <v>-</v>
      </c>
      <c r="G237" s="17" t="str">
        <f t="array" ref="G237">IF((COUNT(IF($A236='Sale Auction Data'!$L$2:$L$597,IF(F$200&lt;'Sale Auction Data'!$E$2:$E$597,IF((G$200+1)&gt;'Sale Auction Data'!$E$2:$E$597,'Sale Auction Data'!$N$2:$N$597)))))=0,"-",(COUNT(IF($A236='Sale Auction Data'!$L$2:$L$597,IF(F$200&lt;'Sale Auction Data'!$E$2:$E$597,IF((G$200+1)&gt;'Sale Auction Data'!$E$2:$E$597,'Sale Auction Data'!$N$2:$N$597))))))</f>
        <v>-</v>
      </c>
      <c r="H237" s="17" t="str">
        <f t="array" ref="H237">IF((COUNT(IF($A236='Sale Auction Data'!$L$2:$L$597,IF(G$200&lt;'Sale Auction Data'!$E$2:$E$597,IF((H$200+1)&gt;'Sale Auction Data'!$E$2:$E$597,'Sale Auction Data'!$N$2:$N$597)))))=0,"-",(COUNT(IF($A236='Sale Auction Data'!$L$2:$L$597,IF(G$200&lt;'Sale Auction Data'!$E$2:$E$597,IF((H$200+1)&gt;'Sale Auction Data'!$E$2:$E$597,'Sale Auction Data'!$N$2:$N$597))))))</f>
        <v>-</v>
      </c>
      <c r="I237" s="17" t="str">
        <f t="array" ref="I237">IF((COUNT(IF($A236='Sale Auction Data'!$L$2:$L$597,IF(H$200&lt;'Sale Auction Data'!$E$2:$E$597,IF((I$200+1)&gt;'Sale Auction Data'!$E$2:$E$597,'Sale Auction Data'!$N$2:$N$597)))))=0,"-",(COUNT(IF($A236='Sale Auction Data'!$L$2:$L$597,IF(H$200&lt;'Sale Auction Data'!$E$2:$E$597,IF((I$200+1)&gt;'Sale Auction Data'!$E$2:$E$597,'Sale Auction Data'!$N$2:$N$597))))))</f>
        <v>-</v>
      </c>
      <c r="J237" s="17" t="str">
        <f t="array" ref="J237">IF((COUNT(IF($A236='Sale Auction Data'!$L$2:$L$597,IF(I$200&lt;'Sale Auction Data'!$E$2:$E$597,IF((J$200+1)&gt;'Sale Auction Data'!$E$2:$E$597,'Sale Auction Data'!$N$2:$N$597)))))=0,"-",(COUNT(IF($A236='Sale Auction Data'!$L$2:$L$597,IF(I$200&lt;'Sale Auction Data'!$E$2:$E$597,IF((J$200+1)&gt;'Sale Auction Data'!$E$2:$E$597,'Sale Auction Data'!$N$2:$N$597))))))</f>
        <v>-</v>
      </c>
      <c r="K237" s="17" t="str">
        <f t="array" ref="K237">IF((COUNT(IF($A236='Sale Auction Data'!$L$2:$L$597,IF(J$200&lt;'Sale Auction Data'!$E$2:$E$597,IF((K$200+1)&gt;'Sale Auction Data'!$E$2:$E$597,'Sale Auction Data'!$N$2:$N$597)))))=0,"-",(COUNT(IF($A236='Sale Auction Data'!$L$2:$L$597,IF(J$200&lt;'Sale Auction Data'!$E$2:$E$597,IF((K$200+1)&gt;'Sale Auction Data'!$E$2:$E$597,'Sale Auction Data'!$N$2:$N$597))))))</f>
        <v>-</v>
      </c>
      <c r="L237" s="53" t="str">
        <f t="array" ref="L237">IF((COUNT(IF($A236='Sale Auction Data'!$L$2:$L$597,IF((L$200+1)&lt;'Sale Auction Data'!$E$2:$E$597,'Sale Auction Data'!$N$2:$N$597))))=0,"-",(COUNT(IF($A236='Sale Auction Data'!$L$2:$L$597,IF((L$200+1)&lt;'Sale Auction Data'!$E$2:$E$597,'Sale Auction Data'!$N$2:$N$597)))))</f>
        <v>-</v>
      </c>
    </row>
    <row r="240" spans="1:12" ht="15.75" thickBot="1" x14ac:dyDescent="0.3"/>
    <row r="241" spans="1:12" ht="15.75" thickBot="1" x14ac:dyDescent="0.3">
      <c r="C241" s="128" t="s">
        <v>179</v>
      </c>
      <c r="D241" s="129"/>
      <c r="E241" s="129"/>
      <c r="F241" s="129"/>
      <c r="G241" s="129"/>
      <c r="H241" s="129"/>
      <c r="I241" s="129"/>
      <c r="J241" s="129"/>
      <c r="K241" s="129"/>
      <c r="L241" s="130"/>
    </row>
    <row r="242" spans="1:12" ht="15.75" thickBot="1" x14ac:dyDescent="0.3">
      <c r="A242" t="s">
        <v>97</v>
      </c>
      <c r="B242" s="50" t="s">
        <v>157</v>
      </c>
      <c r="C242" s="54" t="s">
        <v>148</v>
      </c>
      <c r="D242" s="35" t="s">
        <v>137</v>
      </c>
      <c r="E242" s="35" t="s">
        <v>138</v>
      </c>
      <c r="F242" s="35" t="s">
        <v>139</v>
      </c>
      <c r="G242" s="35" t="s">
        <v>140</v>
      </c>
      <c r="H242" s="35" t="s">
        <v>141</v>
      </c>
      <c r="I242" s="35" t="s">
        <v>142</v>
      </c>
      <c r="J242" s="35" t="s">
        <v>143</v>
      </c>
      <c r="K242" s="35" t="s">
        <v>144</v>
      </c>
      <c r="L242" s="36" t="s">
        <v>149</v>
      </c>
    </row>
    <row r="243" spans="1:12" x14ac:dyDescent="0.25">
      <c r="A243" t="s">
        <v>88</v>
      </c>
      <c r="B243" s="45" t="s">
        <v>162</v>
      </c>
      <c r="C243" s="75">
        <f t="array" ref="C243">IF((COUNT(IF($A242='Sale Auction Data'!$L$2:$L$597,IF('Sale Auction Data'!$M$2:$M$597="Y",IF(C$200&gt;'Sale Auction Data'!$E$2:$E$597,'Sale Auction Data'!$N$2:$N$597)))))=0,"-",(COUNT(IF($A242='Sale Auction Data'!$L$2:$L$597,IF('Sale Auction Data'!$M$2:$M$597="Y",IF(C$200&gt;'Sale Auction Data'!$E$2:$E$597,'Sale Auction Data'!$N$2:$N$597))))))</f>
        <v>2</v>
      </c>
      <c r="D243" s="70">
        <f t="array" ref="D243">IF((COUNT(IF($A242='Sale Auction Data'!$L$2:$L$597,IF(C$200&lt;'Sale Auction Data'!$E$2:$E$597,IF((D$200+1)&gt;'Sale Auction Data'!$E$2:$E$597,IF('Sale Auction Data'!$M$2:$M$597="Y",'Sale Auction Data'!$N$2:$N$597))))))=0,"-",(COUNT(IF($A242='Sale Auction Data'!$L$2:$L$597,IF(C$200&lt;'Sale Auction Data'!$E$2:$E$597,IF((D$200+1)&gt;'Sale Auction Data'!$E$2:$E$597,IF('Sale Auction Data'!$M$2:$M$597="Y",'Sale Auction Data'!$N$2:$N$597)))))))</f>
        <v>5</v>
      </c>
      <c r="E243" s="70">
        <f t="array" ref="E243">IF((COUNT(IF($A242='Sale Auction Data'!$L$2:$L$597,IF(D$200&lt;'Sale Auction Data'!$E$2:$E$597,IF((E$200+1)&gt;'Sale Auction Data'!$E$2:$E$597,IF('Sale Auction Data'!$M$2:$M$597="Y",'Sale Auction Data'!$N$2:$N$597))))))=0,"-",(COUNT(IF($A242='Sale Auction Data'!$L$2:$L$597,IF(D$200&lt;'Sale Auction Data'!$E$2:$E$597,IF((E$200+1)&gt;'Sale Auction Data'!$E$2:$E$597,IF('Sale Auction Data'!$M$2:$M$597="Y",'Sale Auction Data'!$N$2:$N$597)))))))</f>
        <v>6</v>
      </c>
      <c r="F243" s="70">
        <f t="array" ref="F243">IF((COUNT(IF($A242='Sale Auction Data'!$L$2:$L$597,IF(E$200&lt;'Sale Auction Data'!$E$2:$E$597,IF((F$200+1)&gt;'Sale Auction Data'!$E$2:$E$597,IF('Sale Auction Data'!$M$2:$M$597="Y",'Sale Auction Data'!$N$2:$N$597))))))=0,"-",(COUNT(IF($A242='Sale Auction Data'!$L$2:$L$597,IF(E$200&lt;'Sale Auction Data'!$E$2:$E$597,IF((F$200+1)&gt;'Sale Auction Data'!$E$2:$E$597,IF('Sale Auction Data'!$M$2:$M$597="Y",'Sale Auction Data'!$N$2:$N$597)))))))</f>
        <v>5</v>
      </c>
      <c r="G243" s="70">
        <f t="array" ref="G243">IF((COUNT(IF($A242='Sale Auction Data'!$L$2:$L$597,IF(F$200&lt;'Sale Auction Data'!$E$2:$E$597,IF((G$200+1)&gt;'Sale Auction Data'!$E$2:$E$597,IF('Sale Auction Data'!$M$2:$M$597="Y",'Sale Auction Data'!$N$2:$N$597))))))=0,"-",(COUNT(IF($A242='Sale Auction Data'!$L$2:$L$597,IF(F$200&lt;'Sale Auction Data'!$E$2:$E$597,IF((G$200+1)&gt;'Sale Auction Data'!$E$2:$E$597,IF('Sale Auction Data'!$M$2:$M$597="Y",'Sale Auction Data'!$N$2:$N$597)))))))</f>
        <v>4</v>
      </c>
      <c r="H243" s="70">
        <f t="array" ref="H243">IF((COUNT(IF($A242='Sale Auction Data'!$L$2:$L$597,IF(G$200&lt;'Sale Auction Data'!$E$2:$E$597,IF((H$200+1)&gt;'Sale Auction Data'!$E$2:$E$597,IF('Sale Auction Data'!$M$2:$M$597="Y",'Sale Auction Data'!$N$2:$N$597))))))=0,"-",(COUNT(IF($A242='Sale Auction Data'!$L$2:$L$597,IF(G$200&lt;'Sale Auction Data'!$E$2:$E$597,IF((H$200+1)&gt;'Sale Auction Data'!$E$2:$E$597,IF('Sale Auction Data'!$M$2:$M$597="Y",'Sale Auction Data'!$N$2:$N$597)))))))</f>
        <v>6</v>
      </c>
      <c r="I243" s="70">
        <f t="array" ref="I243">IF((COUNT(IF($A242='Sale Auction Data'!$L$2:$L$597,IF(H$200&lt;'Sale Auction Data'!$E$2:$E$597,IF((I$200+1)&gt;'Sale Auction Data'!$E$2:$E$597,IF('Sale Auction Data'!$M$2:$M$597="Y",'Sale Auction Data'!$N$2:$N$597))))))=0,"-",(COUNT(IF($A242='Sale Auction Data'!$L$2:$L$597,IF(H$200&lt;'Sale Auction Data'!$E$2:$E$597,IF((I$200+1)&gt;'Sale Auction Data'!$E$2:$E$597,IF('Sale Auction Data'!$M$2:$M$597="Y",'Sale Auction Data'!$N$2:$N$597)))))))</f>
        <v>4</v>
      </c>
      <c r="J243" s="70">
        <f t="array" ref="J243">IF((COUNT(IF($A242='Sale Auction Data'!$L$2:$L$597,IF(I$200&lt;'Sale Auction Data'!$E$2:$E$597,IF((J$200+1)&gt;'Sale Auction Data'!$E$2:$E$597,IF('Sale Auction Data'!$M$2:$M$597="Y",'Sale Auction Data'!$N$2:$N$597))))))=0,"-",(COUNT(IF($A242='Sale Auction Data'!$L$2:$L$597,IF(I$200&lt;'Sale Auction Data'!$E$2:$E$597,IF((J$200+1)&gt;'Sale Auction Data'!$E$2:$E$597,IF('Sale Auction Data'!$M$2:$M$597="Y",'Sale Auction Data'!$N$2:$N$597)))))))</f>
        <v>2</v>
      </c>
      <c r="K243" s="70">
        <f t="array" ref="K243">IF((COUNT(IF($A242='Sale Auction Data'!$L$2:$L$597,IF(J$200&lt;'Sale Auction Data'!$E$2:$E$597,IF((K$200+1)&gt;'Sale Auction Data'!$E$2:$E$597,IF('Sale Auction Data'!$M$2:$M$597="Y",'Sale Auction Data'!$N$2:$N$597))))))=0,"-",(COUNT(IF($A242='Sale Auction Data'!$L$2:$L$597,IF(J$200&lt;'Sale Auction Data'!$E$2:$E$597,IF((K$200+1)&gt;'Sale Auction Data'!$E$2:$E$597,IF('Sale Auction Data'!$M$2:$M$597="Y",'Sale Auction Data'!$N$2:$N$597)))))))</f>
        <v>1</v>
      </c>
      <c r="L243" s="93">
        <f t="array" ref="L243">IF((COUNT(IF($A242='Sale Auction Data'!$L$2:$L$597,IF((L$200+1)&lt;'Sale Auction Data'!$E$2:$E$597,IF('Sale Auction Data'!$M$2:$M$597="Y",'Sale Auction Data'!$N$2:$N$597)))))=0,"-",(COUNT(IF($A242='Sale Auction Data'!$L$2:$L$597,IF((L$200+1)&lt;'Sale Auction Data'!$E$2:$E$597,IF('Sale Auction Data'!$M$2:$M$597="Y",'Sale Auction Data'!$N$2:$N$597))))))</f>
        <v>2</v>
      </c>
    </row>
    <row r="244" spans="1:12" x14ac:dyDescent="0.25">
      <c r="A244" t="s">
        <v>96</v>
      </c>
      <c r="B244" s="10" t="s">
        <v>160</v>
      </c>
      <c r="C244" s="46">
        <f t="array" ref="C244">IF((COUNT(IF($A243='Sale Auction Data'!$L$2:$L$597,IF('Sale Auction Data'!$M$2:$M$597="Y",IF(C$200&gt;'Sale Auction Data'!$E$2:$E$597,'Sale Auction Data'!$N$2:$N$597)))))=0,"-",(COUNT(IF($A243='Sale Auction Data'!$L$2:$L$597,IF('Sale Auction Data'!$M$2:$M$597="Y",IF(C$200&gt;'Sale Auction Data'!$E$2:$E$597,'Sale Auction Data'!$N$2:$N$597))))))</f>
        <v>2</v>
      </c>
      <c r="D244" s="17">
        <f t="array" ref="D244">IF((COUNT(IF($A243='Sale Auction Data'!$L$2:$L$597,IF(C$200&lt;'Sale Auction Data'!$E$2:$E$597,IF((D$200+1)&gt;'Sale Auction Data'!$E$2:$E$597,IF('Sale Auction Data'!$M$2:$M$597="Y",'Sale Auction Data'!$N$2:$N$597))))))=0,"-",(COUNT(IF($A243='Sale Auction Data'!$L$2:$L$597,IF(C$200&lt;'Sale Auction Data'!$E$2:$E$597,IF((D$200+1)&gt;'Sale Auction Data'!$E$2:$E$597,IF('Sale Auction Data'!$M$2:$M$597="Y",'Sale Auction Data'!$N$2:$N$597)))))))</f>
        <v>7</v>
      </c>
      <c r="E244" s="17">
        <f t="array" ref="E244">IF((COUNT(IF($A243='Sale Auction Data'!$L$2:$L$597,IF(D$200&lt;'Sale Auction Data'!$E$2:$E$597,IF((E$200+1)&gt;'Sale Auction Data'!$E$2:$E$597,IF('Sale Auction Data'!$M$2:$M$597="Y",'Sale Auction Data'!$N$2:$N$597))))))=0,"-",(COUNT(IF($A243='Sale Auction Data'!$L$2:$L$597,IF(D$200&lt;'Sale Auction Data'!$E$2:$E$597,IF((E$200+1)&gt;'Sale Auction Data'!$E$2:$E$597,IF('Sale Auction Data'!$M$2:$M$597="Y",'Sale Auction Data'!$N$2:$N$597)))))))</f>
        <v>8</v>
      </c>
      <c r="F244" s="17">
        <f t="array" ref="F244">IF((COUNT(IF($A243='Sale Auction Data'!$L$2:$L$597,IF(E$200&lt;'Sale Auction Data'!$E$2:$E$597,IF((F$200+1)&gt;'Sale Auction Data'!$E$2:$E$597,IF('Sale Auction Data'!$M$2:$M$597="Y",'Sale Auction Data'!$N$2:$N$597))))))=0,"-",(COUNT(IF($A243='Sale Auction Data'!$L$2:$L$597,IF(E$200&lt;'Sale Auction Data'!$E$2:$E$597,IF((F$200+1)&gt;'Sale Auction Data'!$E$2:$E$597,IF('Sale Auction Data'!$M$2:$M$597="Y",'Sale Auction Data'!$N$2:$N$597)))))))</f>
        <v>5</v>
      </c>
      <c r="G244" s="17">
        <f t="array" ref="G244">IF((COUNT(IF($A243='Sale Auction Data'!$L$2:$L$597,IF(F$200&lt;'Sale Auction Data'!$E$2:$E$597,IF((G$200+1)&gt;'Sale Auction Data'!$E$2:$E$597,IF('Sale Auction Data'!$M$2:$M$597="Y",'Sale Auction Data'!$N$2:$N$597))))))=0,"-",(COUNT(IF($A243='Sale Auction Data'!$L$2:$L$597,IF(F$200&lt;'Sale Auction Data'!$E$2:$E$597,IF((G$200+1)&gt;'Sale Auction Data'!$E$2:$E$597,IF('Sale Auction Data'!$M$2:$M$597="Y",'Sale Auction Data'!$N$2:$N$597)))))))</f>
        <v>5</v>
      </c>
      <c r="H244" s="17">
        <f t="array" ref="H244">IF((COUNT(IF($A243='Sale Auction Data'!$L$2:$L$597,IF(G$200&lt;'Sale Auction Data'!$E$2:$E$597,IF((H$200+1)&gt;'Sale Auction Data'!$E$2:$E$597,IF('Sale Auction Data'!$M$2:$M$597="Y",'Sale Auction Data'!$N$2:$N$597))))))=0,"-",(COUNT(IF($A243='Sale Auction Data'!$L$2:$L$597,IF(G$200&lt;'Sale Auction Data'!$E$2:$E$597,IF((H$200+1)&gt;'Sale Auction Data'!$E$2:$E$597,IF('Sale Auction Data'!$M$2:$M$597="Y",'Sale Auction Data'!$N$2:$N$597)))))))</f>
        <v>6</v>
      </c>
      <c r="I244" s="17">
        <f t="array" ref="I244">IF((COUNT(IF($A243='Sale Auction Data'!$L$2:$L$597,IF(H$200&lt;'Sale Auction Data'!$E$2:$E$597,IF((I$200+1)&gt;'Sale Auction Data'!$E$2:$E$597,IF('Sale Auction Data'!$M$2:$M$597="Y",'Sale Auction Data'!$N$2:$N$597))))))=0,"-",(COUNT(IF($A243='Sale Auction Data'!$L$2:$L$597,IF(H$200&lt;'Sale Auction Data'!$E$2:$E$597,IF((I$200+1)&gt;'Sale Auction Data'!$E$2:$E$597,IF('Sale Auction Data'!$M$2:$M$597="Y",'Sale Auction Data'!$N$2:$N$597)))))))</f>
        <v>6</v>
      </c>
      <c r="J244" s="17">
        <f t="array" ref="J244">IF((COUNT(IF($A243='Sale Auction Data'!$L$2:$L$597,IF(I$200&lt;'Sale Auction Data'!$E$2:$E$597,IF((J$200+1)&gt;'Sale Auction Data'!$E$2:$E$597,IF('Sale Auction Data'!$M$2:$M$597="Y",'Sale Auction Data'!$N$2:$N$597))))))=0,"-",(COUNT(IF($A243='Sale Auction Data'!$L$2:$L$597,IF(I$200&lt;'Sale Auction Data'!$E$2:$E$597,IF((J$200+1)&gt;'Sale Auction Data'!$E$2:$E$597,IF('Sale Auction Data'!$M$2:$M$597="Y",'Sale Auction Data'!$N$2:$N$597)))))))</f>
        <v>2</v>
      </c>
      <c r="K244" s="17">
        <f t="array" ref="K244">IF((COUNT(IF($A243='Sale Auction Data'!$L$2:$L$597,IF(J$200&lt;'Sale Auction Data'!$E$2:$E$597,IF((K$200+1)&gt;'Sale Auction Data'!$E$2:$E$597,IF('Sale Auction Data'!$M$2:$M$597="Y",'Sale Auction Data'!$N$2:$N$597))))))=0,"-",(COUNT(IF($A243='Sale Auction Data'!$L$2:$L$597,IF(J$200&lt;'Sale Auction Data'!$E$2:$E$597,IF((K$200+1)&gt;'Sale Auction Data'!$E$2:$E$597,IF('Sale Auction Data'!$M$2:$M$597="Y",'Sale Auction Data'!$N$2:$N$597)))))))</f>
        <v>1</v>
      </c>
      <c r="L244" s="53">
        <f t="array" ref="L244">IF((COUNT(IF($A243='Sale Auction Data'!$L$2:$L$597,IF((L$200+1)&lt;'Sale Auction Data'!$E$2:$E$597,IF('Sale Auction Data'!$M$2:$M$597="Y",'Sale Auction Data'!$N$2:$N$597)))))=0,"-",(COUNT(IF($A243='Sale Auction Data'!$L$2:$L$597,IF((L$200+1)&lt;'Sale Auction Data'!$E$2:$E$597,IF('Sale Auction Data'!$M$2:$M$597="Y",'Sale Auction Data'!$N$2:$N$597))))))</f>
        <v>5</v>
      </c>
    </row>
    <row r="245" spans="1:12" x14ac:dyDescent="0.25">
      <c r="A245" t="s">
        <v>100</v>
      </c>
      <c r="B245" s="10" t="s">
        <v>166</v>
      </c>
      <c r="C245" s="46">
        <f t="array" ref="C245">IF((COUNT(IF($A244='Sale Auction Data'!$L$2:$L$597,IF('Sale Auction Data'!$M$2:$M$597="Y",IF(C$200&gt;'Sale Auction Data'!$E$2:$E$597,'Sale Auction Data'!$N$2:$N$597)))))=0,"-",(COUNT(IF($A244='Sale Auction Data'!$L$2:$L$597,IF('Sale Auction Data'!$M$2:$M$597="Y",IF(C$200&gt;'Sale Auction Data'!$E$2:$E$597,'Sale Auction Data'!$N$2:$N$597))))))</f>
        <v>1</v>
      </c>
      <c r="D245" s="17">
        <f t="array" ref="D245">IF((COUNT(IF($A244='Sale Auction Data'!$L$2:$L$597,IF(C$200&lt;'Sale Auction Data'!$E$2:$E$597,IF((D$200+1)&gt;'Sale Auction Data'!$E$2:$E$597,IF('Sale Auction Data'!$M$2:$M$597="Y",'Sale Auction Data'!$N$2:$N$597))))))=0,"-",(COUNT(IF($A244='Sale Auction Data'!$L$2:$L$597,IF(C$200&lt;'Sale Auction Data'!$E$2:$E$597,IF((D$200+1)&gt;'Sale Auction Data'!$E$2:$E$597,IF('Sale Auction Data'!$M$2:$M$597="Y",'Sale Auction Data'!$N$2:$N$597)))))))</f>
        <v>8</v>
      </c>
      <c r="E245" s="17">
        <f t="array" ref="E245">IF((COUNT(IF($A244='Sale Auction Data'!$L$2:$L$597,IF(D$200&lt;'Sale Auction Data'!$E$2:$E$597,IF((E$200+1)&gt;'Sale Auction Data'!$E$2:$E$597,IF('Sale Auction Data'!$M$2:$M$597="Y",'Sale Auction Data'!$N$2:$N$597))))))=0,"-",(COUNT(IF($A244='Sale Auction Data'!$L$2:$L$597,IF(D$200&lt;'Sale Auction Data'!$E$2:$E$597,IF((E$200+1)&gt;'Sale Auction Data'!$E$2:$E$597,IF('Sale Auction Data'!$M$2:$M$597="Y",'Sale Auction Data'!$N$2:$N$597)))))))</f>
        <v>4</v>
      </c>
      <c r="F245" s="17">
        <f t="array" ref="F245">IF((COUNT(IF($A244='Sale Auction Data'!$L$2:$L$597,IF(E$200&lt;'Sale Auction Data'!$E$2:$E$597,IF((F$200+1)&gt;'Sale Auction Data'!$E$2:$E$597,IF('Sale Auction Data'!$M$2:$M$597="Y",'Sale Auction Data'!$N$2:$N$597))))))=0,"-",(COUNT(IF($A244='Sale Auction Data'!$L$2:$L$597,IF(E$200&lt;'Sale Auction Data'!$E$2:$E$597,IF((F$200+1)&gt;'Sale Auction Data'!$E$2:$E$597,IF('Sale Auction Data'!$M$2:$M$597="Y",'Sale Auction Data'!$N$2:$N$597)))))))</f>
        <v>6</v>
      </c>
      <c r="G245" s="17">
        <f t="array" ref="G245">IF((COUNT(IF($A244='Sale Auction Data'!$L$2:$L$597,IF(F$200&lt;'Sale Auction Data'!$E$2:$E$597,IF((G$200+1)&gt;'Sale Auction Data'!$E$2:$E$597,IF('Sale Auction Data'!$M$2:$M$597="Y",'Sale Auction Data'!$N$2:$N$597))))))=0,"-",(COUNT(IF($A244='Sale Auction Data'!$L$2:$L$597,IF(F$200&lt;'Sale Auction Data'!$E$2:$E$597,IF((G$200+1)&gt;'Sale Auction Data'!$E$2:$E$597,IF('Sale Auction Data'!$M$2:$M$597="Y",'Sale Auction Data'!$N$2:$N$597)))))))</f>
        <v>3</v>
      </c>
      <c r="H245" s="17">
        <f t="array" ref="H245">IF((COUNT(IF($A244='Sale Auction Data'!$L$2:$L$597,IF(G$200&lt;'Sale Auction Data'!$E$2:$E$597,IF((H$200+1)&gt;'Sale Auction Data'!$E$2:$E$597,IF('Sale Auction Data'!$M$2:$M$597="Y",'Sale Auction Data'!$N$2:$N$597))))))=0,"-",(COUNT(IF($A244='Sale Auction Data'!$L$2:$L$597,IF(G$200&lt;'Sale Auction Data'!$E$2:$E$597,IF((H$200+1)&gt;'Sale Auction Data'!$E$2:$E$597,IF('Sale Auction Data'!$M$2:$M$597="Y",'Sale Auction Data'!$N$2:$N$597)))))))</f>
        <v>2</v>
      </c>
      <c r="I245" s="17">
        <f t="array" ref="I245">IF((COUNT(IF($A244='Sale Auction Data'!$L$2:$L$597,IF(H$200&lt;'Sale Auction Data'!$E$2:$E$597,IF((I$200+1)&gt;'Sale Auction Data'!$E$2:$E$597,IF('Sale Auction Data'!$M$2:$M$597="Y",'Sale Auction Data'!$N$2:$N$597))))))=0,"-",(COUNT(IF($A244='Sale Auction Data'!$L$2:$L$597,IF(H$200&lt;'Sale Auction Data'!$E$2:$E$597,IF((I$200+1)&gt;'Sale Auction Data'!$E$2:$E$597,IF('Sale Auction Data'!$M$2:$M$597="Y",'Sale Auction Data'!$N$2:$N$597)))))))</f>
        <v>1</v>
      </c>
      <c r="J245" s="17" t="str">
        <f t="array" ref="J245">IF((COUNT(IF($A244='Sale Auction Data'!$L$2:$L$597,IF(I$200&lt;'Sale Auction Data'!$E$2:$E$597,IF((J$200+1)&gt;'Sale Auction Data'!$E$2:$E$597,IF('Sale Auction Data'!$M$2:$M$597="Y",'Sale Auction Data'!$N$2:$N$597))))))=0,"-",(COUNT(IF($A244='Sale Auction Data'!$L$2:$L$597,IF(I$200&lt;'Sale Auction Data'!$E$2:$E$597,IF((J$200+1)&gt;'Sale Auction Data'!$E$2:$E$597,IF('Sale Auction Data'!$M$2:$M$597="Y",'Sale Auction Data'!$N$2:$N$597)))))))</f>
        <v>-</v>
      </c>
      <c r="K245" s="17" t="str">
        <f t="array" ref="K245">IF((COUNT(IF($A244='Sale Auction Data'!$L$2:$L$597,IF(J$200&lt;'Sale Auction Data'!$E$2:$E$597,IF((K$200+1)&gt;'Sale Auction Data'!$E$2:$E$597,IF('Sale Auction Data'!$M$2:$M$597="Y",'Sale Auction Data'!$N$2:$N$597))))))=0,"-",(COUNT(IF($A244='Sale Auction Data'!$L$2:$L$597,IF(J$200&lt;'Sale Auction Data'!$E$2:$E$597,IF((K$200+1)&gt;'Sale Auction Data'!$E$2:$E$597,IF('Sale Auction Data'!$M$2:$M$597="Y",'Sale Auction Data'!$N$2:$N$597)))))))</f>
        <v>-</v>
      </c>
      <c r="L245" s="53" t="str">
        <f t="array" ref="L245">IF((COUNT(IF($A244='Sale Auction Data'!$L$2:$L$597,IF((L$200+1)&lt;'Sale Auction Data'!$E$2:$E$597,IF('Sale Auction Data'!$M$2:$M$597="Y",'Sale Auction Data'!$N$2:$N$597)))))=0,"-",(COUNT(IF($A244='Sale Auction Data'!$L$2:$L$597,IF((L$200+1)&lt;'Sale Auction Data'!$E$2:$E$597,IF('Sale Auction Data'!$M$2:$M$597="Y",'Sale Auction Data'!$N$2:$N$597))))))</f>
        <v>-</v>
      </c>
    </row>
    <row r="246" spans="1:12" x14ac:dyDescent="0.25">
      <c r="A246" t="s">
        <v>109</v>
      </c>
      <c r="B246" s="10" t="s">
        <v>163</v>
      </c>
      <c r="C246" s="46">
        <f t="array" ref="C246">IF((COUNT(IF($A245='Sale Auction Data'!$L$2:$L$597,IF('Sale Auction Data'!$M$2:$M$597="Y",IF(C$200&gt;'Sale Auction Data'!$E$2:$E$597,'Sale Auction Data'!$N$2:$N$597)))))=0,"-",(COUNT(IF($A245='Sale Auction Data'!$L$2:$L$597,IF('Sale Auction Data'!$M$2:$M$597="Y",IF(C$200&gt;'Sale Auction Data'!$E$2:$E$597,'Sale Auction Data'!$N$2:$N$597))))))</f>
        <v>2</v>
      </c>
      <c r="D246" s="17">
        <f t="array" ref="D246">IF((COUNT(IF($A245='Sale Auction Data'!$L$2:$L$597,IF(C$200&lt;'Sale Auction Data'!$E$2:$E$597,IF((D$200+1)&gt;'Sale Auction Data'!$E$2:$E$597,IF('Sale Auction Data'!$M$2:$M$597="Y",'Sale Auction Data'!$N$2:$N$597))))))=0,"-",(COUNT(IF($A245='Sale Auction Data'!$L$2:$L$597,IF(C$200&lt;'Sale Auction Data'!$E$2:$E$597,IF((D$200+1)&gt;'Sale Auction Data'!$E$2:$E$597,IF('Sale Auction Data'!$M$2:$M$597="Y",'Sale Auction Data'!$N$2:$N$597)))))))</f>
        <v>3</v>
      </c>
      <c r="E246" s="17">
        <f t="array" ref="E246">IF((COUNT(IF($A245='Sale Auction Data'!$L$2:$L$597,IF(D$200&lt;'Sale Auction Data'!$E$2:$E$597,IF((E$200+1)&gt;'Sale Auction Data'!$E$2:$E$597,IF('Sale Auction Data'!$M$2:$M$597="Y",'Sale Auction Data'!$N$2:$N$597))))))=0,"-",(COUNT(IF($A245='Sale Auction Data'!$L$2:$L$597,IF(D$200&lt;'Sale Auction Data'!$E$2:$E$597,IF((E$200+1)&gt;'Sale Auction Data'!$E$2:$E$597,IF('Sale Auction Data'!$M$2:$M$597="Y",'Sale Auction Data'!$N$2:$N$597)))))))</f>
        <v>2</v>
      </c>
      <c r="F246" s="17">
        <f t="array" ref="F246">IF((COUNT(IF($A245='Sale Auction Data'!$L$2:$L$597,IF(E$200&lt;'Sale Auction Data'!$E$2:$E$597,IF((F$200+1)&gt;'Sale Auction Data'!$E$2:$E$597,IF('Sale Auction Data'!$M$2:$M$597="Y",'Sale Auction Data'!$N$2:$N$597))))))=0,"-",(COUNT(IF($A245='Sale Auction Data'!$L$2:$L$597,IF(E$200&lt;'Sale Auction Data'!$E$2:$E$597,IF((F$200+1)&gt;'Sale Auction Data'!$E$2:$E$597,IF('Sale Auction Data'!$M$2:$M$597="Y",'Sale Auction Data'!$N$2:$N$597)))))))</f>
        <v>2</v>
      </c>
      <c r="G246" s="17" t="str">
        <f t="array" ref="G246">IF((COUNT(IF($A245='Sale Auction Data'!$L$2:$L$597,IF(F$200&lt;'Sale Auction Data'!$E$2:$E$597,IF((G$200+1)&gt;'Sale Auction Data'!$E$2:$E$597,IF('Sale Auction Data'!$M$2:$M$597="Y",'Sale Auction Data'!$N$2:$N$597))))))=0,"-",(COUNT(IF($A245='Sale Auction Data'!$L$2:$L$597,IF(F$200&lt;'Sale Auction Data'!$E$2:$E$597,IF((G$200+1)&gt;'Sale Auction Data'!$E$2:$E$597,IF('Sale Auction Data'!$M$2:$M$597="Y",'Sale Auction Data'!$N$2:$N$597)))))))</f>
        <v>-</v>
      </c>
      <c r="H246" s="17" t="str">
        <f t="array" ref="H246">IF((COUNT(IF($A245='Sale Auction Data'!$L$2:$L$597,IF(G$200&lt;'Sale Auction Data'!$E$2:$E$597,IF((H$200+1)&gt;'Sale Auction Data'!$E$2:$E$597,IF('Sale Auction Data'!$M$2:$M$597="Y",'Sale Auction Data'!$N$2:$N$597))))))=0,"-",(COUNT(IF($A245='Sale Auction Data'!$L$2:$L$597,IF(G$200&lt;'Sale Auction Data'!$E$2:$E$597,IF((H$200+1)&gt;'Sale Auction Data'!$E$2:$E$597,IF('Sale Auction Data'!$M$2:$M$597="Y",'Sale Auction Data'!$N$2:$N$597)))))))</f>
        <v>-</v>
      </c>
      <c r="I246" s="17" t="str">
        <f t="array" ref="I246">IF((COUNT(IF($A245='Sale Auction Data'!$L$2:$L$597,IF(H$200&lt;'Sale Auction Data'!$E$2:$E$597,IF((I$200+1)&gt;'Sale Auction Data'!$E$2:$E$597,IF('Sale Auction Data'!$M$2:$M$597="Y",'Sale Auction Data'!$N$2:$N$597))))))=0,"-",(COUNT(IF($A245='Sale Auction Data'!$L$2:$L$597,IF(H$200&lt;'Sale Auction Data'!$E$2:$E$597,IF((I$200+1)&gt;'Sale Auction Data'!$E$2:$E$597,IF('Sale Auction Data'!$M$2:$M$597="Y",'Sale Auction Data'!$N$2:$N$597)))))))</f>
        <v>-</v>
      </c>
      <c r="J246" s="17" t="str">
        <f t="array" ref="J246">IF((COUNT(IF($A245='Sale Auction Data'!$L$2:$L$597,IF(I$200&lt;'Sale Auction Data'!$E$2:$E$597,IF((J$200+1)&gt;'Sale Auction Data'!$E$2:$E$597,IF('Sale Auction Data'!$M$2:$M$597="Y",'Sale Auction Data'!$N$2:$N$597))))))=0,"-",(COUNT(IF($A245='Sale Auction Data'!$L$2:$L$597,IF(I$200&lt;'Sale Auction Data'!$E$2:$E$597,IF((J$200+1)&gt;'Sale Auction Data'!$E$2:$E$597,IF('Sale Auction Data'!$M$2:$M$597="Y",'Sale Auction Data'!$N$2:$N$597)))))))</f>
        <v>-</v>
      </c>
      <c r="K246" s="17" t="str">
        <f t="array" ref="K246">IF((COUNT(IF($A245='Sale Auction Data'!$L$2:$L$597,IF(J$200&lt;'Sale Auction Data'!$E$2:$E$597,IF((K$200+1)&gt;'Sale Auction Data'!$E$2:$E$597,IF('Sale Auction Data'!$M$2:$M$597="Y",'Sale Auction Data'!$N$2:$N$597))))))=0,"-",(COUNT(IF($A245='Sale Auction Data'!$L$2:$L$597,IF(J$200&lt;'Sale Auction Data'!$E$2:$E$597,IF((K$200+1)&gt;'Sale Auction Data'!$E$2:$E$597,IF('Sale Auction Data'!$M$2:$M$597="Y",'Sale Auction Data'!$N$2:$N$597)))))))</f>
        <v>-</v>
      </c>
      <c r="L246" s="53" t="str">
        <f t="array" ref="L246">IF((COUNT(IF($A245='Sale Auction Data'!$L$2:$L$597,IF((L$200+1)&lt;'Sale Auction Data'!$E$2:$E$597,IF('Sale Auction Data'!$M$2:$M$597="Y",'Sale Auction Data'!$N$2:$N$597)))))=0,"-",(COUNT(IF($A245='Sale Auction Data'!$L$2:$L$597,IF((L$200+1)&lt;'Sale Auction Data'!$E$2:$E$597,IF('Sale Auction Data'!$M$2:$M$597="Y",'Sale Auction Data'!$N$2:$N$597))))))</f>
        <v>-</v>
      </c>
    </row>
    <row r="247" spans="1:12" x14ac:dyDescent="0.25">
      <c r="A247" t="s">
        <v>94</v>
      </c>
      <c r="B247" s="10" t="s">
        <v>164</v>
      </c>
      <c r="C247" s="46" t="str">
        <f t="array" ref="C247">IF((COUNT(IF($A246='Sale Auction Data'!$L$2:$L$597,IF('Sale Auction Data'!$M$2:$M$597="Y",IF(C$200&gt;'Sale Auction Data'!$E$2:$E$597,'Sale Auction Data'!$N$2:$N$597)))))=0,"-",(COUNT(IF($A246='Sale Auction Data'!$L$2:$L$597,IF('Sale Auction Data'!$M$2:$M$597="Y",IF(C$200&gt;'Sale Auction Data'!$E$2:$E$597,'Sale Auction Data'!$N$2:$N$597))))))</f>
        <v>-</v>
      </c>
      <c r="D247" s="17" t="str">
        <f t="array" ref="D247">IF((COUNT(IF($A246='Sale Auction Data'!$L$2:$L$597,IF(C$200&lt;'Sale Auction Data'!$E$2:$E$597,IF((D$200+1)&gt;'Sale Auction Data'!$E$2:$E$597,IF('Sale Auction Data'!$M$2:$M$597="Y",'Sale Auction Data'!$N$2:$N$597))))))=0,"-",(COUNT(IF($A246='Sale Auction Data'!$L$2:$L$597,IF(C$200&lt;'Sale Auction Data'!$E$2:$E$597,IF((D$200+1)&gt;'Sale Auction Data'!$E$2:$E$597,IF('Sale Auction Data'!$M$2:$M$597="Y",'Sale Auction Data'!$N$2:$N$597)))))))</f>
        <v>-</v>
      </c>
      <c r="E247" s="17" t="str">
        <f t="array" ref="E247">IF((COUNT(IF($A246='Sale Auction Data'!$L$2:$L$597,IF(D$200&lt;'Sale Auction Data'!$E$2:$E$597,IF((E$200+1)&gt;'Sale Auction Data'!$E$2:$E$597,IF('Sale Auction Data'!$M$2:$M$597="Y",'Sale Auction Data'!$N$2:$N$597))))))=0,"-",(COUNT(IF($A246='Sale Auction Data'!$L$2:$L$597,IF(D$200&lt;'Sale Auction Data'!$E$2:$E$597,IF((E$200+1)&gt;'Sale Auction Data'!$E$2:$E$597,IF('Sale Auction Data'!$M$2:$M$597="Y",'Sale Auction Data'!$N$2:$N$597)))))))</f>
        <v>-</v>
      </c>
      <c r="F247" s="17" t="str">
        <f t="array" ref="F247">IF((COUNT(IF($A246='Sale Auction Data'!$L$2:$L$597,IF(E$200&lt;'Sale Auction Data'!$E$2:$E$597,IF((F$200+1)&gt;'Sale Auction Data'!$E$2:$E$597,IF('Sale Auction Data'!$M$2:$M$597="Y",'Sale Auction Data'!$N$2:$N$597))))))=0,"-",(COUNT(IF($A246='Sale Auction Data'!$L$2:$L$597,IF(E$200&lt;'Sale Auction Data'!$E$2:$E$597,IF((F$200+1)&gt;'Sale Auction Data'!$E$2:$E$597,IF('Sale Auction Data'!$M$2:$M$597="Y",'Sale Auction Data'!$N$2:$N$597)))))))</f>
        <v>-</v>
      </c>
      <c r="G247" s="17">
        <f t="array" ref="G247">IF((COUNT(IF($A246='Sale Auction Data'!$L$2:$L$597,IF(F$200&lt;'Sale Auction Data'!$E$2:$E$597,IF((G$200+1)&gt;'Sale Auction Data'!$E$2:$E$597,IF('Sale Auction Data'!$M$2:$M$597="Y",'Sale Auction Data'!$N$2:$N$597))))))=0,"-",(COUNT(IF($A246='Sale Auction Data'!$L$2:$L$597,IF(F$200&lt;'Sale Auction Data'!$E$2:$E$597,IF((G$200+1)&gt;'Sale Auction Data'!$E$2:$E$597,IF('Sale Auction Data'!$M$2:$M$597="Y",'Sale Auction Data'!$N$2:$N$597)))))))</f>
        <v>1</v>
      </c>
      <c r="H247" s="17">
        <f t="array" ref="H247">IF((COUNT(IF($A246='Sale Auction Data'!$L$2:$L$597,IF(G$200&lt;'Sale Auction Data'!$E$2:$E$597,IF((H$200+1)&gt;'Sale Auction Data'!$E$2:$E$597,IF('Sale Auction Data'!$M$2:$M$597="Y",'Sale Auction Data'!$N$2:$N$597))))))=0,"-",(COUNT(IF($A246='Sale Auction Data'!$L$2:$L$597,IF(G$200&lt;'Sale Auction Data'!$E$2:$E$597,IF((H$200+1)&gt;'Sale Auction Data'!$E$2:$E$597,IF('Sale Auction Data'!$M$2:$M$597="Y",'Sale Auction Data'!$N$2:$N$597)))))))</f>
        <v>2</v>
      </c>
      <c r="I247" s="17" t="str">
        <f t="array" ref="I247">IF((COUNT(IF($A246='Sale Auction Data'!$L$2:$L$597,IF(H$200&lt;'Sale Auction Data'!$E$2:$E$597,IF((I$200+1)&gt;'Sale Auction Data'!$E$2:$E$597,IF('Sale Auction Data'!$M$2:$M$597="Y",'Sale Auction Data'!$N$2:$N$597))))))=0,"-",(COUNT(IF($A246='Sale Auction Data'!$L$2:$L$597,IF(H$200&lt;'Sale Auction Data'!$E$2:$E$597,IF((I$200+1)&gt;'Sale Auction Data'!$E$2:$E$597,IF('Sale Auction Data'!$M$2:$M$597="Y",'Sale Auction Data'!$N$2:$N$597)))))))</f>
        <v>-</v>
      </c>
      <c r="J247" s="17" t="str">
        <f t="array" ref="J247">IF((COUNT(IF($A246='Sale Auction Data'!$L$2:$L$597,IF(I$200&lt;'Sale Auction Data'!$E$2:$E$597,IF((J$200+1)&gt;'Sale Auction Data'!$E$2:$E$597,IF('Sale Auction Data'!$M$2:$M$597="Y",'Sale Auction Data'!$N$2:$N$597))))))=0,"-",(COUNT(IF($A246='Sale Auction Data'!$L$2:$L$597,IF(I$200&lt;'Sale Auction Data'!$E$2:$E$597,IF((J$200+1)&gt;'Sale Auction Data'!$E$2:$E$597,IF('Sale Auction Data'!$M$2:$M$597="Y",'Sale Auction Data'!$N$2:$N$597)))))))</f>
        <v>-</v>
      </c>
      <c r="K247" s="17" t="str">
        <f t="array" ref="K247">IF((COUNT(IF($A246='Sale Auction Data'!$L$2:$L$597,IF(J$200&lt;'Sale Auction Data'!$E$2:$E$597,IF((K$200+1)&gt;'Sale Auction Data'!$E$2:$E$597,IF('Sale Auction Data'!$M$2:$M$597="Y",'Sale Auction Data'!$N$2:$N$597))))))=0,"-",(COUNT(IF($A246='Sale Auction Data'!$L$2:$L$597,IF(J$200&lt;'Sale Auction Data'!$E$2:$E$597,IF((K$200+1)&gt;'Sale Auction Data'!$E$2:$E$597,IF('Sale Auction Data'!$M$2:$M$597="Y",'Sale Auction Data'!$N$2:$N$597)))))))</f>
        <v>-</v>
      </c>
      <c r="L247" s="53" t="str">
        <f t="array" ref="L247">IF((COUNT(IF($A246='Sale Auction Data'!$L$2:$L$597,IF((L$200+1)&lt;'Sale Auction Data'!$E$2:$E$597,IF('Sale Auction Data'!$M$2:$M$597="Y",'Sale Auction Data'!$N$2:$N$597)))))=0,"-",(COUNT(IF($A246='Sale Auction Data'!$L$2:$L$597,IF((L$200+1)&lt;'Sale Auction Data'!$E$2:$E$597,IF('Sale Auction Data'!$M$2:$M$597="Y",'Sale Auction Data'!$N$2:$N$597))))))</f>
        <v>-</v>
      </c>
    </row>
    <row r="248" spans="1:12" x14ac:dyDescent="0.25">
      <c r="A248" t="s">
        <v>93</v>
      </c>
      <c r="B248" s="10" t="s">
        <v>94</v>
      </c>
      <c r="C248" s="46" t="str">
        <f t="array" ref="C248">IF((COUNT(IF($A247='Sale Auction Data'!$L$2:$L$597,IF('Sale Auction Data'!$M$2:$M$597="Y",IF(C$200&gt;'Sale Auction Data'!$E$2:$E$597,'Sale Auction Data'!$N$2:$N$597)))))=0,"-",(COUNT(IF($A247='Sale Auction Data'!$L$2:$L$597,IF('Sale Auction Data'!$M$2:$M$597="Y",IF(C$200&gt;'Sale Auction Data'!$E$2:$E$597,'Sale Auction Data'!$N$2:$N$597))))))</f>
        <v>-</v>
      </c>
      <c r="D248" s="17" t="str">
        <f t="array" ref="D248">IF((COUNT(IF($A247='Sale Auction Data'!$L$2:$L$597,IF(C$200&lt;'Sale Auction Data'!$E$2:$E$597,IF((D$200+1)&gt;'Sale Auction Data'!$E$2:$E$597,IF('Sale Auction Data'!$M$2:$M$597="Y",'Sale Auction Data'!$N$2:$N$597))))))=0,"-",(COUNT(IF($A247='Sale Auction Data'!$L$2:$L$597,IF(C$200&lt;'Sale Auction Data'!$E$2:$E$597,IF((D$200+1)&gt;'Sale Auction Data'!$E$2:$E$597,IF('Sale Auction Data'!$M$2:$M$597="Y",'Sale Auction Data'!$N$2:$N$597)))))))</f>
        <v>-</v>
      </c>
      <c r="E248" s="17">
        <f t="array" ref="E248">IF((COUNT(IF($A247='Sale Auction Data'!$L$2:$L$597,IF(D$200&lt;'Sale Auction Data'!$E$2:$E$597,IF((E$200+1)&gt;'Sale Auction Data'!$E$2:$E$597,IF('Sale Auction Data'!$M$2:$M$597="Y",'Sale Auction Data'!$N$2:$N$597))))))=0,"-",(COUNT(IF($A247='Sale Auction Data'!$L$2:$L$597,IF(D$200&lt;'Sale Auction Data'!$E$2:$E$597,IF((E$200+1)&gt;'Sale Auction Data'!$E$2:$E$597,IF('Sale Auction Data'!$M$2:$M$597="Y",'Sale Auction Data'!$N$2:$N$597)))))))</f>
        <v>1</v>
      </c>
      <c r="F248" s="17">
        <f t="array" ref="F248">IF((COUNT(IF($A247='Sale Auction Data'!$L$2:$L$597,IF(E$200&lt;'Sale Auction Data'!$E$2:$E$597,IF((F$200+1)&gt;'Sale Auction Data'!$E$2:$E$597,IF('Sale Auction Data'!$M$2:$M$597="Y",'Sale Auction Data'!$N$2:$N$597))))))=0,"-",(COUNT(IF($A247='Sale Auction Data'!$L$2:$L$597,IF(E$200&lt;'Sale Auction Data'!$E$2:$E$597,IF((F$200+1)&gt;'Sale Auction Data'!$E$2:$E$597,IF('Sale Auction Data'!$M$2:$M$597="Y",'Sale Auction Data'!$N$2:$N$597)))))))</f>
        <v>2</v>
      </c>
      <c r="G248" s="17" t="str">
        <f t="array" ref="G248">IF((COUNT(IF($A247='Sale Auction Data'!$L$2:$L$597,IF(F$200&lt;'Sale Auction Data'!$E$2:$E$597,IF((G$200+1)&gt;'Sale Auction Data'!$E$2:$E$597,IF('Sale Auction Data'!$M$2:$M$597="Y",'Sale Auction Data'!$N$2:$N$597))))))=0,"-",(COUNT(IF($A247='Sale Auction Data'!$L$2:$L$597,IF(F$200&lt;'Sale Auction Data'!$E$2:$E$597,IF((G$200+1)&gt;'Sale Auction Data'!$E$2:$E$597,IF('Sale Auction Data'!$M$2:$M$597="Y",'Sale Auction Data'!$N$2:$N$597)))))))</f>
        <v>-</v>
      </c>
      <c r="H248" s="17" t="str">
        <f t="array" ref="H248">IF((COUNT(IF($A247='Sale Auction Data'!$L$2:$L$597,IF(G$200&lt;'Sale Auction Data'!$E$2:$E$597,IF((H$200+1)&gt;'Sale Auction Data'!$E$2:$E$597,IF('Sale Auction Data'!$M$2:$M$597="Y",'Sale Auction Data'!$N$2:$N$597))))))=0,"-",(COUNT(IF($A247='Sale Auction Data'!$L$2:$L$597,IF(G$200&lt;'Sale Auction Data'!$E$2:$E$597,IF((H$200+1)&gt;'Sale Auction Data'!$E$2:$E$597,IF('Sale Auction Data'!$M$2:$M$597="Y",'Sale Auction Data'!$N$2:$N$597)))))))</f>
        <v>-</v>
      </c>
      <c r="I248" s="17">
        <f t="array" ref="I248">IF((COUNT(IF($A247='Sale Auction Data'!$L$2:$L$597,IF(H$200&lt;'Sale Auction Data'!$E$2:$E$597,IF((I$200+1)&gt;'Sale Auction Data'!$E$2:$E$597,IF('Sale Auction Data'!$M$2:$M$597="Y",'Sale Auction Data'!$N$2:$N$597))))))=0,"-",(COUNT(IF($A247='Sale Auction Data'!$L$2:$L$597,IF(H$200&lt;'Sale Auction Data'!$E$2:$E$597,IF((I$200+1)&gt;'Sale Auction Data'!$E$2:$E$597,IF('Sale Auction Data'!$M$2:$M$597="Y",'Sale Auction Data'!$N$2:$N$597)))))))</f>
        <v>1</v>
      </c>
      <c r="J248" s="17">
        <f t="array" ref="J248">IF((COUNT(IF($A247='Sale Auction Data'!$L$2:$L$597,IF(I$200&lt;'Sale Auction Data'!$E$2:$E$597,IF((J$200+1)&gt;'Sale Auction Data'!$E$2:$E$597,IF('Sale Auction Data'!$M$2:$M$597="Y",'Sale Auction Data'!$N$2:$N$597))))))=0,"-",(COUNT(IF($A247='Sale Auction Data'!$L$2:$L$597,IF(I$200&lt;'Sale Auction Data'!$E$2:$E$597,IF((J$200+1)&gt;'Sale Auction Data'!$E$2:$E$597,IF('Sale Auction Data'!$M$2:$M$597="Y",'Sale Auction Data'!$N$2:$N$597)))))))</f>
        <v>1</v>
      </c>
      <c r="K248" s="17" t="str">
        <f t="array" ref="K248">IF((COUNT(IF($A247='Sale Auction Data'!$L$2:$L$597,IF(J$200&lt;'Sale Auction Data'!$E$2:$E$597,IF((K$200+1)&gt;'Sale Auction Data'!$E$2:$E$597,IF('Sale Auction Data'!$M$2:$M$597="Y",'Sale Auction Data'!$N$2:$N$597))))))=0,"-",(COUNT(IF($A247='Sale Auction Data'!$L$2:$L$597,IF(J$200&lt;'Sale Auction Data'!$E$2:$E$597,IF((K$200+1)&gt;'Sale Auction Data'!$E$2:$E$597,IF('Sale Auction Data'!$M$2:$M$597="Y",'Sale Auction Data'!$N$2:$N$597)))))))</f>
        <v>-</v>
      </c>
      <c r="L248" s="53" t="str">
        <f t="array" ref="L248">IF((COUNT(IF($A247='Sale Auction Data'!$L$2:$L$597,IF((L$200+1)&lt;'Sale Auction Data'!$E$2:$E$597,IF('Sale Auction Data'!$M$2:$M$597="Y",'Sale Auction Data'!$N$2:$N$597)))))=0,"-",(COUNT(IF($A247='Sale Auction Data'!$L$2:$L$597,IF((L$200+1)&lt;'Sale Auction Data'!$E$2:$E$597,IF('Sale Auction Data'!$M$2:$M$597="Y",'Sale Auction Data'!$N$2:$N$597))))))</f>
        <v>-</v>
      </c>
    </row>
    <row r="249" spans="1:12" x14ac:dyDescent="0.25">
      <c r="A249" t="s">
        <v>99</v>
      </c>
      <c r="B249" s="10" t="s">
        <v>93</v>
      </c>
      <c r="C249" s="46">
        <f t="array" ref="C249">IF((COUNT(IF($A248='Sale Auction Data'!$L$2:$L$597,IF('Sale Auction Data'!$M$2:$M$597="Y",IF(C$200&gt;'Sale Auction Data'!$E$2:$E$597,'Sale Auction Data'!$N$2:$N$597)))))=0,"-",(COUNT(IF($A248='Sale Auction Data'!$L$2:$L$597,IF('Sale Auction Data'!$M$2:$M$597="Y",IF(C$200&gt;'Sale Auction Data'!$E$2:$E$597,'Sale Auction Data'!$N$2:$N$597))))))</f>
        <v>1</v>
      </c>
      <c r="D249" s="17" t="str">
        <f t="array" ref="D249">IF((COUNT(IF($A248='Sale Auction Data'!$L$2:$L$597,IF(C$200&lt;'Sale Auction Data'!$E$2:$E$597,IF((D$200+1)&gt;'Sale Auction Data'!$E$2:$E$597,IF('Sale Auction Data'!$M$2:$M$597="Y",'Sale Auction Data'!$N$2:$N$597))))))=0,"-",(COUNT(IF($A248='Sale Auction Data'!$L$2:$L$597,IF(C$200&lt;'Sale Auction Data'!$E$2:$E$597,IF((D$200+1)&gt;'Sale Auction Data'!$E$2:$E$597,IF('Sale Auction Data'!$M$2:$M$597="Y",'Sale Auction Data'!$N$2:$N$597)))))))</f>
        <v>-</v>
      </c>
      <c r="E249" s="17" t="str">
        <f t="array" ref="E249">IF((COUNT(IF($A248='Sale Auction Data'!$L$2:$L$597,IF(D$200&lt;'Sale Auction Data'!$E$2:$E$597,IF((E$200+1)&gt;'Sale Auction Data'!$E$2:$E$597,IF('Sale Auction Data'!$M$2:$M$597="Y",'Sale Auction Data'!$N$2:$N$597))))))=0,"-",(COUNT(IF($A248='Sale Auction Data'!$L$2:$L$597,IF(D$200&lt;'Sale Auction Data'!$E$2:$E$597,IF((E$200+1)&gt;'Sale Auction Data'!$E$2:$E$597,IF('Sale Auction Data'!$M$2:$M$597="Y",'Sale Auction Data'!$N$2:$N$597)))))))</f>
        <v>-</v>
      </c>
      <c r="F249" s="17" t="str">
        <f t="array" ref="F249">IF((COUNT(IF($A248='Sale Auction Data'!$L$2:$L$597,IF(E$200&lt;'Sale Auction Data'!$E$2:$E$597,IF((F$200+1)&gt;'Sale Auction Data'!$E$2:$E$597,IF('Sale Auction Data'!$M$2:$M$597="Y",'Sale Auction Data'!$N$2:$N$597))))))=0,"-",(COUNT(IF($A248='Sale Auction Data'!$L$2:$L$597,IF(E$200&lt;'Sale Auction Data'!$E$2:$E$597,IF((F$200+1)&gt;'Sale Auction Data'!$E$2:$E$597,IF('Sale Auction Data'!$M$2:$M$597="Y",'Sale Auction Data'!$N$2:$N$597)))))))</f>
        <v>-</v>
      </c>
      <c r="G249" s="17">
        <f t="array" ref="G249">IF((COUNT(IF($A248='Sale Auction Data'!$L$2:$L$597,IF(F$200&lt;'Sale Auction Data'!$E$2:$E$597,IF((G$200+1)&gt;'Sale Auction Data'!$E$2:$E$597,IF('Sale Auction Data'!$M$2:$M$597="Y",'Sale Auction Data'!$N$2:$N$597))))))=0,"-",(COUNT(IF($A248='Sale Auction Data'!$L$2:$L$597,IF(F$200&lt;'Sale Auction Data'!$E$2:$E$597,IF((G$200+1)&gt;'Sale Auction Data'!$E$2:$E$597,IF('Sale Auction Data'!$M$2:$M$597="Y",'Sale Auction Data'!$N$2:$N$597)))))))</f>
        <v>1</v>
      </c>
      <c r="H249" s="17">
        <f t="array" ref="H249">IF((COUNT(IF($A248='Sale Auction Data'!$L$2:$L$597,IF(G$200&lt;'Sale Auction Data'!$E$2:$E$597,IF((H$200+1)&gt;'Sale Auction Data'!$E$2:$E$597,IF('Sale Auction Data'!$M$2:$M$597="Y",'Sale Auction Data'!$N$2:$N$597))))))=0,"-",(COUNT(IF($A248='Sale Auction Data'!$L$2:$L$597,IF(G$200&lt;'Sale Auction Data'!$E$2:$E$597,IF((H$200+1)&gt;'Sale Auction Data'!$E$2:$E$597,IF('Sale Auction Data'!$M$2:$M$597="Y",'Sale Auction Data'!$N$2:$N$597)))))))</f>
        <v>1</v>
      </c>
      <c r="I249" s="17" t="str">
        <f t="array" ref="I249">IF((COUNT(IF($A248='Sale Auction Data'!$L$2:$L$597,IF(H$200&lt;'Sale Auction Data'!$E$2:$E$597,IF((I$200+1)&gt;'Sale Auction Data'!$E$2:$E$597,IF('Sale Auction Data'!$M$2:$M$597="Y",'Sale Auction Data'!$N$2:$N$597))))))=0,"-",(COUNT(IF($A248='Sale Auction Data'!$L$2:$L$597,IF(H$200&lt;'Sale Auction Data'!$E$2:$E$597,IF((I$200+1)&gt;'Sale Auction Data'!$E$2:$E$597,IF('Sale Auction Data'!$M$2:$M$597="Y",'Sale Auction Data'!$N$2:$N$597)))))))</f>
        <v>-</v>
      </c>
      <c r="J249" s="17" t="str">
        <f t="array" ref="J249">IF((COUNT(IF($A248='Sale Auction Data'!$L$2:$L$597,IF(I$200&lt;'Sale Auction Data'!$E$2:$E$597,IF((J$200+1)&gt;'Sale Auction Data'!$E$2:$E$597,IF('Sale Auction Data'!$M$2:$M$597="Y",'Sale Auction Data'!$N$2:$N$597))))))=0,"-",(COUNT(IF($A248='Sale Auction Data'!$L$2:$L$597,IF(I$200&lt;'Sale Auction Data'!$E$2:$E$597,IF((J$200+1)&gt;'Sale Auction Data'!$E$2:$E$597,IF('Sale Auction Data'!$M$2:$M$597="Y",'Sale Auction Data'!$N$2:$N$597)))))))</f>
        <v>-</v>
      </c>
      <c r="K249" s="17" t="str">
        <f t="array" ref="K249">IF((COUNT(IF($A248='Sale Auction Data'!$L$2:$L$597,IF(J$200&lt;'Sale Auction Data'!$E$2:$E$597,IF((K$200+1)&gt;'Sale Auction Data'!$E$2:$E$597,IF('Sale Auction Data'!$M$2:$M$597="Y",'Sale Auction Data'!$N$2:$N$597))))))=0,"-",(COUNT(IF($A248='Sale Auction Data'!$L$2:$L$597,IF(J$200&lt;'Sale Auction Data'!$E$2:$E$597,IF((K$200+1)&gt;'Sale Auction Data'!$E$2:$E$597,IF('Sale Auction Data'!$M$2:$M$597="Y",'Sale Auction Data'!$N$2:$N$597)))))))</f>
        <v>-</v>
      </c>
      <c r="L249" s="53" t="str">
        <f t="array" ref="L249">IF((COUNT(IF($A248='Sale Auction Data'!$L$2:$L$597,IF((L$200+1)&lt;'Sale Auction Data'!$E$2:$E$597,IF('Sale Auction Data'!$M$2:$M$597="Y",'Sale Auction Data'!$N$2:$N$597)))))=0,"-",(COUNT(IF($A248='Sale Auction Data'!$L$2:$L$597,IF((L$200+1)&lt;'Sale Auction Data'!$E$2:$E$597,IF('Sale Auction Data'!$M$2:$M$597="Y",'Sale Auction Data'!$N$2:$N$597))))))</f>
        <v>-</v>
      </c>
    </row>
    <row r="250" spans="1:12" x14ac:dyDescent="0.25">
      <c r="A250" t="s">
        <v>189</v>
      </c>
      <c r="B250" s="10" t="s">
        <v>161</v>
      </c>
      <c r="C250" s="46" t="str">
        <f t="array" ref="C250">IF((COUNT(IF($A249='Sale Auction Data'!$L$2:$L$597,IF('Sale Auction Data'!$M$2:$M$597="Y",IF(C$200&gt;'Sale Auction Data'!$E$2:$E$597,'Sale Auction Data'!$N$2:$N$597)))))=0,"-",(COUNT(IF($A249='Sale Auction Data'!$L$2:$L$597,IF('Sale Auction Data'!$M$2:$M$597="Y",IF(C$200&gt;'Sale Auction Data'!$E$2:$E$597,'Sale Auction Data'!$N$2:$N$597))))))</f>
        <v>-</v>
      </c>
      <c r="D250" s="17" t="str">
        <f t="array" ref="D250">IF((COUNT(IF($A249='Sale Auction Data'!$L$2:$L$597,IF(C$200&lt;'Sale Auction Data'!$E$2:$E$597,IF((D$200+1)&gt;'Sale Auction Data'!$E$2:$E$597,IF('Sale Auction Data'!$M$2:$M$597="Y",'Sale Auction Data'!$N$2:$N$597))))))=0,"-",(COUNT(IF($A249='Sale Auction Data'!$L$2:$L$597,IF(C$200&lt;'Sale Auction Data'!$E$2:$E$597,IF((D$200+1)&gt;'Sale Auction Data'!$E$2:$E$597,IF('Sale Auction Data'!$M$2:$M$597="Y",'Sale Auction Data'!$N$2:$N$597)))))))</f>
        <v>-</v>
      </c>
      <c r="E250" s="17" t="str">
        <f t="array" ref="E250">IF((COUNT(IF($A249='Sale Auction Data'!$L$2:$L$597,IF(D$200&lt;'Sale Auction Data'!$E$2:$E$597,IF((E$200+1)&gt;'Sale Auction Data'!$E$2:$E$597,IF('Sale Auction Data'!$M$2:$M$597="Y",'Sale Auction Data'!$N$2:$N$597))))))=0,"-",(COUNT(IF($A249='Sale Auction Data'!$L$2:$L$597,IF(D$200&lt;'Sale Auction Data'!$E$2:$E$597,IF((E$200+1)&gt;'Sale Auction Data'!$E$2:$E$597,IF('Sale Auction Data'!$M$2:$M$597="Y",'Sale Auction Data'!$N$2:$N$597)))))))</f>
        <v>-</v>
      </c>
      <c r="F250" s="17" t="str">
        <f t="array" ref="F250">IF((COUNT(IF($A249='Sale Auction Data'!$L$2:$L$597,IF(E$200&lt;'Sale Auction Data'!$E$2:$E$597,IF((F$200+1)&gt;'Sale Auction Data'!$E$2:$E$597,IF('Sale Auction Data'!$M$2:$M$597="Y",'Sale Auction Data'!$N$2:$N$597))))))=0,"-",(COUNT(IF($A249='Sale Auction Data'!$L$2:$L$597,IF(E$200&lt;'Sale Auction Data'!$E$2:$E$597,IF((F$200+1)&gt;'Sale Auction Data'!$E$2:$E$597,IF('Sale Auction Data'!$M$2:$M$597="Y",'Sale Auction Data'!$N$2:$N$597)))))))</f>
        <v>-</v>
      </c>
      <c r="G250" s="17" t="str">
        <f t="array" ref="G250">IF((COUNT(IF($A249='Sale Auction Data'!$L$2:$L$597,IF(F$200&lt;'Sale Auction Data'!$E$2:$E$597,IF((G$200+1)&gt;'Sale Auction Data'!$E$2:$E$597,IF('Sale Auction Data'!$M$2:$M$597="Y",'Sale Auction Data'!$N$2:$N$597))))))=0,"-",(COUNT(IF($A249='Sale Auction Data'!$L$2:$L$597,IF(F$200&lt;'Sale Auction Data'!$E$2:$E$597,IF((G$200+1)&gt;'Sale Auction Data'!$E$2:$E$597,IF('Sale Auction Data'!$M$2:$M$597="Y",'Sale Auction Data'!$N$2:$N$597)))))))</f>
        <v>-</v>
      </c>
      <c r="H250" s="17" t="str">
        <f t="array" ref="H250">IF((COUNT(IF($A249='Sale Auction Data'!$L$2:$L$597,IF(G$200&lt;'Sale Auction Data'!$E$2:$E$597,IF((H$200+1)&gt;'Sale Auction Data'!$E$2:$E$597,IF('Sale Auction Data'!$M$2:$M$597="Y",'Sale Auction Data'!$N$2:$N$597))))))=0,"-",(COUNT(IF($A249='Sale Auction Data'!$L$2:$L$597,IF(G$200&lt;'Sale Auction Data'!$E$2:$E$597,IF((H$200+1)&gt;'Sale Auction Data'!$E$2:$E$597,IF('Sale Auction Data'!$M$2:$M$597="Y",'Sale Auction Data'!$N$2:$N$597)))))))</f>
        <v>-</v>
      </c>
      <c r="I250" s="17" t="str">
        <f t="array" ref="I250">IF((COUNT(IF($A249='Sale Auction Data'!$L$2:$L$597,IF(H$200&lt;'Sale Auction Data'!$E$2:$E$597,IF((I$200+1)&gt;'Sale Auction Data'!$E$2:$E$597,IF('Sale Auction Data'!$M$2:$M$597="Y",'Sale Auction Data'!$N$2:$N$597))))))=0,"-",(COUNT(IF($A249='Sale Auction Data'!$L$2:$L$597,IF(H$200&lt;'Sale Auction Data'!$E$2:$E$597,IF((I$200+1)&gt;'Sale Auction Data'!$E$2:$E$597,IF('Sale Auction Data'!$M$2:$M$597="Y",'Sale Auction Data'!$N$2:$N$597)))))))</f>
        <v>-</v>
      </c>
      <c r="J250" s="17" t="str">
        <f t="array" ref="J250">IF((COUNT(IF($A249='Sale Auction Data'!$L$2:$L$597,IF(I$200&lt;'Sale Auction Data'!$E$2:$E$597,IF((J$200+1)&gt;'Sale Auction Data'!$E$2:$E$597,IF('Sale Auction Data'!$M$2:$M$597="Y",'Sale Auction Data'!$N$2:$N$597))))))=0,"-",(COUNT(IF($A249='Sale Auction Data'!$L$2:$L$597,IF(I$200&lt;'Sale Auction Data'!$E$2:$E$597,IF((J$200+1)&gt;'Sale Auction Data'!$E$2:$E$597,IF('Sale Auction Data'!$M$2:$M$597="Y",'Sale Auction Data'!$N$2:$N$597)))))))</f>
        <v>-</v>
      </c>
      <c r="K250" s="17" t="str">
        <f t="array" ref="K250">IF((COUNT(IF($A249='Sale Auction Data'!$L$2:$L$597,IF(J$200&lt;'Sale Auction Data'!$E$2:$E$597,IF((K$200+1)&gt;'Sale Auction Data'!$E$2:$E$597,IF('Sale Auction Data'!$M$2:$M$597="Y",'Sale Auction Data'!$N$2:$N$597))))))=0,"-",(COUNT(IF($A249='Sale Auction Data'!$L$2:$L$597,IF(J$200&lt;'Sale Auction Data'!$E$2:$E$597,IF((K$200+1)&gt;'Sale Auction Data'!$E$2:$E$597,IF('Sale Auction Data'!$M$2:$M$597="Y",'Sale Auction Data'!$N$2:$N$597)))))))</f>
        <v>-</v>
      </c>
      <c r="L250" s="53" t="str">
        <f t="array" ref="L250">IF((COUNT(IF($A249='Sale Auction Data'!$L$2:$L$597,IF((L$200+1)&lt;'Sale Auction Data'!$E$2:$E$597,IF('Sale Auction Data'!$M$2:$M$597="Y",'Sale Auction Data'!$N$2:$N$597)))))=0,"-",(COUNT(IF($A249='Sale Auction Data'!$L$2:$L$597,IF((L$200+1)&lt;'Sale Auction Data'!$E$2:$E$597,IF('Sale Auction Data'!$M$2:$M$597="Y",'Sale Auction Data'!$N$2:$N$597))))))</f>
        <v>-</v>
      </c>
    </row>
    <row r="251" spans="1:12" x14ac:dyDescent="0.25">
      <c r="A251" t="s">
        <v>123</v>
      </c>
      <c r="B251" s="10" t="s">
        <v>231</v>
      </c>
      <c r="C251" s="46">
        <f t="array" ref="C251">IF((COUNT(IF($A250='Sale Auction Data'!$L$2:$L$597,IF('Sale Auction Data'!$M$2:$M$597="Y",IF(C$200&gt;'Sale Auction Data'!$E$2:$E$597,'Sale Auction Data'!$N$2:$N$597)))))=0,"-",(COUNT(IF($A250='Sale Auction Data'!$L$2:$L$597,IF('Sale Auction Data'!$M$2:$M$597="Y",IF(C$200&gt;'Sale Auction Data'!$E$2:$E$597,'Sale Auction Data'!$N$2:$N$597))))))</f>
        <v>2</v>
      </c>
      <c r="D251" s="17" t="str">
        <f t="array" ref="D251">IF((COUNT(IF($A250='Sale Auction Data'!$L$2:$L$597,IF(C$200&lt;'Sale Auction Data'!$E$2:$E$597,IF((D$200+1)&gt;'Sale Auction Data'!$E$2:$E$597,IF('Sale Auction Data'!$M$2:$M$597="Y",'Sale Auction Data'!$N$2:$N$597))))))=0,"-",(COUNT(IF($A250='Sale Auction Data'!$L$2:$L$597,IF(C$200&lt;'Sale Auction Data'!$E$2:$E$597,IF((D$200+1)&gt;'Sale Auction Data'!$E$2:$E$597,IF('Sale Auction Data'!$M$2:$M$597="Y",'Sale Auction Data'!$N$2:$N$597)))))))</f>
        <v>-</v>
      </c>
      <c r="E251" s="17">
        <f t="array" ref="E251">IF((COUNT(IF($A250='Sale Auction Data'!$L$2:$L$597,IF(D$200&lt;'Sale Auction Data'!$E$2:$E$597,IF((E$200+1)&gt;'Sale Auction Data'!$E$2:$E$597,IF('Sale Auction Data'!$M$2:$M$597="Y",'Sale Auction Data'!$N$2:$N$597))))))=0,"-",(COUNT(IF($A250='Sale Auction Data'!$L$2:$L$597,IF(D$200&lt;'Sale Auction Data'!$E$2:$E$597,IF((E$200+1)&gt;'Sale Auction Data'!$E$2:$E$597,IF('Sale Auction Data'!$M$2:$M$597="Y",'Sale Auction Data'!$N$2:$N$597)))))))</f>
        <v>1</v>
      </c>
      <c r="F251" s="17">
        <f t="array" ref="F251">IF((COUNT(IF($A250='Sale Auction Data'!$L$2:$L$597,IF(E$200&lt;'Sale Auction Data'!$E$2:$E$597,IF((F$200+1)&gt;'Sale Auction Data'!$E$2:$E$597,IF('Sale Auction Data'!$M$2:$M$597="Y",'Sale Auction Data'!$N$2:$N$597))))))=0,"-",(COUNT(IF($A250='Sale Auction Data'!$L$2:$L$597,IF(E$200&lt;'Sale Auction Data'!$E$2:$E$597,IF((F$200+1)&gt;'Sale Auction Data'!$E$2:$E$597,IF('Sale Auction Data'!$M$2:$M$597="Y",'Sale Auction Data'!$N$2:$N$597)))))))</f>
        <v>1</v>
      </c>
      <c r="G251" s="17">
        <f t="array" ref="G251">IF((COUNT(IF($A250='Sale Auction Data'!$L$2:$L$597,IF(F$200&lt;'Sale Auction Data'!$E$2:$E$597,IF((G$200+1)&gt;'Sale Auction Data'!$E$2:$E$597,IF('Sale Auction Data'!$M$2:$M$597="Y",'Sale Auction Data'!$N$2:$N$597))))))=0,"-",(COUNT(IF($A250='Sale Auction Data'!$L$2:$L$597,IF(F$200&lt;'Sale Auction Data'!$E$2:$E$597,IF((G$200+1)&gt;'Sale Auction Data'!$E$2:$E$597,IF('Sale Auction Data'!$M$2:$M$597="Y",'Sale Auction Data'!$N$2:$N$597)))))))</f>
        <v>1</v>
      </c>
      <c r="H251" s="17" t="str">
        <f t="array" ref="H251">IF((COUNT(IF($A250='Sale Auction Data'!$L$2:$L$597,IF(G$200&lt;'Sale Auction Data'!$E$2:$E$597,IF((H$200+1)&gt;'Sale Auction Data'!$E$2:$E$597,IF('Sale Auction Data'!$M$2:$M$597="Y",'Sale Auction Data'!$N$2:$N$597))))))=0,"-",(COUNT(IF($A250='Sale Auction Data'!$L$2:$L$597,IF(G$200&lt;'Sale Auction Data'!$E$2:$E$597,IF((H$200+1)&gt;'Sale Auction Data'!$E$2:$E$597,IF('Sale Auction Data'!$M$2:$M$597="Y",'Sale Auction Data'!$N$2:$N$597)))))))</f>
        <v>-</v>
      </c>
      <c r="I251" s="17" t="str">
        <f t="array" ref="I251">IF((COUNT(IF($A250='Sale Auction Data'!$L$2:$L$597,IF(H$200&lt;'Sale Auction Data'!$E$2:$E$597,IF((I$200+1)&gt;'Sale Auction Data'!$E$2:$E$597,IF('Sale Auction Data'!$M$2:$M$597="Y",'Sale Auction Data'!$N$2:$N$597))))))=0,"-",(COUNT(IF($A250='Sale Auction Data'!$L$2:$L$597,IF(H$200&lt;'Sale Auction Data'!$E$2:$E$597,IF((I$200+1)&gt;'Sale Auction Data'!$E$2:$E$597,IF('Sale Auction Data'!$M$2:$M$597="Y",'Sale Auction Data'!$N$2:$N$597)))))))</f>
        <v>-</v>
      </c>
      <c r="J251" s="17" t="str">
        <f t="array" ref="J251">IF((COUNT(IF($A250='Sale Auction Data'!$L$2:$L$597,IF(I$200&lt;'Sale Auction Data'!$E$2:$E$597,IF((J$200+1)&gt;'Sale Auction Data'!$E$2:$E$597,IF('Sale Auction Data'!$M$2:$M$597="Y",'Sale Auction Data'!$N$2:$N$597))))))=0,"-",(COUNT(IF($A250='Sale Auction Data'!$L$2:$L$597,IF(I$200&lt;'Sale Auction Data'!$E$2:$E$597,IF((J$200+1)&gt;'Sale Auction Data'!$E$2:$E$597,IF('Sale Auction Data'!$M$2:$M$597="Y",'Sale Auction Data'!$N$2:$N$597)))))))</f>
        <v>-</v>
      </c>
      <c r="K251" s="17" t="str">
        <f t="array" ref="K251">IF((COUNT(IF($A250='Sale Auction Data'!$L$2:$L$597,IF(J$200&lt;'Sale Auction Data'!$E$2:$E$597,IF((K$200+1)&gt;'Sale Auction Data'!$E$2:$E$597,IF('Sale Auction Data'!$M$2:$M$597="Y",'Sale Auction Data'!$N$2:$N$597))))))=0,"-",(COUNT(IF($A250='Sale Auction Data'!$L$2:$L$597,IF(J$200&lt;'Sale Auction Data'!$E$2:$E$597,IF((K$200+1)&gt;'Sale Auction Data'!$E$2:$E$597,IF('Sale Auction Data'!$M$2:$M$597="Y",'Sale Auction Data'!$N$2:$N$597)))))))</f>
        <v>-</v>
      </c>
      <c r="L251" s="53" t="str">
        <f t="array" ref="L251">IF((COUNT(IF($A250='Sale Auction Data'!$L$2:$L$597,IF((L$200+1)&lt;'Sale Auction Data'!$E$2:$E$597,IF('Sale Auction Data'!$M$2:$M$597="Y",'Sale Auction Data'!$N$2:$N$597)))))=0,"-",(COUNT(IF($A250='Sale Auction Data'!$L$2:$L$597,IF((L$200+1)&lt;'Sale Auction Data'!$E$2:$E$597,IF('Sale Auction Data'!$M$2:$M$597="Y",'Sale Auction Data'!$N$2:$N$597))))))</f>
        <v>-</v>
      </c>
    </row>
    <row r="252" spans="1:12" x14ac:dyDescent="0.25">
      <c r="A252" t="s">
        <v>134</v>
      </c>
      <c r="B252" s="10" t="s">
        <v>123</v>
      </c>
      <c r="C252" s="46">
        <f t="array" ref="C252">IF((COUNT(IF($A251='Sale Auction Data'!$L$2:$L$597,IF('Sale Auction Data'!$M$2:$M$597="Y",IF(C$200&gt;'Sale Auction Data'!$E$2:$E$597,'Sale Auction Data'!$N$2:$N$597)))))=0,"-",(COUNT(IF($A251='Sale Auction Data'!$L$2:$L$597,IF('Sale Auction Data'!$M$2:$M$597="Y",IF(C$200&gt;'Sale Auction Data'!$E$2:$E$597,'Sale Auction Data'!$N$2:$N$597))))))</f>
        <v>2</v>
      </c>
      <c r="D252" s="17" t="str">
        <f t="array" ref="D252">IF((COUNT(IF($A251='Sale Auction Data'!$L$2:$L$597,IF(C$200&lt;'Sale Auction Data'!$E$2:$E$597,IF((D$200+1)&gt;'Sale Auction Data'!$E$2:$E$597,IF('Sale Auction Data'!$M$2:$M$597="Y",'Sale Auction Data'!$N$2:$N$597))))))=0,"-",(COUNT(IF($A251='Sale Auction Data'!$L$2:$L$597,IF(C$200&lt;'Sale Auction Data'!$E$2:$E$597,IF((D$200+1)&gt;'Sale Auction Data'!$E$2:$E$597,IF('Sale Auction Data'!$M$2:$M$597="Y",'Sale Auction Data'!$N$2:$N$597)))))))</f>
        <v>-</v>
      </c>
      <c r="E252" s="17">
        <f t="array" ref="E252">IF((COUNT(IF($A251='Sale Auction Data'!$L$2:$L$597,IF(D$200&lt;'Sale Auction Data'!$E$2:$E$597,IF((E$200+1)&gt;'Sale Auction Data'!$E$2:$E$597,IF('Sale Auction Data'!$M$2:$M$597="Y",'Sale Auction Data'!$N$2:$N$597))))))=0,"-",(COUNT(IF($A251='Sale Auction Data'!$L$2:$L$597,IF(D$200&lt;'Sale Auction Data'!$E$2:$E$597,IF((E$200+1)&gt;'Sale Auction Data'!$E$2:$E$597,IF('Sale Auction Data'!$M$2:$M$597="Y",'Sale Auction Data'!$N$2:$N$597)))))))</f>
        <v>1</v>
      </c>
      <c r="F252" s="17">
        <f t="array" ref="F252">IF((COUNT(IF($A251='Sale Auction Data'!$L$2:$L$597,IF(E$200&lt;'Sale Auction Data'!$E$2:$E$597,IF((F$200+1)&gt;'Sale Auction Data'!$E$2:$E$597,IF('Sale Auction Data'!$M$2:$M$597="Y",'Sale Auction Data'!$N$2:$N$597))))))=0,"-",(COUNT(IF($A251='Sale Auction Data'!$L$2:$L$597,IF(E$200&lt;'Sale Auction Data'!$E$2:$E$597,IF((F$200+1)&gt;'Sale Auction Data'!$E$2:$E$597,IF('Sale Auction Data'!$M$2:$M$597="Y",'Sale Auction Data'!$N$2:$N$597)))))))</f>
        <v>4</v>
      </c>
      <c r="G252" s="17">
        <f t="array" ref="G252">IF((COUNT(IF($A251='Sale Auction Data'!$L$2:$L$597,IF(F$200&lt;'Sale Auction Data'!$E$2:$E$597,IF((G$200+1)&gt;'Sale Auction Data'!$E$2:$E$597,IF('Sale Auction Data'!$M$2:$M$597="Y",'Sale Auction Data'!$N$2:$N$597))))))=0,"-",(COUNT(IF($A251='Sale Auction Data'!$L$2:$L$597,IF(F$200&lt;'Sale Auction Data'!$E$2:$E$597,IF((G$200+1)&gt;'Sale Auction Data'!$E$2:$E$597,IF('Sale Auction Data'!$M$2:$M$597="Y",'Sale Auction Data'!$N$2:$N$597)))))))</f>
        <v>1</v>
      </c>
      <c r="H252" s="17" t="str">
        <f t="array" ref="H252">IF((COUNT(IF($A251='Sale Auction Data'!$L$2:$L$597,IF(G$200&lt;'Sale Auction Data'!$E$2:$E$597,IF((H$200+1)&gt;'Sale Auction Data'!$E$2:$E$597,IF('Sale Auction Data'!$M$2:$M$597="Y",'Sale Auction Data'!$N$2:$N$597))))))=0,"-",(COUNT(IF($A251='Sale Auction Data'!$L$2:$L$597,IF(G$200&lt;'Sale Auction Data'!$E$2:$E$597,IF((H$200+1)&gt;'Sale Auction Data'!$E$2:$E$597,IF('Sale Auction Data'!$M$2:$M$597="Y",'Sale Auction Data'!$N$2:$N$597)))))))</f>
        <v>-</v>
      </c>
      <c r="I252" s="17" t="str">
        <f t="array" ref="I252">IF((COUNT(IF($A251='Sale Auction Data'!$L$2:$L$597,IF(H$200&lt;'Sale Auction Data'!$E$2:$E$597,IF((I$200+1)&gt;'Sale Auction Data'!$E$2:$E$597,IF('Sale Auction Data'!$M$2:$M$597="Y",'Sale Auction Data'!$N$2:$N$597))))))=0,"-",(COUNT(IF($A251='Sale Auction Data'!$L$2:$L$597,IF(H$200&lt;'Sale Auction Data'!$E$2:$E$597,IF((I$200+1)&gt;'Sale Auction Data'!$E$2:$E$597,IF('Sale Auction Data'!$M$2:$M$597="Y",'Sale Auction Data'!$N$2:$N$597)))))))</f>
        <v>-</v>
      </c>
      <c r="J252" s="17">
        <f t="array" ref="J252">IF((COUNT(IF($A251='Sale Auction Data'!$L$2:$L$597,IF(I$200&lt;'Sale Auction Data'!$E$2:$E$597,IF((J$200+1)&gt;'Sale Auction Data'!$E$2:$E$597,IF('Sale Auction Data'!$M$2:$M$597="Y",'Sale Auction Data'!$N$2:$N$597))))))=0,"-",(COUNT(IF($A251='Sale Auction Data'!$L$2:$L$597,IF(I$200&lt;'Sale Auction Data'!$E$2:$E$597,IF((J$200+1)&gt;'Sale Auction Data'!$E$2:$E$597,IF('Sale Auction Data'!$M$2:$M$597="Y",'Sale Auction Data'!$N$2:$N$597)))))))</f>
        <v>1</v>
      </c>
      <c r="K252" s="17" t="str">
        <f t="array" ref="K252">IF((COUNT(IF($A251='Sale Auction Data'!$L$2:$L$597,IF(J$200&lt;'Sale Auction Data'!$E$2:$E$597,IF((K$200+1)&gt;'Sale Auction Data'!$E$2:$E$597,IF('Sale Auction Data'!$M$2:$M$597="Y",'Sale Auction Data'!$N$2:$N$597))))))=0,"-",(COUNT(IF($A251='Sale Auction Data'!$L$2:$L$597,IF(J$200&lt;'Sale Auction Data'!$E$2:$E$597,IF((K$200+1)&gt;'Sale Auction Data'!$E$2:$E$597,IF('Sale Auction Data'!$M$2:$M$597="Y",'Sale Auction Data'!$N$2:$N$597)))))))</f>
        <v>-</v>
      </c>
      <c r="L252" s="53" t="str">
        <f t="array" ref="L252">IF((COUNT(IF($A251='Sale Auction Data'!$L$2:$L$597,IF((L$200+1)&lt;'Sale Auction Data'!$E$2:$E$597,IF('Sale Auction Data'!$M$2:$M$597="Y",'Sale Auction Data'!$N$2:$N$597)))))=0,"-",(COUNT(IF($A251='Sale Auction Data'!$L$2:$L$597,IF((L$200+1)&lt;'Sale Auction Data'!$E$2:$E$597,IF('Sale Auction Data'!$M$2:$M$597="Y",'Sale Auction Data'!$N$2:$N$597))))))</f>
        <v>-</v>
      </c>
    </row>
    <row r="253" spans="1:12" x14ac:dyDescent="0.25">
      <c r="A253" t="s">
        <v>89</v>
      </c>
      <c r="B253" s="10" t="s">
        <v>134</v>
      </c>
      <c r="C253" s="46" t="str">
        <f t="array" ref="C253">IF((COUNT(IF($A252='Sale Auction Data'!$L$2:$L$597,IF('Sale Auction Data'!$M$2:$M$597="Y",IF(C$200&gt;'Sale Auction Data'!$E$2:$E$597,'Sale Auction Data'!$N$2:$N$597)))))=0,"-",(COUNT(IF($A252='Sale Auction Data'!$L$2:$L$597,IF('Sale Auction Data'!$M$2:$M$597="Y",IF(C$200&gt;'Sale Auction Data'!$E$2:$E$597,'Sale Auction Data'!$N$2:$N$597))))))</f>
        <v>-</v>
      </c>
      <c r="D253" s="17" t="str">
        <f t="array" ref="D253">IF((COUNT(IF($A252='Sale Auction Data'!$L$2:$L$597,IF(C$200&lt;'Sale Auction Data'!$E$2:$E$597,IF((D$200+1)&gt;'Sale Auction Data'!$E$2:$E$597,IF('Sale Auction Data'!$M$2:$M$597="Y",'Sale Auction Data'!$N$2:$N$597))))))=0,"-",(COUNT(IF($A252='Sale Auction Data'!$L$2:$L$597,IF(C$200&lt;'Sale Auction Data'!$E$2:$E$597,IF((D$200+1)&gt;'Sale Auction Data'!$E$2:$E$597,IF('Sale Auction Data'!$M$2:$M$597="Y",'Sale Auction Data'!$N$2:$N$597)))))))</f>
        <v>-</v>
      </c>
      <c r="E253" s="17" t="str">
        <f t="array" ref="E253">IF((COUNT(IF($A252='Sale Auction Data'!$L$2:$L$597,IF(D$200&lt;'Sale Auction Data'!$E$2:$E$597,IF((E$200+1)&gt;'Sale Auction Data'!$E$2:$E$597,IF('Sale Auction Data'!$M$2:$M$597="Y",'Sale Auction Data'!$N$2:$N$597))))))=0,"-",(COUNT(IF($A252='Sale Auction Data'!$L$2:$L$597,IF(D$200&lt;'Sale Auction Data'!$E$2:$E$597,IF((E$200+1)&gt;'Sale Auction Data'!$E$2:$E$597,IF('Sale Auction Data'!$M$2:$M$597="Y",'Sale Auction Data'!$N$2:$N$597)))))))</f>
        <v>-</v>
      </c>
      <c r="F253" s="17" t="str">
        <f t="array" ref="F253">IF((COUNT(IF($A252='Sale Auction Data'!$L$2:$L$597,IF(E$200&lt;'Sale Auction Data'!$E$2:$E$597,IF((F$200+1)&gt;'Sale Auction Data'!$E$2:$E$597,IF('Sale Auction Data'!$M$2:$M$597="Y",'Sale Auction Data'!$N$2:$N$597))))))=0,"-",(COUNT(IF($A252='Sale Auction Data'!$L$2:$L$597,IF(E$200&lt;'Sale Auction Data'!$E$2:$E$597,IF((F$200+1)&gt;'Sale Auction Data'!$E$2:$E$597,IF('Sale Auction Data'!$M$2:$M$597="Y",'Sale Auction Data'!$N$2:$N$597)))))))</f>
        <v>-</v>
      </c>
      <c r="G253" s="17" t="str">
        <f t="array" ref="G253">IF((COUNT(IF($A252='Sale Auction Data'!$L$2:$L$597,IF(F$200&lt;'Sale Auction Data'!$E$2:$E$597,IF((G$200+1)&gt;'Sale Auction Data'!$E$2:$E$597,IF('Sale Auction Data'!$M$2:$M$597="Y",'Sale Auction Data'!$N$2:$N$597))))))=0,"-",(COUNT(IF($A252='Sale Auction Data'!$L$2:$L$597,IF(F$200&lt;'Sale Auction Data'!$E$2:$E$597,IF((G$200+1)&gt;'Sale Auction Data'!$E$2:$E$597,IF('Sale Auction Data'!$M$2:$M$597="Y",'Sale Auction Data'!$N$2:$N$597)))))))</f>
        <v>-</v>
      </c>
      <c r="H253" s="17" t="str">
        <f t="array" ref="H253">IF((COUNT(IF($A252='Sale Auction Data'!$L$2:$L$597,IF(G$200&lt;'Sale Auction Data'!$E$2:$E$597,IF((H$200+1)&gt;'Sale Auction Data'!$E$2:$E$597,IF('Sale Auction Data'!$M$2:$M$597="Y",'Sale Auction Data'!$N$2:$N$597))))))=0,"-",(COUNT(IF($A252='Sale Auction Data'!$L$2:$L$597,IF(G$200&lt;'Sale Auction Data'!$E$2:$E$597,IF((H$200+1)&gt;'Sale Auction Data'!$E$2:$E$597,IF('Sale Auction Data'!$M$2:$M$597="Y",'Sale Auction Data'!$N$2:$N$597)))))))</f>
        <v>-</v>
      </c>
      <c r="I253" s="17" t="str">
        <f t="array" ref="I253">IF((COUNT(IF($A252='Sale Auction Data'!$L$2:$L$597,IF(H$200&lt;'Sale Auction Data'!$E$2:$E$597,IF((I$200+1)&gt;'Sale Auction Data'!$E$2:$E$597,IF('Sale Auction Data'!$M$2:$M$597="Y",'Sale Auction Data'!$N$2:$N$597))))))=0,"-",(COUNT(IF($A252='Sale Auction Data'!$L$2:$L$597,IF(H$200&lt;'Sale Auction Data'!$E$2:$E$597,IF((I$200+1)&gt;'Sale Auction Data'!$E$2:$E$597,IF('Sale Auction Data'!$M$2:$M$597="Y",'Sale Auction Data'!$N$2:$N$597)))))))</f>
        <v>-</v>
      </c>
      <c r="J253" s="17" t="str">
        <f t="array" ref="J253">IF((COUNT(IF($A252='Sale Auction Data'!$L$2:$L$597,IF(I$200&lt;'Sale Auction Data'!$E$2:$E$597,IF((J$200+1)&gt;'Sale Auction Data'!$E$2:$E$597,IF('Sale Auction Data'!$M$2:$M$597="Y",'Sale Auction Data'!$N$2:$N$597))))))=0,"-",(COUNT(IF($A252='Sale Auction Data'!$L$2:$L$597,IF(I$200&lt;'Sale Auction Data'!$E$2:$E$597,IF((J$200+1)&gt;'Sale Auction Data'!$E$2:$E$597,IF('Sale Auction Data'!$M$2:$M$597="Y",'Sale Auction Data'!$N$2:$N$597)))))))</f>
        <v>-</v>
      </c>
      <c r="K253" s="17" t="str">
        <f t="array" ref="K253">IF((COUNT(IF($A252='Sale Auction Data'!$L$2:$L$597,IF(J$200&lt;'Sale Auction Data'!$E$2:$E$597,IF((K$200+1)&gt;'Sale Auction Data'!$E$2:$E$597,IF('Sale Auction Data'!$M$2:$M$597="Y",'Sale Auction Data'!$N$2:$N$597))))))=0,"-",(COUNT(IF($A252='Sale Auction Data'!$L$2:$L$597,IF(J$200&lt;'Sale Auction Data'!$E$2:$E$597,IF((K$200+1)&gt;'Sale Auction Data'!$E$2:$E$597,IF('Sale Auction Data'!$M$2:$M$597="Y",'Sale Auction Data'!$N$2:$N$597)))))))</f>
        <v>-</v>
      </c>
      <c r="L253" s="53" t="str">
        <f t="array" ref="L253">IF((COUNT(IF($A252='Sale Auction Data'!$L$2:$L$597,IF((L$200+1)&lt;'Sale Auction Data'!$E$2:$E$597,IF('Sale Auction Data'!$M$2:$M$597="Y",'Sale Auction Data'!$N$2:$N$597)))))=0,"-",(COUNT(IF($A252='Sale Auction Data'!$L$2:$L$597,IF((L$200+1)&lt;'Sale Auction Data'!$E$2:$E$597,IF('Sale Auction Data'!$M$2:$M$597="Y",'Sale Auction Data'!$N$2:$N$597))))))</f>
        <v>-</v>
      </c>
    </row>
    <row r="254" spans="1:12" x14ac:dyDescent="0.25">
      <c r="A254" t="s">
        <v>130</v>
      </c>
      <c r="B254" s="10" t="s">
        <v>167</v>
      </c>
      <c r="C254" s="46" t="str">
        <f t="array" ref="C254">IF((COUNT(IF($A253='Sale Auction Data'!$L$2:$L$597,IF('Sale Auction Data'!$M$2:$M$597="Y",IF(C$200&gt;'Sale Auction Data'!$E$2:$E$597,'Sale Auction Data'!$N$2:$N$597)))))=0,"-",(COUNT(IF($A253='Sale Auction Data'!$L$2:$L$597,IF('Sale Auction Data'!$M$2:$M$597="Y",IF(C$200&gt;'Sale Auction Data'!$E$2:$E$597,'Sale Auction Data'!$N$2:$N$597))))))</f>
        <v>-</v>
      </c>
      <c r="D254" s="17">
        <f t="array" ref="D254">IF((COUNT(IF($A253='Sale Auction Data'!$L$2:$L$597,IF(C$200&lt;'Sale Auction Data'!$E$2:$E$597,IF((D$200+1)&gt;'Sale Auction Data'!$E$2:$E$597,IF('Sale Auction Data'!$M$2:$M$597="Y",'Sale Auction Data'!$N$2:$N$597))))))=0,"-",(COUNT(IF($A253='Sale Auction Data'!$L$2:$L$597,IF(C$200&lt;'Sale Auction Data'!$E$2:$E$597,IF((D$200+1)&gt;'Sale Auction Data'!$E$2:$E$597,IF('Sale Auction Data'!$M$2:$M$597="Y",'Sale Auction Data'!$N$2:$N$597)))))))</f>
        <v>1</v>
      </c>
      <c r="E254" s="17" t="str">
        <f t="array" ref="E254">IF((COUNT(IF($A253='Sale Auction Data'!$L$2:$L$597,IF(D$200&lt;'Sale Auction Data'!$E$2:$E$597,IF((E$200+1)&gt;'Sale Auction Data'!$E$2:$E$597,IF('Sale Auction Data'!$M$2:$M$597="Y",'Sale Auction Data'!$N$2:$N$597))))))=0,"-",(COUNT(IF($A253='Sale Auction Data'!$L$2:$L$597,IF(D$200&lt;'Sale Auction Data'!$E$2:$E$597,IF((E$200+1)&gt;'Sale Auction Data'!$E$2:$E$597,IF('Sale Auction Data'!$M$2:$M$597="Y",'Sale Auction Data'!$N$2:$N$597)))))))</f>
        <v>-</v>
      </c>
      <c r="F254" s="17" t="str">
        <f t="array" ref="F254">IF((COUNT(IF($A253='Sale Auction Data'!$L$2:$L$597,IF(E$200&lt;'Sale Auction Data'!$E$2:$E$597,IF((F$200+1)&gt;'Sale Auction Data'!$E$2:$E$597,IF('Sale Auction Data'!$M$2:$M$597="Y",'Sale Auction Data'!$N$2:$N$597))))))=0,"-",(COUNT(IF($A253='Sale Auction Data'!$L$2:$L$597,IF(E$200&lt;'Sale Auction Data'!$E$2:$E$597,IF((F$200+1)&gt;'Sale Auction Data'!$E$2:$E$597,IF('Sale Auction Data'!$M$2:$M$597="Y",'Sale Auction Data'!$N$2:$N$597)))))))</f>
        <v>-</v>
      </c>
      <c r="G254" s="17" t="str">
        <f t="array" ref="G254">IF((COUNT(IF($A253='Sale Auction Data'!$L$2:$L$597,IF(F$200&lt;'Sale Auction Data'!$E$2:$E$597,IF((G$200+1)&gt;'Sale Auction Data'!$E$2:$E$597,IF('Sale Auction Data'!$M$2:$M$597="Y",'Sale Auction Data'!$N$2:$N$597))))))=0,"-",(COUNT(IF($A253='Sale Auction Data'!$L$2:$L$597,IF(F$200&lt;'Sale Auction Data'!$E$2:$E$597,IF((G$200+1)&gt;'Sale Auction Data'!$E$2:$E$597,IF('Sale Auction Data'!$M$2:$M$597="Y",'Sale Auction Data'!$N$2:$N$597)))))))</f>
        <v>-</v>
      </c>
      <c r="H254" s="17" t="str">
        <f t="array" ref="H254">IF((COUNT(IF($A253='Sale Auction Data'!$L$2:$L$597,IF(G$200&lt;'Sale Auction Data'!$E$2:$E$597,IF((H$200+1)&gt;'Sale Auction Data'!$E$2:$E$597,IF('Sale Auction Data'!$M$2:$M$597="Y",'Sale Auction Data'!$N$2:$N$597))))))=0,"-",(COUNT(IF($A253='Sale Auction Data'!$L$2:$L$597,IF(G$200&lt;'Sale Auction Data'!$E$2:$E$597,IF((H$200+1)&gt;'Sale Auction Data'!$E$2:$E$597,IF('Sale Auction Data'!$M$2:$M$597="Y",'Sale Auction Data'!$N$2:$N$597)))))))</f>
        <v>-</v>
      </c>
      <c r="I254" s="17" t="str">
        <f t="array" ref="I254">IF((COUNT(IF($A253='Sale Auction Data'!$L$2:$L$597,IF(H$200&lt;'Sale Auction Data'!$E$2:$E$597,IF((I$200+1)&gt;'Sale Auction Data'!$E$2:$E$597,IF('Sale Auction Data'!$M$2:$M$597="Y",'Sale Auction Data'!$N$2:$N$597))))))=0,"-",(COUNT(IF($A253='Sale Auction Data'!$L$2:$L$597,IF(H$200&lt;'Sale Auction Data'!$E$2:$E$597,IF((I$200+1)&gt;'Sale Auction Data'!$E$2:$E$597,IF('Sale Auction Data'!$M$2:$M$597="Y",'Sale Auction Data'!$N$2:$N$597)))))))</f>
        <v>-</v>
      </c>
      <c r="J254" s="17" t="str">
        <f t="array" ref="J254">IF((COUNT(IF($A253='Sale Auction Data'!$L$2:$L$597,IF(I$200&lt;'Sale Auction Data'!$E$2:$E$597,IF((J$200+1)&gt;'Sale Auction Data'!$E$2:$E$597,IF('Sale Auction Data'!$M$2:$M$597="Y",'Sale Auction Data'!$N$2:$N$597))))))=0,"-",(COUNT(IF($A253='Sale Auction Data'!$L$2:$L$597,IF(I$200&lt;'Sale Auction Data'!$E$2:$E$597,IF((J$200+1)&gt;'Sale Auction Data'!$E$2:$E$597,IF('Sale Auction Data'!$M$2:$M$597="Y",'Sale Auction Data'!$N$2:$N$597)))))))</f>
        <v>-</v>
      </c>
      <c r="K254" s="17" t="str">
        <f t="array" ref="K254">IF((COUNT(IF($A253='Sale Auction Data'!$L$2:$L$597,IF(J$200&lt;'Sale Auction Data'!$E$2:$E$597,IF((K$200+1)&gt;'Sale Auction Data'!$E$2:$E$597,IF('Sale Auction Data'!$M$2:$M$597="Y",'Sale Auction Data'!$N$2:$N$597))))))=0,"-",(COUNT(IF($A253='Sale Auction Data'!$L$2:$L$597,IF(J$200&lt;'Sale Auction Data'!$E$2:$E$597,IF((K$200+1)&gt;'Sale Auction Data'!$E$2:$E$597,IF('Sale Auction Data'!$M$2:$M$597="Y",'Sale Auction Data'!$N$2:$N$597)))))))</f>
        <v>-</v>
      </c>
      <c r="L254" s="53" t="str">
        <f t="array" ref="L254">IF((COUNT(IF($A253='Sale Auction Data'!$L$2:$L$597,IF((L$200+1)&lt;'Sale Auction Data'!$E$2:$E$597,IF('Sale Auction Data'!$M$2:$M$597="Y",'Sale Auction Data'!$N$2:$N$597)))))=0,"-",(COUNT(IF($A253='Sale Auction Data'!$L$2:$L$597,IF((L$200+1)&lt;'Sale Auction Data'!$E$2:$E$597,IF('Sale Auction Data'!$M$2:$M$597="Y",'Sale Auction Data'!$N$2:$N$597))))))</f>
        <v>-</v>
      </c>
    </row>
    <row r="255" spans="1:12" x14ac:dyDescent="0.25">
      <c r="A255" t="s">
        <v>118</v>
      </c>
      <c r="B255" s="10" t="s">
        <v>171</v>
      </c>
      <c r="C255" s="46" t="str">
        <f t="array" ref="C255">IF((COUNT(IF($A254='Sale Auction Data'!$L$2:$L$597,IF('Sale Auction Data'!$M$2:$M$597="Y",IF(C$200&gt;'Sale Auction Data'!$E$2:$E$597,'Sale Auction Data'!$N$2:$N$597)))))=0,"-",(COUNT(IF($A254='Sale Auction Data'!$L$2:$L$597,IF('Sale Auction Data'!$M$2:$M$597="Y",IF(C$200&gt;'Sale Auction Data'!$E$2:$E$597,'Sale Auction Data'!$N$2:$N$597))))))</f>
        <v>-</v>
      </c>
      <c r="D255" s="17" t="str">
        <f t="array" ref="D255">IF((COUNT(IF($A254='Sale Auction Data'!$L$2:$L$597,IF(C$200&lt;'Sale Auction Data'!$E$2:$E$597,IF((D$200+1)&gt;'Sale Auction Data'!$E$2:$E$597,IF('Sale Auction Data'!$M$2:$M$597="Y",'Sale Auction Data'!$N$2:$N$597))))))=0,"-",(COUNT(IF($A254='Sale Auction Data'!$L$2:$L$597,IF(C$200&lt;'Sale Auction Data'!$E$2:$E$597,IF((D$200+1)&gt;'Sale Auction Data'!$E$2:$E$597,IF('Sale Auction Data'!$M$2:$M$597="Y",'Sale Auction Data'!$N$2:$N$597)))))))</f>
        <v>-</v>
      </c>
      <c r="E255" s="17" t="str">
        <f t="array" ref="E255">IF((COUNT(IF($A254='Sale Auction Data'!$L$2:$L$597,IF(D$200&lt;'Sale Auction Data'!$E$2:$E$597,IF((E$200+1)&gt;'Sale Auction Data'!$E$2:$E$597,IF('Sale Auction Data'!$M$2:$M$597="Y",'Sale Auction Data'!$N$2:$N$597))))))=0,"-",(COUNT(IF($A254='Sale Auction Data'!$L$2:$L$597,IF(D$200&lt;'Sale Auction Data'!$E$2:$E$597,IF((E$200+1)&gt;'Sale Auction Data'!$E$2:$E$597,IF('Sale Auction Data'!$M$2:$M$597="Y",'Sale Auction Data'!$N$2:$N$597)))))))</f>
        <v>-</v>
      </c>
      <c r="F255" s="17" t="str">
        <f t="array" ref="F255">IF((COUNT(IF($A254='Sale Auction Data'!$L$2:$L$597,IF(E$200&lt;'Sale Auction Data'!$E$2:$E$597,IF((F$200+1)&gt;'Sale Auction Data'!$E$2:$E$597,IF('Sale Auction Data'!$M$2:$M$597="Y",'Sale Auction Data'!$N$2:$N$597))))))=0,"-",(COUNT(IF($A254='Sale Auction Data'!$L$2:$L$597,IF(E$200&lt;'Sale Auction Data'!$E$2:$E$597,IF((F$200+1)&gt;'Sale Auction Data'!$E$2:$E$597,IF('Sale Auction Data'!$M$2:$M$597="Y",'Sale Auction Data'!$N$2:$N$597)))))))</f>
        <v>-</v>
      </c>
      <c r="G255" s="17" t="str">
        <f t="array" ref="G255">IF((COUNT(IF($A254='Sale Auction Data'!$L$2:$L$597,IF(F$200&lt;'Sale Auction Data'!$E$2:$E$597,IF((G$200+1)&gt;'Sale Auction Data'!$E$2:$E$597,IF('Sale Auction Data'!$M$2:$M$597="Y",'Sale Auction Data'!$N$2:$N$597))))))=0,"-",(COUNT(IF($A254='Sale Auction Data'!$L$2:$L$597,IF(F$200&lt;'Sale Auction Data'!$E$2:$E$597,IF((G$200+1)&gt;'Sale Auction Data'!$E$2:$E$597,IF('Sale Auction Data'!$M$2:$M$597="Y",'Sale Auction Data'!$N$2:$N$597)))))))</f>
        <v>-</v>
      </c>
      <c r="H255" s="17" t="str">
        <f t="array" ref="H255">IF((COUNT(IF($A254='Sale Auction Data'!$L$2:$L$597,IF(G$200&lt;'Sale Auction Data'!$E$2:$E$597,IF((H$200+1)&gt;'Sale Auction Data'!$E$2:$E$597,IF('Sale Auction Data'!$M$2:$M$597="Y",'Sale Auction Data'!$N$2:$N$597))))))=0,"-",(COUNT(IF($A254='Sale Auction Data'!$L$2:$L$597,IF(G$200&lt;'Sale Auction Data'!$E$2:$E$597,IF((H$200+1)&gt;'Sale Auction Data'!$E$2:$E$597,IF('Sale Auction Data'!$M$2:$M$597="Y",'Sale Auction Data'!$N$2:$N$597)))))))</f>
        <v>-</v>
      </c>
      <c r="I255" s="17" t="str">
        <f t="array" ref="I255">IF((COUNT(IF($A254='Sale Auction Data'!$L$2:$L$597,IF(H$200&lt;'Sale Auction Data'!$E$2:$E$597,IF((I$200+1)&gt;'Sale Auction Data'!$E$2:$E$597,IF('Sale Auction Data'!$M$2:$M$597="Y",'Sale Auction Data'!$N$2:$N$597))))))=0,"-",(COUNT(IF($A254='Sale Auction Data'!$L$2:$L$597,IF(H$200&lt;'Sale Auction Data'!$E$2:$E$597,IF((I$200+1)&gt;'Sale Auction Data'!$E$2:$E$597,IF('Sale Auction Data'!$M$2:$M$597="Y",'Sale Auction Data'!$N$2:$N$597)))))))</f>
        <v>-</v>
      </c>
      <c r="J255" s="17" t="str">
        <f t="array" ref="J255">IF((COUNT(IF($A254='Sale Auction Data'!$L$2:$L$597,IF(I$200&lt;'Sale Auction Data'!$E$2:$E$597,IF((J$200+1)&gt;'Sale Auction Data'!$E$2:$E$597,IF('Sale Auction Data'!$M$2:$M$597="Y",'Sale Auction Data'!$N$2:$N$597))))))=0,"-",(COUNT(IF($A254='Sale Auction Data'!$L$2:$L$597,IF(I$200&lt;'Sale Auction Data'!$E$2:$E$597,IF((J$200+1)&gt;'Sale Auction Data'!$E$2:$E$597,IF('Sale Auction Data'!$M$2:$M$597="Y",'Sale Auction Data'!$N$2:$N$597)))))))</f>
        <v>-</v>
      </c>
      <c r="K255" s="17" t="str">
        <f t="array" ref="K255">IF((COUNT(IF($A254='Sale Auction Data'!$L$2:$L$597,IF(J$200&lt;'Sale Auction Data'!$E$2:$E$597,IF((K$200+1)&gt;'Sale Auction Data'!$E$2:$E$597,IF('Sale Auction Data'!$M$2:$M$597="Y",'Sale Auction Data'!$N$2:$N$597))))))=0,"-",(COUNT(IF($A254='Sale Auction Data'!$L$2:$L$597,IF(J$200&lt;'Sale Auction Data'!$E$2:$E$597,IF((K$200+1)&gt;'Sale Auction Data'!$E$2:$E$597,IF('Sale Auction Data'!$M$2:$M$597="Y",'Sale Auction Data'!$N$2:$N$597)))))))</f>
        <v>-</v>
      </c>
      <c r="L255" s="53" t="str">
        <f t="array" ref="L255">IF((COUNT(IF($A254='Sale Auction Data'!$L$2:$L$597,IF((L$200+1)&lt;'Sale Auction Data'!$E$2:$E$597,IF('Sale Auction Data'!$M$2:$M$597="Y",'Sale Auction Data'!$N$2:$N$597)))))=0,"-",(COUNT(IF($A254='Sale Auction Data'!$L$2:$L$597,IF((L$200+1)&lt;'Sale Auction Data'!$E$2:$E$597,IF('Sale Auction Data'!$M$2:$M$597="Y",'Sale Auction Data'!$N$2:$N$597))))))</f>
        <v>-</v>
      </c>
    </row>
    <row r="256" spans="1:12" x14ac:dyDescent="0.25">
      <c r="A256" t="s">
        <v>225</v>
      </c>
      <c r="B256" s="10" t="s">
        <v>118</v>
      </c>
      <c r="C256" s="46" t="str">
        <f t="array" ref="C256">IF((COUNT(IF($A255='Sale Auction Data'!$L$2:$L$597,IF('Sale Auction Data'!$M$2:$M$597="Y",IF(C$200&gt;'Sale Auction Data'!$E$2:$E$597,'Sale Auction Data'!$N$2:$N$597)))))=0,"-",(COUNT(IF($A255='Sale Auction Data'!$L$2:$L$597,IF('Sale Auction Data'!$M$2:$M$597="Y",IF(C$200&gt;'Sale Auction Data'!$E$2:$E$597,'Sale Auction Data'!$N$2:$N$597))))))</f>
        <v>-</v>
      </c>
      <c r="D256" s="17">
        <f t="array" ref="D256">IF((COUNT(IF($A255='Sale Auction Data'!$L$2:$L$597,IF(C$200&lt;'Sale Auction Data'!$E$2:$E$597,IF((D$200+1)&gt;'Sale Auction Data'!$E$2:$E$597,IF('Sale Auction Data'!$M$2:$M$597="Y",'Sale Auction Data'!$N$2:$N$597))))))=0,"-",(COUNT(IF($A255='Sale Auction Data'!$L$2:$L$597,IF(C$200&lt;'Sale Auction Data'!$E$2:$E$597,IF((D$200+1)&gt;'Sale Auction Data'!$E$2:$E$597,IF('Sale Auction Data'!$M$2:$M$597="Y",'Sale Auction Data'!$N$2:$N$597)))))))</f>
        <v>1</v>
      </c>
      <c r="E256" s="17">
        <f t="array" ref="E256">IF((COUNT(IF($A255='Sale Auction Data'!$L$2:$L$597,IF(D$200&lt;'Sale Auction Data'!$E$2:$E$597,IF((E$200+1)&gt;'Sale Auction Data'!$E$2:$E$597,IF('Sale Auction Data'!$M$2:$M$597="Y",'Sale Auction Data'!$N$2:$N$597))))))=0,"-",(COUNT(IF($A255='Sale Auction Data'!$L$2:$L$597,IF(D$200&lt;'Sale Auction Data'!$E$2:$E$597,IF((E$200+1)&gt;'Sale Auction Data'!$E$2:$E$597,IF('Sale Auction Data'!$M$2:$M$597="Y",'Sale Auction Data'!$N$2:$N$597)))))))</f>
        <v>2</v>
      </c>
      <c r="F256" s="17" t="str">
        <f t="array" ref="F256">IF((COUNT(IF($A255='Sale Auction Data'!$L$2:$L$597,IF(E$200&lt;'Sale Auction Data'!$E$2:$E$597,IF((F$200+1)&gt;'Sale Auction Data'!$E$2:$E$597,IF('Sale Auction Data'!$M$2:$M$597="Y",'Sale Auction Data'!$N$2:$N$597))))))=0,"-",(COUNT(IF($A255='Sale Auction Data'!$L$2:$L$597,IF(E$200&lt;'Sale Auction Data'!$E$2:$E$597,IF((F$200+1)&gt;'Sale Auction Data'!$E$2:$E$597,IF('Sale Auction Data'!$M$2:$M$597="Y",'Sale Auction Data'!$N$2:$N$597)))))))</f>
        <v>-</v>
      </c>
      <c r="G256" s="17" t="str">
        <f t="array" ref="G256">IF((COUNT(IF($A255='Sale Auction Data'!$L$2:$L$597,IF(F$200&lt;'Sale Auction Data'!$E$2:$E$597,IF((G$200+1)&gt;'Sale Auction Data'!$E$2:$E$597,IF('Sale Auction Data'!$M$2:$M$597="Y",'Sale Auction Data'!$N$2:$N$597))))))=0,"-",(COUNT(IF($A255='Sale Auction Data'!$L$2:$L$597,IF(F$200&lt;'Sale Auction Data'!$E$2:$E$597,IF((G$200+1)&gt;'Sale Auction Data'!$E$2:$E$597,IF('Sale Auction Data'!$M$2:$M$597="Y",'Sale Auction Data'!$N$2:$N$597)))))))</f>
        <v>-</v>
      </c>
      <c r="H256" s="17" t="str">
        <f t="array" ref="H256">IF((COUNT(IF($A255='Sale Auction Data'!$L$2:$L$597,IF(G$200&lt;'Sale Auction Data'!$E$2:$E$597,IF((H$200+1)&gt;'Sale Auction Data'!$E$2:$E$597,IF('Sale Auction Data'!$M$2:$M$597="Y",'Sale Auction Data'!$N$2:$N$597))))))=0,"-",(COUNT(IF($A255='Sale Auction Data'!$L$2:$L$597,IF(G$200&lt;'Sale Auction Data'!$E$2:$E$597,IF((H$200+1)&gt;'Sale Auction Data'!$E$2:$E$597,IF('Sale Auction Data'!$M$2:$M$597="Y",'Sale Auction Data'!$N$2:$N$597)))))))</f>
        <v>-</v>
      </c>
      <c r="I256" s="17" t="str">
        <f t="array" ref="I256">IF((COUNT(IF($A255='Sale Auction Data'!$L$2:$L$597,IF(H$200&lt;'Sale Auction Data'!$E$2:$E$597,IF((I$200+1)&gt;'Sale Auction Data'!$E$2:$E$597,IF('Sale Auction Data'!$M$2:$M$597="Y",'Sale Auction Data'!$N$2:$N$597))))))=0,"-",(COUNT(IF($A255='Sale Auction Data'!$L$2:$L$597,IF(H$200&lt;'Sale Auction Data'!$E$2:$E$597,IF((I$200+1)&gt;'Sale Auction Data'!$E$2:$E$597,IF('Sale Auction Data'!$M$2:$M$597="Y",'Sale Auction Data'!$N$2:$N$597)))))))</f>
        <v>-</v>
      </c>
      <c r="J256" s="17" t="str">
        <f t="array" ref="J256">IF((COUNT(IF($A255='Sale Auction Data'!$L$2:$L$597,IF(I$200&lt;'Sale Auction Data'!$E$2:$E$597,IF((J$200+1)&gt;'Sale Auction Data'!$E$2:$E$597,IF('Sale Auction Data'!$M$2:$M$597="Y",'Sale Auction Data'!$N$2:$N$597))))))=0,"-",(COUNT(IF($A255='Sale Auction Data'!$L$2:$L$597,IF(I$200&lt;'Sale Auction Data'!$E$2:$E$597,IF((J$200+1)&gt;'Sale Auction Data'!$E$2:$E$597,IF('Sale Auction Data'!$M$2:$M$597="Y",'Sale Auction Data'!$N$2:$N$597)))))))</f>
        <v>-</v>
      </c>
      <c r="K256" s="17" t="str">
        <f t="array" ref="K256">IF((COUNT(IF($A255='Sale Auction Data'!$L$2:$L$597,IF(J$200&lt;'Sale Auction Data'!$E$2:$E$597,IF((K$200+1)&gt;'Sale Auction Data'!$E$2:$E$597,IF('Sale Auction Data'!$M$2:$M$597="Y",'Sale Auction Data'!$N$2:$N$597))))))=0,"-",(COUNT(IF($A255='Sale Auction Data'!$L$2:$L$597,IF(J$200&lt;'Sale Auction Data'!$E$2:$E$597,IF((K$200+1)&gt;'Sale Auction Data'!$E$2:$E$597,IF('Sale Auction Data'!$M$2:$M$597="Y",'Sale Auction Data'!$N$2:$N$597)))))))</f>
        <v>-</v>
      </c>
      <c r="L256" s="53" t="str">
        <f t="array" ref="L256">IF((COUNT(IF($A255='Sale Auction Data'!$L$2:$L$597,IF((L$200+1)&lt;'Sale Auction Data'!$E$2:$E$597,IF('Sale Auction Data'!$M$2:$M$597="Y",'Sale Auction Data'!$N$2:$N$597)))))=0,"-",(COUNT(IF($A255='Sale Auction Data'!$L$2:$L$597,IF((L$200+1)&lt;'Sale Auction Data'!$E$2:$E$597,IF('Sale Auction Data'!$M$2:$M$597="Y",'Sale Auction Data'!$N$2:$N$597))))))</f>
        <v>-</v>
      </c>
    </row>
    <row r="257" spans="1:12" x14ac:dyDescent="0.25">
      <c r="A257" t="s">
        <v>103</v>
      </c>
      <c r="B257" s="10" t="s">
        <v>233</v>
      </c>
      <c r="C257" s="46" t="str">
        <f t="array" ref="C257">IF((COUNT(IF($A256='Sale Auction Data'!$L$2:$L$597,IF('Sale Auction Data'!$M$2:$M$597="Y",IF(C$200&gt;'Sale Auction Data'!$E$2:$E$597,'Sale Auction Data'!$N$2:$N$597)))))=0,"-",(COUNT(IF($A256='Sale Auction Data'!$L$2:$L$597,IF('Sale Auction Data'!$M$2:$M$597="Y",IF(C$200&gt;'Sale Auction Data'!$E$2:$E$597,'Sale Auction Data'!$N$2:$N$597))))))</f>
        <v>-</v>
      </c>
      <c r="D257" s="17" t="str">
        <f t="array" ref="D257">IF((COUNT(IF($A256='Sale Auction Data'!$L$2:$L$597,IF(C$200&lt;'Sale Auction Data'!$E$2:$E$597,IF((D$200+1)&gt;'Sale Auction Data'!$E$2:$E$597,IF('Sale Auction Data'!$M$2:$M$597="Y",'Sale Auction Data'!$N$2:$N$597))))))=0,"-",(COUNT(IF($A256='Sale Auction Data'!$L$2:$L$597,IF(C$200&lt;'Sale Auction Data'!$E$2:$E$597,IF((D$200+1)&gt;'Sale Auction Data'!$E$2:$E$597,IF('Sale Auction Data'!$M$2:$M$597="Y",'Sale Auction Data'!$N$2:$N$597)))))))</f>
        <v>-</v>
      </c>
      <c r="E257" s="17" t="str">
        <f t="array" ref="E257">IF((COUNT(IF($A256='Sale Auction Data'!$L$2:$L$597,IF(D$200&lt;'Sale Auction Data'!$E$2:$E$597,IF((E$200+1)&gt;'Sale Auction Data'!$E$2:$E$597,IF('Sale Auction Data'!$M$2:$M$597="Y",'Sale Auction Data'!$N$2:$N$597))))))=0,"-",(COUNT(IF($A256='Sale Auction Data'!$L$2:$L$597,IF(D$200&lt;'Sale Auction Data'!$E$2:$E$597,IF((E$200+1)&gt;'Sale Auction Data'!$E$2:$E$597,IF('Sale Auction Data'!$M$2:$M$597="Y",'Sale Auction Data'!$N$2:$N$597)))))))</f>
        <v>-</v>
      </c>
      <c r="F257" s="17" t="str">
        <f t="array" ref="F257">IF((COUNT(IF($A256='Sale Auction Data'!$L$2:$L$597,IF(E$200&lt;'Sale Auction Data'!$E$2:$E$597,IF((F$200+1)&gt;'Sale Auction Data'!$E$2:$E$597,IF('Sale Auction Data'!$M$2:$M$597="Y",'Sale Auction Data'!$N$2:$N$597))))))=0,"-",(COUNT(IF($A256='Sale Auction Data'!$L$2:$L$597,IF(E$200&lt;'Sale Auction Data'!$E$2:$E$597,IF((F$200+1)&gt;'Sale Auction Data'!$E$2:$E$597,IF('Sale Auction Data'!$M$2:$M$597="Y",'Sale Auction Data'!$N$2:$N$597)))))))</f>
        <v>-</v>
      </c>
      <c r="G257" s="17" t="str">
        <f t="array" ref="G257">IF((COUNT(IF($A256='Sale Auction Data'!$L$2:$L$597,IF(F$200&lt;'Sale Auction Data'!$E$2:$E$597,IF((G$200+1)&gt;'Sale Auction Data'!$E$2:$E$597,IF('Sale Auction Data'!$M$2:$M$597="Y",'Sale Auction Data'!$N$2:$N$597))))))=0,"-",(COUNT(IF($A256='Sale Auction Data'!$L$2:$L$597,IF(F$200&lt;'Sale Auction Data'!$E$2:$E$597,IF((G$200+1)&gt;'Sale Auction Data'!$E$2:$E$597,IF('Sale Auction Data'!$M$2:$M$597="Y",'Sale Auction Data'!$N$2:$N$597)))))))</f>
        <v>-</v>
      </c>
      <c r="H257" s="17" t="str">
        <f t="array" ref="H257">IF((COUNT(IF($A256='Sale Auction Data'!$L$2:$L$597,IF(G$200&lt;'Sale Auction Data'!$E$2:$E$597,IF((H$200+1)&gt;'Sale Auction Data'!$E$2:$E$597,IF('Sale Auction Data'!$M$2:$M$597="Y",'Sale Auction Data'!$N$2:$N$597))))))=0,"-",(COUNT(IF($A256='Sale Auction Data'!$L$2:$L$597,IF(G$200&lt;'Sale Auction Data'!$E$2:$E$597,IF((H$200+1)&gt;'Sale Auction Data'!$E$2:$E$597,IF('Sale Auction Data'!$M$2:$M$597="Y",'Sale Auction Data'!$N$2:$N$597)))))))</f>
        <v>-</v>
      </c>
      <c r="I257" s="17" t="str">
        <f t="array" ref="I257">IF((COUNT(IF($A256='Sale Auction Data'!$L$2:$L$597,IF(H$200&lt;'Sale Auction Data'!$E$2:$E$597,IF((I$200+1)&gt;'Sale Auction Data'!$E$2:$E$597,IF('Sale Auction Data'!$M$2:$M$597="Y",'Sale Auction Data'!$N$2:$N$597))))))=0,"-",(COUNT(IF($A256='Sale Auction Data'!$L$2:$L$597,IF(H$200&lt;'Sale Auction Data'!$E$2:$E$597,IF((I$200+1)&gt;'Sale Auction Data'!$E$2:$E$597,IF('Sale Auction Data'!$M$2:$M$597="Y",'Sale Auction Data'!$N$2:$N$597)))))))</f>
        <v>-</v>
      </c>
      <c r="J257" s="17" t="str">
        <f t="array" ref="J257">IF((COUNT(IF($A256='Sale Auction Data'!$L$2:$L$597,IF(I$200&lt;'Sale Auction Data'!$E$2:$E$597,IF((J$200+1)&gt;'Sale Auction Data'!$E$2:$E$597,IF('Sale Auction Data'!$M$2:$M$597="Y",'Sale Auction Data'!$N$2:$N$597))))))=0,"-",(COUNT(IF($A256='Sale Auction Data'!$L$2:$L$597,IF(I$200&lt;'Sale Auction Data'!$E$2:$E$597,IF((J$200+1)&gt;'Sale Auction Data'!$E$2:$E$597,IF('Sale Auction Data'!$M$2:$M$597="Y",'Sale Auction Data'!$N$2:$N$597)))))))</f>
        <v>-</v>
      </c>
      <c r="K257" s="17" t="str">
        <f t="array" ref="K257">IF((COUNT(IF($A256='Sale Auction Data'!$L$2:$L$597,IF(J$200&lt;'Sale Auction Data'!$E$2:$E$597,IF((K$200+1)&gt;'Sale Auction Data'!$E$2:$E$597,IF('Sale Auction Data'!$M$2:$M$597="Y",'Sale Auction Data'!$N$2:$N$597))))))=0,"-",(COUNT(IF($A256='Sale Auction Data'!$L$2:$L$597,IF(J$200&lt;'Sale Auction Data'!$E$2:$E$597,IF((K$200+1)&gt;'Sale Auction Data'!$E$2:$E$597,IF('Sale Auction Data'!$M$2:$M$597="Y",'Sale Auction Data'!$N$2:$N$597)))))))</f>
        <v>-</v>
      </c>
      <c r="L257" s="53" t="str">
        <f t="array" ref="L257">IF((COUNT(IF($A256='Sale Auction Data'!$L$2:$L$597,IF((L$200+1)&lt;'Sale Auction Data'!$E$2:$E$597,IF('Sale Auction Data'!$M$2:$M$597="Y",'Sale Auction Data'!$N$2:$N$597)))))=0,"-",(COUNT(IF($A256='Sale Auction Data'!$L$2:$L$597,IF((L$200+1)&lt;'Sale Auction Data'!$E$2:$E$597,IF('Sale Auction Data'!$M$2:$M$597="Y",'Sale Auction Data'!$N$2:$N$597))))))</f>
        <v>-</v>
      </c>
    </row>
    <row r="258" spans="1:12" x14ac:dyDescent="0.25">
      <c r="A258" t="s">
        <v>111</v>
      </c>
      <c r="B258" s="10" t="s">
        <v>168</v>
      </c>
      <c r="C258" s="46" t="str">
        <f t="array" ref="C258">IF((COUNT(IF($A257='Sale Auction Data'!$L$2:$L$597,IF('Sale Auction Data'!$M$2:$M$597="Y",IF(C$200&gt;'Sale Auction Data'!$E$2:$E$597,'Sale Auction Data'!$N$2:$N$597)))))=0,"-",(COUNT(IF($A257='Sale Auction Data'!$L$2:$L$597,IF('Sale Auction Data'!$M$2:$M$597="Y",IF(C$200&gt;'Sale Auction Data'!$E$2:$E$597,'Sale Auction Data'!$N$2:$N$597))))))</f>
        <v>-</v>
      </c>
      <c r="D258" s="17" t="str">
        <f t="array" ref="D258">IF((COUNT(IF($A257='Sale Auction Data'!$L$2:$L$597,IF(C$200&lt;'Sale Auction Data'!$E$2:$E$597,IF((D$200+1)&gt;'Sale Auction Data'!$E$2:$E$597,IF('Sale Auction Data'!$M$2:$M$597="Y",'Sale Auction Data'!$N$2:$N$597))))))=0,"-",(COUNT(IF($A257='Sale Auction Data'!$L$2:$L$597,IF(C$200&lt;'Sale Auction Data'!$E$2:$E$597,IF((D$200+1)&gt;'Sale Auction Data'!$E$2:$E$597,IF('Sale Auction Data'!$M$2:$M$597="Y",'Sale Auction Data'!$N$2:$N$597)))))))</f>
        <v>-</v>
      </c>
      <c r="E258" s="17">
        <f t="array" ref="E258">IF((COUNT(IF($A257='Sale Auction Data'!$L$2:$L$597,IF(D$200&lt;'Sale Auction Data'!$E$2:$E$597,IF((E$200+1)&gt;'Sale Auction Data'!$E$2:$E$597,IF('Sale Auction Data'!$M$2:$M$597="Y",'Sale Auction Data'!$N$2:$N$597))))))=0,"-",(COUNT(IF($A257='Sale Auction Data'!$L$2:$L$597,IF(D$200&lt;'Sale Auction Data'!$E$2:$E$597,IF((E$200+1)&gt;'Sale Auction Data'!$E$2:$E$597,IF('Sale Auction Data'!$M$2:$M$597="Y",'Sale Auction Data'!$N$2:$N$597)))))))</f>
        <v>1</v>
      </c>
      <c r="F258" s="17" t="str">
        <f t="array" ref="F258">IF((COUNT(IF($A257='Sale Auction Data'!$L$2:$L$597,IF(E$200&lt;'Sale Auction Data'!$E$2:$E$597,IF((F$200+1)&gt;'Sale Auction Data'!$E$2:$E$597,IF('Sale Auction Data'!$M$2:$M$597="Y",'Sale Auction Data'!$N$2:$N$597))))))=0,"-",(COUNT(IF($A257='Sale Auction Data'!$L$2:$L$597,IF(E$200&lt;'Sale Auction Data'!$E$2:$E$597,IF((F$200+1)&gt;'Sale Auction Data'!$E$2:$E$597,IF('Sale Auction Data'!$M$2:$M$597="Y",'Sale Auction Data'!$N$2:$N$597)))))))</f>
        <v>-</v>
      </c>
      <c r="G258" s="17" t="str">
        <f t="array" ref="G258">IF((COUNT(IF($A257='Sale Auction Data'!$L$2:$L$597,IF(F$200&lt;'Sale Auction Data'!$E$2:$E$597,IF((G$200+1)&gt;'Sale Auction Data'!$E$2:$E$597,IF('Sale Auction Data'!$M$2:$M$597="Y",'Sale Auction Data'!$N$2:$N$597))))))=0,"-",(COUNT(IF($A257='Sale Auction Data'!$L$2:$L$597,IF(F$200&lt;'Sale Auction Data'!$E$2:$E$597,IF((G$200+1)&gt;'Sale Auction Data'!$E$2:$E$597,IF('Sale Auction Data'!$M$2:$M$597="Y",'Sale Auction Data'!$N$2:$N$597)))))))</f>
        <v>-</v>
      </c>
      <c r="H258" s="17" t="str">
        <f t="array" ref="H258">IF((COUNT(IF($A257='Sale Auction Data'!$L$2:$L$597,IF(G$200&lt;'Sale Auction Data'!$E$2:$E$597,IF((H$200+1)&gt;'Sale Auction Data'!$E$2:$E$597,IF('Sale Auction Data'!$M$2:$M$597="Y",'Sale Auction Data'!$N$2:$N$597))))))=0,"-",(COUNT(IF($A257='Sale Auction Data'!$L$2:$L$597,IF(G$200&lt;'Sale Auction Data'!$E$2:$E$597,IF((H$200+1)&gt;'Sale Auction Data'!$E$2:$E$597,IF('Sale Auction Data'!$M$2:$M$597="Y",'Sale Auction Data'!$N$2:$N$597)))))))</f>
        <v>-</v>
      </c>
      <c r="I258" s="17" t="str">
        <f t="array" ref="I258">IF((COUNT(IF($A257='Sale Auction Data'!$L$2:$L$597,IF(H$200&lt;'Sale Auction Data'!$E$2:$E$597,IF((I$200+1)&gt;'Sale Auction Data'!$E$2:$E$597,IF('Sale Auction Data'!$M$2:$M$597="Y",'Sale Auction Data'!$N$2:$N$597))))))=0,"-",(COUNT(IF($A257='Sale Auction Data'!$L$2:$L$597,IF(H$200&lt;'Sale Auction Data'!$E$2:$E$597,IF((I$200+1)&gt;'Sale Auction Data'!$E$2:$E$597,IF('Sale Auction Data'!$M$2:$M$597="Y",'Sale Auction Data'!$N$2:$N$597)))))))</f>
        <v>-</v>
      </c>
      <c r="J258" s="17" t="str">
        <f t="array" ref="J258">IF((COUNT(IF($A257='Sale Auction Data'!$L$2:$L$597,IF(I$200&lt;'Sale Auction Data'!$E$2:$E$597,IF((J$200+1)&gt;'Sale Auction Data'!$E$2:$E$597,IF('Sale Auction Data'!$M$2:$M$597="Y",'Sale Auction Data'!$N$2:$N$597))))))=0,"-",(COUNT(IF($A257='Sale Auction Data'!$L$2:$L$597,IF(I$200&lt;'Sale Auction Data'!$E$2:$E$597,IF((J$200+1)&gt;'Sale Auction Data'!$E$2:$E$597,IF('Sale Auction Data'!$M$2:$M$597="Y",'Sale Auction Data'!$N$2:$N$597)))))))</f>
        <v>-</v>
      </c>
      <c r="K258" s="17" t="str">
        <f t="array" ref="K258">IF((COUNT(IF($A257='Sale Auction Data'!$L$2:$L$597,IF(J$200&lt;'Sale Auction Data'!$E$2:$E$597,IF((K$200+1)&gt;'Sale Auction Data'!$E$2:$E$597,IF('Sale Auction Data'!$M$2:$M$597="Y",'Sale Auction Data'!$N$2:$N$597))))))=0,"-",(COUNT(IF($A257='Sale Auction Data'!$L$2:$L$597,IF(J$200&lt;'Sale Auction Data'!$E$2:$E$597,IF((K$200+1)&gt;'Sale Auction Data'!$E$2:$E$597,IF('Sale Auction Data'!$M$2:$M$597="Y",'Sale Auction Data'!$N$2:$N$597)))))))</f>
        <v>-</v>
      </c>
      <c r="L258" s="53" t="str">
        <f t="array" ref="L258">IF((COUNT(IF($A257='Sale Auction Data'!$L$2:$L$597,IF((L$200+1)&lt;'Sale Auction Data'!$E$2:$E$597,IF('Sale Auction Data'!$M$2:$M$597="Y",'Sale Auction Data'!$N$2:$N$597)))))=0,"-",(COUNT(IF($A257='Sale Auction Data'!$L$2:$L$597,IF((L$200+1)&lt;'Sale Auction Data'!$E$2:$E$597,IF('Sale Auction Data'!$M$2:$M$597="Y",'Sale Auction Data'!$N$2:$N$597))))))</f>
        <v>-</v>
      </c>
    </row>
    <row r="259" spans="1:12" x14ac:dyDescent="0.25">
      <c r="A259" t="s">
        <v>126</v>
      </c>
      <c r="B259" s="10" t="s">
        <v>169</v>
      </c>
      <c r="C259" s="46">
        <f t="array" ref="C259">IF((COUNT(IF($A258='Sale Auction Data'!$L$2:$L$597,IF('Sale Auction Data'!$M$2:$M$597="Y",IF(C$200&gt;'Sale Auction Data'!$E$2:$E$597,'Sale Auction Data'!$N$2:$N$597)))))=0,"-",(COUNT(IF($A258='Sale Auction Data'!$L$2:$L$597,IF('Sale Auction Data'!$M$2:$M$597="Y",IF(C$200&gt;'Sale Auction Data'!$E$2:$E$597,'Sale Auction Data'!$N$2:$N$597))))))</f>
        <v>1</v>
      </c>
      <c r="D259" s="17" t="str">
        <f t="array" ref="D259">IF((COUNT(IF($A258='Sale Auction Data'!$L$2:$L$597,IF(C$200&lt;'Sale Auction Data'!$E$2:$E$597,IF((D$200+1)&gt;'Sale Auction Data'!$E$2:$E$597,IF('Sale Auction Data'!$M$2:$M$597="Y",'Sale Auction Data'!$N$2:$N$597))))))=0,"-",(COUNT(IF($A258='Sale Auction Data'!$L$2:$L$597,IF(C$200&lt;'Sale Auction Data'!$E$2:$E$597,IF((D$200+1)&gt;'Sale Auction Data'!$E$2:$E$597,IF('Sale Auction Data'!$M$2:$M$597="Y",'Sale Auction Data'!$N$2:$N$597)))))))</f>
        <v>-</v>
      </c>
      <c r="E259" s="17" t="str">
        <f t="array" ref="E259">IF((COUNT(IF($A258='Sale Auction Data'!$L$2:$L$597,IF(D$200&lt;'Sale Auction Data'!$E$2:$E$597,IF((E$200+1)&gt;'Sale Auction Data'!$E$2:$E$597,IF('Sale Auction Data'!$M$2:$M$597="Y",'Sale Auction Data'!$N$2:$N$597))))))=0,"-",(COUNT(IF($A258='Sale Auction Data'!$L$2:$L$597,IF(D$200&lt;'Sale Auction Data'!$E$2:$E$597,IF((E$200+1)&gt;'Sale Auction Data'!$E$2:$E$597,IF('Sale Auction Data'!$M$2:$M$597="Y",'Sale Auction Data'!$N$2:$N$597)))))))</f>
        <v>-</v>
      </c>
      <c r="F259" s="17" t="str">
        <f t="array" ref="F259">IF((COUNT(IF($A258='Sale Auction Data'!$L$2:$L$597,IF(E$200&lt;'Sale Auction Data'!$E$2:$E$597,IF((F$200+1)&gt;'Sale Auction Data'!$E$2:$E$597,IF('Sale Auction Data'!$M$2:$M$597="Y",'Sale Auction Data'!$N$2:$N$597))))))=0,"-",(COUNT(IF($A258='Sale Auction Data'!$L$2:$L$597,IF(E$200&lt;'Sale Auction Data'!$E$2:$E$597,IF((F$200+1)&gt;'Sale Auction Data'!$E$2:$E$597,IF('Sale Auction Data'!$M$2:$M$597="Y",'Sale Auction Data'!$N$2:$N$597)))))))</f>
        <v>-</v>
      </c>
      <c r="G259" s="17" t="str">
        <f t="array" ref="G259">IF((COUNT(IF($A258='Sale Auction Data'!$L$2:$L$597,IF(F$200&lt;'Sale Auction Data'!$E$2:$E$597,IF((G$200+1)&gt;'Sale Auction Data'!$E$2:$E$597,IF('Sale Auction Data'!$M$2:$M$597="Y",'Sale Auction Data'!$N$2:$N$597))))))=0,"-",(COUNT(IF($A258='Sale Auction Data'!$L$2:$L$597,IF(F$200&lt;'Sale Auction Data'!$E$2:$E$597,IF((G$200+1)&gt;'Sale Auction Data'!$E$2:$E$597,IF('Sale Auction Data'!$M$2:$M$597="Y",'Sale Auction Data'!$N$2:$N$597)))))))</f>
        <v>-</v>
      </c>
      <c r="H259" s="17" t="str">
        <f t="array" ref="H259">IF((COUNT(IF($A258='Sale Auction Data'!$L$2:$L$597,IF(G$200&lt;'Sale Auction Data'!$E$2:$E$597,IF((H$200+1)&gt;'Sale Auction Data'!$E$2:$E$597,IF('Sale Auction Data'!$M$2:$M$597="Y",'Sale Auction Data'!$N$2:$N$597))))))=0,"-",(COUNT(IF($A258='Sale Auction Data'!$L$2:$L$597,IF(G$200&lt;'Sale Auction Data'!$E$2:$E$597,IF((H$200+1)&gt;'Sale Auction Data'!$E$2:$E$597,IF('Sale Auction Data'!$M$2:$M$597="Y",'Sale Auction Data'!$N$2:$N$597)))))))</f>
        <v>-</v>
      </c>
      <c r="I259" s="17" t="str">
        <f t="array" ref="I259">IF((COUNT(IF($A258='Sale Auction Data'!$L$2:$L$597,IF(H$200&lt;'Sale Auction Data'!$E$2:$E$597,IF((I$200+1)&gt;'Sale Auction Data'!$E$2:$E$597,IF('Sale Auction Data'!$M$2:$M$597="Y",'Sale Auction Data'!$N$2:$N$597))))))=0,"-",(COUNT(IF($A258='Sale Auction Data'!$L$2:$L$597,IF(H$200&lt;'Sale Auction Data'!$E$2:$E$597,IF((I$200+1)&gt;'Sale Auction Data'!$E$2:$E$597,IF('Sale Auction Data'!$M$2:$M$597="Y",'Sale Auction Data'!$N$2:$N$597)))))))</f>
        <v>-</v>
      </c>
      <c r="J259" s="17" t="str">
        <f t="array" ref="J259">IF((COUNT(IF($A258='Sale Auction Data'!$L$2:$L$597,IF(I$200&lt;'Sale Auction Data'!$E$2:$E$597,IF((J$200+1)&gt;'Sale Auction Data'!$E$2:$E$597,IF('Sale Auction Data'!$M$2:$M$597="Y",'Sale Auction Data'!$N$2:$N$597))))))=0,"-",(COUNT(IF($A258='Sale Auction Data'!$L$2:$L$597,IF(I$200&lt;'Sale Auction Data'!$E$2:$E$597,IF((J$200+1)&gt;'Sale Auction Data'!$E$2:$E$597,IF('Sale Auction Data'!$M$2:$M$597="Y",'Sale Auction Data'!$N$2:$N$597)))))))</f>
        <v>-</v>
      </c>
      <c r="K259" s="17" t="str">
        <f t="array" ref="K259">IF((COUNT(IF($A258='Sale Auction Data'!$L$2:$L$597,IF(J$200&lt;'Sale Auction Data'!$E$2:$E$597,IF((K$200+1)&gt;'Sale Auction Data'!$E$2:$E$597,IF('Sale Auction Data'!$M$2:$M$597="Y",'Sale Auction Data'!$N$2:$N$597))))))=0,"-",(COUNT(IF($A258='Sale Auction Data'!$L$2:$L$597,IF(J$200&lt;'Sale Auction Data'!$E$2:$E$597,IF((K$200+1)&gt;'Sale Auction Data'!$E$2:$E$597,IF('Sale Auction Data'!$M$2:$M$597="Y",'Sale Auction Data'!$N$2:$N$597)))))))</f>
        <v>-</v>
      </c>
      <c r="L259" s="53" t="str">
        <f t="array" ref="L259">IF((COUNT(IF($A258='Sale Auction Data'!$L$2:$L$597,IF((L$200+1)&lt;'Sale Auction Data'!$E$2:$E$597,IF('Sale Auction Data'!$M$2:$M$597="Y",'Sale Auction Data'!$N$2:$N$597)))))=0,"-",(COUNT(IF($A258='Sale Auction Data'!$L$2:$L$597,IF((L$200+1)&lt;'Sale Auction Data'!$E$2:$E$597,IF('Sale Auction Data'!$M$2:$M$597="Y",'Sale Auction Data'!$N$2:$N$597))))))</f>
        <v>-</v>
      </c>
    </row>
    <row r="260" spans="1:12" x14ac:dyDescent="0.25">
      <c r="A260" t="s">
        <v>112</v>
      </c>
      <c r="B260" s="10" t="s">
        <v>126</v>
      </c>
      <c r="C260" s="46" t="str">
        <f t="array" ref="C260">IF((COUNT(IF($A259='Sale Auction Data'!$L$2:$L$597,IF('Sale Auction Data'!$M$2:$M$597="Y",IF(C$200&gt;'Sale Auction Data'!$E$2:$E$597,'Sale Auction Data'!$N$2:$N$597)))))=0,"-",(COUNT(IF($A259='Sale Auction Data'!$L$2:$L$597,IF('Sale Auction Data'!$M$2:$M$597="Y",IF(C$200&gt;'Sale Auction Data'!$E$2:$E$597,'Sale Auction Data'!$N$2:$N$597))))))</f>
        <v>-</v>
      </c>
      <c r="D260" s="17" t="str">
        <f t="array" ref="D260">IF((COUNT(IF($A259='Sale Auction Data'!$L$2:$L$597,IF(C$200&lt;'Sale Auction Data'!$E$2:$E$597,IF((D$200+1)&gt;'Sale Auction Data'!$E$2:$E$597,IF('Sale Auction Data'!$M$2:$M$597="Y",'Sale Auction Data'!$N$2:$N$597))))))=0,"-",(COUNT(IF($A259='Sale Auction Data'!$L$2:$L$597,IF(C$200&lt;'Sale Auction Data'!$E$2:$E$597,IF((D$200+1)&gt;'Sale Auction Data'!$E$2:$E$597,IF('Sale Auction Data'!$M$2:$M$597="Y",'Sale Auction Data'!$N$2:$N$597)))))))</f>
        <v>-</v>
      </c>
      <c r="E260" s="17" t="str">
        <f t="array" ref="E260">IF((COUNT(IF($A259='Sale Auction Data'!$L$2:$L$597,IF(D$200&lt;'Sale Auction Data'!$E$2:$E$597,IF((E$200+1)&gt;'Sale Auction Data'!$E$2:$E$597,IF('Sale Auction Data'!$M$2:$M$597="Y",'Sale Auction Data'!$N$2:$N$597))))))=0,"-",(COUNT(IF($A259='Sale Auction Data'!$L$2:$L$597,IF(D$200&lt;'Sale Auction Data'!$E$2:$E$597,IF((E$200+1)&gt;'Sale Auction Data'!$E$2:$E$597,IF('Sale Auction Data'!$M$2:$M$597="Y",'Sale Auction Data'!$N$2:$N$597)))))))</f>
        <v>-</v>
      </c>
      <c r="F260" s="17" t="str">
        <f t="array" ref="F260">IF((COUNT(IF($A259='Sale Auction Data'!$L$2:$L$597,IF(E$200&lt;'Sale Auction Data'!$E$2:$E$597,IF((F$200+1)&gt;'Sale Auction Data'!$E$2:$E$597,IF('Sale Auction Data'!$M$2:$M$597="Y",'Sale Auction Data'!$N$2:$N$597))))))=0,"-",(COUNT(IF($A259='Sale Auction Data'!$L$2:$L$597,IF(E$200&lt;'Sale Auction Data'!$E$2:$E$597,IF((F$200+1)&gt;'Sale Auction Data'!$E$2:$E$597,IF('Sale Auction Data'!$M$2:$M$597="Y",'Sale Auction Data'!$N$2:$N$597)))))))</f>
        <v>-</v>
      </c>
      <c r="G260" s="17" t="str">
        <f t="array" ref="G260">IF((COUNT(IF($A259='Sale Auction Data'!$L$2:$L$597,IF(F$200&lt;'Sale Auction Data'!$E$2:$E$597,IF((G$200+1)&gt;'Sale Auction Data'!$E$2:$E$597,IF('Sale Auction Data'!$M$2:$M$597="Y",'Sale Auction Data'!$N$2:$N$597))))))=0,"-",(COUNT(IF($A259='Sale Auction Data'!$L$2:$L$597,IF(F$200&lt;'Sale Auction Data'!$E$2:$E$597,IF((G$200+1)&gt;'Sale Auction Data'!$E$2:$E$597,IF('Sale Auction Data'!$M$2:$M$597="Y",'Sale Auction Data'!$N$2:$N$597)))))))</f>
        <v>-</v>
      </c>
      <c r="H260" s="17" t="str">
        <f t="array" ref="H260">IF((COUNT(IF($A259='Sale Auction Data'!$L$2:$L$597,IF(G$200&lt;'Sale Auction Data'!$E$2:$E$597,IF((H$200+1)&gt;'Sale Auction Data'!$E$2:$E$597,IF('Sale Auction Data'!$M$2:$M$597="Y",'Sale Auction Data'!$N$2:$N$597))))))=0,"-",(COUNT(IF($A259='Sale Auction Data'!$L$2:$L$597,IF(G$200&lt;'Sale Auction Data'!$E$2:$E$597,IF((H$200+1)&gt;'Sale Auction Data'!$E$2:$E$597,IF('Sale Auction Data'!$M$2:$M$597="Y",'Sale Auction Data'!$N$2:$N$597)))))))</f>
        <v>-</v>
      </c>
      <c r="I260" s="17" t="str">
        <f t="array" ref="I260">IF((COUNT(IF($A259='Sale Auction Data'!$L$2:$L$597,IF(H$200&lt;'Sale Auction Data'!$E$2:$E$597,IF((I$200+1)&gt;'Sale Auction Data'!$E$2:$E$597,IF('Sale Auction Data'!$M$2:$M$597="Y",'Sale Auction Data'!$N$2:$N$597))))))=0,"-",(COUNT(IF($A259='Sale Auction Data'!$L$2:$L$597,IF(H$200&lt;'Sale Auction Data'!$E$2:$E$597,IF((I$200+1)&gt;'Sale Auction Data'!$E$2:$E$597,IF('Sale Auction Data'!$M$2:$M$597="Y",'Sale Auction Data'!$N$2:$N$597)))))))</f>
        <v>-</v>
      </c>
      <c r="J260" s="17" t="str">
        <f t="array" ref="J260">IF((COUNT(IF($A259='Sale Auction Data'!$L$2:$L$597,IF(I$200&lt;'Sale Auction Data'!$E$2:$E$597,IF((J$200+1)&gt;'Sale Auction Data'!$E$2:$E$597,IF('Sale Auction Data'!$M$2:$M$597="Y",'Sale Auction Data'!$N$2:$N$597))))))=0,"-",(COUNT(IF($A259='Sale Auction Data'!$L$2:$L$597,IF(I$200&lt;'Sale Auction Data'!$E$2:$E$597,IF((J$200+1)&gt;'Sale Auction Data'!$E$2:$E$597,IF('Sale Auction Data'!$M$2:$M$597="Y",'Sale Auction Data'!$N$2:$N$597)))))))</f>
        <v>-</v>
      </c>
      <c r="K260" s="17" t="str">
        <f t="array" ref="K260">IF((COUNT(IF($A259='Sale Auction Data'!$L$2:$L$597,IF(J$200&lt;'Sale Auction Data'!$E$2:$E$597,IF((K$200+1)&gt;'Sale Auction Data'!$E$2:$E$597,IF('Sale Auction Data'!$M$2:$M$597="Y",'Sale Auction Data'!$N$2:$N$597))))))=0,"-",(COUNT(IF($A259='Sale Auction Data'!$L$2:$L$597,IF(J$200&lt;'Sale Auction Data'!$E$2:$E$597,IF((K$200+1)&gt;'Sale Auction Data'!$E$2:$E$597,IF('Sale Auction Data'!$M$2:$M$597="Y",'Sale Auction Data'!$N$2:$N$597)))))))</f>
        <v>-</v>
      </c>
      <c r="L260" s="53" t="str">
        <f t="array" ref="L260">IF((COUNT(IF($A259='Sale Auction Data'!$L$2:$L$597,IF((L$200+1)&lt;'Sale Auction Data'!$E$2:$E$597,IF('Sale Auction Data'!$M$2:$M$597="Y",'Sale Auction Data'!$N$2:$N$597)))))=0,"-",(COUNT(IF($A259='Sale Auction Data'!$L$2:$L$597,IF((L$200+1)&lt;'Sale Auction Data'!$E$2:$E$597,IF('Sale Auction Data'!$M$2:$M$597="Y",'Sale Auction Data'!$N$2:$N$597))))))</f>
        <v>-</v>
      </c>
    </row>
    <row r="261" spans="1:12" x14ac:dyDescent="0.25">
      <c r="A261" t="s">
        <v>114</v>
      </c>
      <c r="B261" s="10" t="s">
        <v>165</v>
      </c>
      <c r="C261" s="46" t="str">
        <f t="array" ref="C261">IF((COUNT(IF($A260='Sale Auction Data'!$L$2:$L$597,IF('Sale Auction Data'!$M$2:$M$597="Y",IF(C$200&gt;'Sale Auction Data'!$E$2:$E$597,'Sale Auction Data'!$N$2:$N$597)))))=0,"-",(COUNT(IF($A260='Sale Auction Data'!$L$2:$L$597,IF('Sale Auction Data'!$M$2:$M$597="Y",IF(C$200&gt;'Sale Auction Data'!$E$2:$E$597,'Sale Auction Data'!$N$2:$N$597))))))</f>
        <v>-</v>
      </c>
      <c r="D261" s="17">
        <f t="array" ref="D261">IF((COUNT(IF($A260='Sale Auction Data'!$L$2:$L$597,IF(C$200&lt;'Sale Auction Data'!$E$2:$E$597,IF((D$200+1)&gt;'Sale Auction Data'!$E$2:$E$597,IF('Sale Auction Data'!$M$2:$M$597="Y",'Sale Auction Data'!$N$2:$N$597))))))=0,"-",(COUNT(IF($A260='Sale Auction Data'!$L$2:$L$597,IF(C$200&lt;'Sale Auction Data'!$E$2:$E$597,IF((D$200+1)&gt;'Sale Auction Data'!$E$2:$E$597,IF('Sale Auction Data'!$M$2:$M$597="Y",'Sale Auction Data'!$N$2:$N$597)))))))</f>
        <v>1</v>
      </c>
      <c r="E261" s="17" t="str">
        <f t="array" ref="E261">IF((COUNT(IF($A260='Sale Auction Data'!$L$2:$L$597,IF(D$200&lt;'Sale Auction Data'!$E$2:$E$597,IF((E$200+1)&gt;'Sale Auction Data'!$E$2:$E$597,IF('Sale Auction Data'!$M$2:$M$597="Y",'Sale Auction Data'!$N$2:$N$597))))))=0,"-",(COUNT(IF($A260='Sale Auction Data'!$L$2:$L$597,IF(D$200&lt;'Sale Auction Data'!$E$2:$E$597,IF((E$200+1)&gt;'Sale Auction Data'!$E$2:$E$597,IF('Sale Auction Data'!$M$2:$M$597="Y",'Sale Auction Data'!$N$2:$N$597)))))))</f>
        <v>-</v>
      </c>
      <c r="F261" s="17" t="str">
        <f t="array" ref="F261">IF((COUNT(IF($A260='Sale Auction Data'!$L$2:$L$597,IF(E$200&lt;'Sale Auction Data'!$E$2:$E$597,IF((F$200+1)&gt;'Sale Auction Data'!$E$2:$E$597,IF('Sale Auction Data'!$M$2:$M$597="Y",'Sale Auction Data'!$N$2:$N$597))))))=0,"-",(COUNT(IF($A260='Sale Auction Data'!$L$2:$L$597,IF(E$200&lt;'Sale Auction Data'!$E$2:$E$597,IF((F$200+1)&gt;'Sale Auction Data'!$E$2:$E$597,IF('Sale Auction Data'!$M$2:$M$597="Y",'Sale Auction Data'!$N$2:$N$597)))))))</f>
        <v>-</v>
      </c>
      <c r="G261" s="17" t="str">
        <f t="array" ref="G261">IF((COUNT(IF($A260='Sale Auction Data'!$L$2:$L$597,IF(F$200&lt;'Sale Auction Data'!$E$2:$E$597,IF((G$200+1)&gt;'Sale Auction Data'!$E$2:$E$597,IF('Sale Auction Data'!$M$2:$M$597="Y",'Sale Auction Data'!$N$2:$N$597))))))=0,"-",(COUNT(IF($A260='Sale Auction Data'!$L$2:$L$597,IF(F$200&lt;'Sale Auction Data'!$E$2:$E$597,IF((G$200+1)&gt;'Sale Auction Data'!$E$2:$E$597,IF('Sale Auction Data'!$M$2:$M$597="Y",'Sale Auction Data'!$N$2:$N$597)))))))</f>
        <v>-</v>
      </c>
      <c r="H261" s="17" t="str">
        <f t="array" ref="H261">IF((COUNT(IF($A260='Sale Auction Data'!$L$2:$L$597,IF(G$200&lt;'Sale Auction Data'!$E$2:$E$597,IF((H$200+1)&gt;'Sale Auction Data'!$E$2:$E$597,IF('Sale Auction Data'!$M$2:$M$597="Y",'Sale Auction Data'!$N$2:$N$597))))))=0,"-",(COUNT(IF($A260='Sale Auction Data'!$L$2:$L$597,IF(G$200&lt;'Sale Auction Data'!$E$2:$E$597,IF((H$200+1)&gt;'Sale Auction Data'!$E$2:$E$597,IF('Sale Auction Data'!$M$2:$M$597="Y",'Sale Auction Data'!$N$2:$N$597)))))))</f>
        <v>-</v>
      </c>
      <c r="I261" s="17" t="str">
        <f t="array" ref="I261">IF((COUNT(IF($A260='Sale Auction Data'!$L$2:$L$597,IF(H$200&lt;'Sale Auction Data'!$E$2:$E$597,IF((I$200+1)&gt;'Sale Auction Data'!$E$2:$E$597,IF('Sale Auction Data'!$M$2:$M$597="Y",'Sale Auction Data'!$N$2:$N$597))))))=0,"-",(COUNT(IF($A260='Sale Auction Data'!$L$2:$L$597,IF(H$200&lt;'Sale Auction Data'!$E$2:$E$597,IF((I$200+1)&gt;'Sale Auction Data'!$E$2:$E$597,IF('Sale Auction Data'!$M$2:$M$597="Y",'Sale Auction Data'!$N$2:$N$597)))))))</f>
        <v>-</v>
      </c>
      <c r="J261" s="17" t="str">
        <f t="array" ref="J261">IF((COUNT(IF($A260='Sale Auction Data'!$L$2:$L$597,IF(I$200&lt;'Sale Auction Data'!$E$2:$E$597,IF((J$200+1)&gt;'Sale Auction Data'!$E$2:$E$597,IF('Sale Auction Data'!$M$2:$M$597="Y",'Sale Auction Data'!$N$2:$N$597))))))=0,"-",(COUNT(IF($A260='Sale Auction Data'!$L$2:$L$597,IF(I$200&lt;'Sale Auction Data'!$E$2:$E$597,IF((J$200+1)&gt;'Sale Auction Data'!$E$2:$E$597,IF('Sale Auction Data'!$M$2:$M$597="Y",'Sale Auction Data'!$N$2:$N$597)))))))</f>
        <v>-</v>
      </c>
      <c r="K261" s="17" t="str">
        <f t="array" ref="K261">IF((COUNT(IF($A260='Sale Auction Data'!$L$2:$L$597,IF(J$200&lt;'Sale Auction Data'!$E$2:$E$597,IF((K$200+1)&gt;'Sale Auction Data'!$E$2:$E$597,IF('Sale Auction Data'!$M$2:$M$597="Y",'Sale Auction Data'!$N$2:$N$597))))))=0,"-",(COUNT(IF($A260='Sale Auction Data'!$L$2:$L$597,IF(J$200&lt;'Sale Auction Data'!$E$2:$E$597,IF((K$200+1)&gt;'Sale Auction Data'!$E$2:$E$597,IF('Sale Auction Data'!$M$2:$M$597="Y",'Sale Auction Data'!$N$2:$N$597)))))))</f>
        <v>-</v>
      </c>
      <c r="L261" s="53" t="str">
        <f t="array" ref="L261">IF((COUNT(IF($A260='Sale Auction Data'!$L$2:$L$597,IF((L$200+1)&lt;'Sale Auction Data'!$E$2:$E$597,IF('Sale Auction Data'!$M$2:$M$597="Y",'Sale Auction Data'!$N$2:$N$597)))))=0,"-",(COUNT(IF($A260='Sale Auction Data'!$L$2:$L$597,IF((L$200+1)&lt;'Sale Auction Data'!$E$2:$E$597,IF('Sale Auction Data'!$M$2:$M$597="Y",'Sale Auction Data'!$N$2:$N$597))))))</f>
        <v>-</v>
      </c>
    </row>
    <row r="262" spans="1:12" x14ac:dyDescent="0.25">
      <c r="A262" t="s">
        <v>132</v>
      </c>
      <c r="B262" s="10" t="s">
        <v>170</v>
      </c>
      <c r="C262" s="46" t="str">
        <f t="array" ref="C262">IF((COUNT(IF($A261='Sale Auction Data'!$L$2:$L$597,IF('Sale Auction Data'!$M$2:$M$597="Y",IF(C$200&gt;'Sale Auction Data'!$E$2:$E$597,'Sale Auction Data'!$N$2:$N$597)))))=0,"-",(COUNT(IF($A261='Sale Auction Data'!$L$2:$L$597,IF('Sale Auction Data'!$M$2:$M$597="Y",IF(C$200&gt;'Sale Auction Data'!$E$2:$E$597,'Sale Auction Data'!$N$2:$N$597))))))</f>
        <v>-</v>
      </c>
      <c r="D262" s="17" t="str">
        <f t="array" ref="D262">IF((COUNT(IF($A261='Sale Auction Data'!$L$2:$L$597,IF(C$200&lt;'Sale Auction Data'!$E$2:$E$597,IF((D$200+1)&gt;'Sale Auction Data'!$E$2:$E$597,IF('Sale Auction Data'!$M$2:$M$597="Y",'Sale Auction Data'!$N$2:$N$597))))))=0,"-",(COUNT(IF($A261='Sale Auction Data'!$L$2:$L$597,IF(C$200&lt;'Sale Auction Data'!$E$2:$E$597,IF((D$200+1)&gt;'Sale Auction Data'!$E$2:$E$597,IF('Sale Auction Data'!$M$2:$M$597="Y",'Sale Auction Data'!$N$2:$N$597)))))))</f>
        <v>-</v>
      </c>
      <c r="E262" s="17" t="str">
        <f t="array" ref="E262">IF((COUNT(IF($A261='Sale Auction Data'!$L$2:$L$597,IF(D$200&lt;'Sale Auction Data'!$E$2:$E$597,IF((E$200+1)&gt;'Sale Auction Data'!$E$2:$E$597,IF('Sale Auction Data'!$M$2:$M$597="Y",'Sale Auction Data'!$N$2:$N$597))))))=0,"-",(COUNT(IF($A261='Sale Auction Data'!$L$2:$L$597,IF(D$200&lt;'Sale Auction Data'!$E$2:$E$597,IF((E$200+1)&gt;'Sale Auction Data'!$E$2:$E$597,IF('Sale Auction Data'!$M$2:$M$597="Y",'Sale Auction Data'!$N$2:$N$597)))))))</f>
        <v>-</v>
      </c>
      <c r="F262" s="17" t="str">
        <f t="array" ref="F262">IF((COUNT(IF($A261='Sale Auction Data'!$L$2:$L$597,IF(E$200&lt;'Sale Auction Data'!$E$2:$E$597,IF((F$200+1)&gt;'Sale Auction Data'!$E$2:$E$597,IF('Sale Auction Data'!$M$2:$M$597="Y",'Sale Auction Data'!$N$2:$N$597))))))=0,"-",(COUNT(IF($A261='Sale Auction Data'!$L$2:$L$597,IF(E$200&lt;'Sale Auction Data'!$E$2:$E$597,IF((F$200+1)&gt;'Sale Auction Data'!$E$2:$E$597,IF('Sale Auction Data'!$M$2:$M$597="Y",'Sale Auction Data'!$N$2:$N$597)))))))</f>
        <v>-</v>
      </c>
      <c r="G262" s="17" t="str">
        <f t="array" ref="G262">IF((COUNT(IF($A261='Sale Auction Data'!$L$2:$L$597,IF(F$200&lt;'Sale Auction Data'!$E$2:$E$597,IF((G$200+1)&gt;'Sale Auction Data'!$E$2:$E$597,IF('Sale Auction Data'!$M$2:$M$597="Y",'Sale Auction Data'!$N$2:$N$597))))))=0,"-",(COUNT(IF($A261='Sale Auction Data'!$L$2:$L$597,IF(F$200&lt;'Sale Auction Data'!$E$2:$E$597,IF((G$200+1)&gt;'Sale Auction Data'!$E$2:$E$597,IF('Sale Auction Data'!$M$2:$M$597="Y",'Sale Auction Data'!$N$2:$N$597)))))))</f>
        <v>-</v>
      </c>
      <c r="H262" s="17" t="str">
        <f t="array" ref="H262">IF((COUNT(IF($A261='Sale Auction Data'!$L$2:$L$597,IF(G$200&lt;'Sale Auction Data'!$E$2:$E$597,IF((H$200+1)&gt;'Sale Auction Data'!$E$2:$E$597,IF('Sale Auction Data'!$M$2:$M$597="Y",'Sale Auction Data'!$N$2:$N$597))))))=0,"-",(COUNT(IF($A261='Sale Auction Data'!$L$2:$L$597,IF(G$200&lt;'Sale Auction Data'!$E$2:$E$597,IF((H$200+1)&gt;'Sale Auction Data'!$E$2:$E$597,IF('Sale Auction Data'!$M$2:$M$597="Y",'Sale Auction Data'!$N$2:$N$597)))))))</f>
        <v>-</v>
      </c>
      <c r="I262" s="17" t="str">
        <f t="array" ref="I262">IF((COUNT(IF($A261='Sale Auction Data'!$L$2:$L$597,IF(H$200&lt;'Sale Auction Data'!$E$2:$E$597,IF((I$200+1)&gt;'Sale Auction Data'!$E$2:$E$597,IF('Sale Auction Data'!$M$2:$M$597="Y",'Sale Auction Data'!$N$2:$N$597))))))=0,"-",(COUNT(IF($A261='Sale Auction Data'!$L$2:$L$597,IF(H$200&lt;'Sale Auction Data'!$E$2:$E$597,IF((I$200+1)&gt;'Sale Auction Data'!$E$2:$E$597,IF('Sale Auction Data'!$M$2:$M$597="Y",'Sale Auction Data'!$N$2:$N$597)))))))</f>
        <v>-</v>
      </c>
      <c r="J262" s="17" t="str">
        <f t="array" ref="J262">IF((COUNT(IF($A261='Sale Auction Data'!$L$2:$L$597,IF(I$200&lt;'Sale Auction Data'!$E$2:$E$597,IF((J$200+1)&gt;'Sale Auction Data'!$E$2:$E$597,IF('Sale Auction Data'!$M$2:$M$597="Y",'Sale Auction Data'!$N$2:$N$597))))))=0,"-",(COUNT(IF($A261='Sale Auction Data'!$L$2:$L$597,IF(I$200&lt;'Sale Auction Data'!$E$2:$E$597,IF((J$200+1)&gt;'Sale Auction Data'!$E$2:$E$597,IF('Sale Auction Data'!$M$2:$M$597="Y",'Sale Auction Data'!$N$2:$N$597)))))))</f>
        <v>-</v>
      </c>
      <c r="K262" s="17" t="str">
        <f t="array" ref="K262">IF((COUNT(IF($A261='Sale Auction Data'!$L$2:$L$597,IF(J$200&lt;'Sale Auction Data'!$E$2:$E$597,IF((K$200+1)&gt;'Sale Auction Data'!$E$2:$E$597,IF('Sale Auction Data'!$M$2:$M$597="Y",'Sale Auction Data'!$N$2:$N$597))))))=0,"-",(COUNT(IF($A261='Sale Auction Data'!$L$2:$L$597,IF(J$200&lt;'Sale Auction Data'!$E$2:$E$597,IF((K$200+1)&gt;'Sale Auction Data'!$E$2:$E$597,IF('Sale Auction Data'!$M$2:$M$597="Y",'Sale Auction Data'!$N$2:$N$597)))))))</f>
        <v>-</v>
      </c>
      <c r="L262" s="53" t="str">
        <f t="array" ref="L262">IF((COUNT(IF($A261='Sale Auction Data'!$L$2:$L$597,IF((L$200+1)&lt;'Sale Auction Data'!$E$2:$E$597,IF('Sale Auction Data'!$M$2:$M$597="Y",'Sale Auction Data'!$N$2:$N$597)))))=0,"-",(COUNT(IF($A261='Sale Auction Data'!$L$2:$L$597,IF((L$200+1)&lt;'Sale Auction Data'!$E$2:$E$597,IF('Sale Auction Data'!$M$2:$M$597="Y",'Sale Auction Data'!$N$2:$N$597))))))</f>
        <v>-</v>
      </c>
    </row>
    <row r="263" spans="1:12" x14ac:dyDescent="0.25">
      <c r="A263" t="s">
        <v>229</v>
      </c>
      <c r="B263" s="10" t="s">
        <v>132</v>
      </c>
      <c r="C263" s="46" t="str">
        <f t="array" ref="C263">IF((COUNT(IF($A262='Sale Auction Data'!$L$2:$L$597,IF('Sale Auction Data'!$M$2:$M$597="Y",IF(C$200&gt;'Sale Auction Data'!$E$2:$E$597,'Sale Auction Data'!$N$2:$N$597)))))=0,"-",(COUNT(IF($A262='Sale Auction Data'!$L$2:$L$597,IF('Sale Auction Data'!$M$2:$M$597="Y",IF(C$200&gt;'Sale Auction Data'!$E$2:$E$597,'Sale Auction Data'!$N$2:$N$597))))))</f>
        <v>-</v>
      </c>
      <c r="D263" s="17" t="str">
        <f t="array" ref="D263">IF((COUNT(IF($A262='Sale Auction Data'!$L$2:$L$597,IF(C$200&lt;'Sale Auction Data'!$E$2:$E$597,IF((D$200+1)&gt;'Sale Auction Data'!$E$2:$E$597,IF('Sale Auction Data'!$M$2:$M$597="Y",'Sale Auction Data'!$N$2:$N$597))))))=0,"-",(COUNT(IF($A262='Sale Auction Data'!$L$2:$L$597,IF(C$200&lt;'Sale Auction Data'!$E$2:$E$597,IF((D$200+1)&gt;'Sale Auction Data'!$E$2:$E$597,IF('Sale Auction Data'!$M$2:$M$597="Y",'Sale Auction Data'!$N$2:$N$597)))))))</f>
        <v>-</v>
      </c>
      <c r="E263" s="17" t="str">
        <f t="array" ref="E263">IF((COUNT(IF($A262='Sale Auction Data'!$L$2:$L$597,IF(D$200&lt;'Sale Auction Data'!$E$2:$E$597,IF((E$200+1)&gt;'Sale Auction Data'!$E$2:$E$597,IF('Sale Auction Data'!$M$2:$M$597="Y",'Sale Auction Data'!$N$2:$N$597))))))=0,"-",(COUNT(IF($A262='Sale Auction Data'!$L$2:$L$597,IF(D$200&lt;'Sale Auction Data'!$E$2:$E$597,IF((E$200+1)&gt;'Sale Auction Data'!$E$2:$E$597,IF('Sale Auction Data'!$M$2:$M$597="Y",'Sale Auction Data'!$N$2:$N$597)))))))</f>
        <v>-</v>
      </c>
      <c r="F263" s="17" t="str">
        <f t="array" ref="F263">IF((COUNT(IF($A262='Sale Auction Data'!$L$2:$L$597,IF(E$200&lt;'Sale Auction Data'!$E$2:$E$597,IF((F$200+1)&gt;'Sale Auction Data'!$E$2:$E$597,IF('Sale Auction Data'!$M$2:$M$597="Y",'Sale Auction Data'!$N$2:$N$597))))))=0,"-",(COUNT(IF($A262='Sale Auction Data'!$L$2:$L$597,IF(E$200&lt;'Sale Auction Data'!$E$2:$E$597,IF((F$200+1)&gt;'Sale Auction Data'!$E$2:$E$597,IF('Sale Auction Data'!$M$2:$M$597="Y",'Sale Auction Data'!$N$2:$N$597)))))))</f>
        <v>-</v>
      </c>
      <c r="G263" s="17">
        <f t="array" ref="G263">IF((COUNT(IF($A262='Sale Auction Data'!$L$2:$L$597,IF(F$200&lt;'Sale Auction Data'!$E$2:$E$597,IF((G$200+1)&gt;'Sale Auction Data'!$E$2:$E$597,IF('Sale Auction Data'!$M$2:$M$597="Y",'Sale Auction Data'!$N$2:$N$597))))))=0,"-",(COUNT(IF($A262='Sale Auction Data'!$L$2:$L$597,IF(F$200&lt;'Sale Auction Data'!$E$2:$E$597,IF((G$200+1)&gt;'Sale Auction Data'!$E$2:$E$597,IF('Sale Auction Data'!$M$2:$M$597="Y",'Sale Auction Data'!$N$2:$N$597)))))))</f>
        <v>1</v>
      </c>
      <c r="H263" s="17" t="str">
        <f t="array" ref="H263">IF((COUNT(IF($A262='Sale Auction Data'!$L$2:$L$597,IF(G$200&lt;'Sale Auction Data'!$E$2:$E$597,IF((H$200+1)&gt;'Sale Auction Data'!$E$2:$E$597,IF('Sale Auction Data'!$M$2:$M$597="Y",'Sale Auction Data'!$N$2:$N$597))))))=0,"-",(COUNT(IF($A262='Sale Auction Data'!$L$2:$L$597,IF(G$200&lt;'Sale Auction Data'!$E$2:$E$597,IF((H$200+1)&gt;'Sale Auction Data'!$E$2:$E$597,IF('Sale Auction Data'!$M$2:$M$597="Y",'Sale Auction Data'!$N$2:$N$597)))))))</f>
        <v>-</v>
      </c>
      <c r="I263" s="17" t="str">
        <f t="array" ref="I263">IF((COUNT(IF($A262='Sale Auction Data'!$L$2:$L$597,IF(H$200&lt;'Sale Auction Data'!$E$2:$E$597,IF((I$200+1)&gt;'Sale Auction Data'!$E$2:$E$597,IF('Sale Auction Data'!$M$2:$M$597="Y",'Sale Auction Data'!$N$2:$N$597))))))=0,"-",(COUNT(IF($A262='Sale Auction Data'!$L$2:$L$597,IF(H$200&lt;'Sale Auction Data'!$E$2:$E$597,IF((I$200+1)&gt;'Sale Auction Data'!$E$2:$E$597,IF('Sale Auction Data'!$M$2:$M$597="Y",'Sale Auction Data'!$N$2:$N$597)))))))</f>
        <v>-</v>
      </c>
      <c r="J263" s="17" t="str">
        <f t="array" ref="J263">IF((COUNT(IF($A262='Sale Auction Data'!$L$2:$L$597,IF(I$200&lt;'Sale Auction Data'!$E$2:$E$597,IF((J$200+1)&gt;'Sale Auction Data'!$E$2:$E$597,IF('Sale Auction Data'!$M$2:$M$597="Y",'Sale Auction Data'!$N$2:$N$597))))))=0,"-",(COUNT(IF($A262='Sale Auction Data'!$L$2:$L$597,IF(I$200&lt;'Sale Auction Data'!$E$2:$E$597,IF((J$200+1)&gt;'Sale Auction Data'!$E$2:$E$597,IF('Sale Auction Data'!$M$2:$M$597="Y",'Sale Auction Data'!$N$2:$N$597)))))))</f>
        <v>-</v>
      </c>
      <c r="K263" s="17" t="str">
        <f t="array" ref="K263">IF((COUNT(IF($A262='Sale Auction Data'!$L$2:$L$597,IF(J$200&lt;'Sale Auction Data'!$E$2:$E$597,IF((K$200+1)&gt;'Sale Auction Data'!$E$2:$E$597,IF('Sale Auction Data'!$M$2:$M$597="Y",'Sale Auction Data'!$N$2:$N$597))))))=0,"-",(COUNT(IF($A262='Sale Auction Data'!$L$2:$L$597,IF(J$200&lt;'Sale Auction Data'!$E$2:$E$597,IF((K$200+1)&gt;'Sale Auction Data'!$E$2:$E$597,IF('Sale Auction Data'!$M$2:$M$597="Y",'Sale Auction Data'!$N$2:$N$597)))))))</f>
        <v>-</v>
      </c>
      <c r="L263" s="53" t="str">
        <f t="array" ref="L263">IF((COUNT(IF($A262='Sale Auction Data'!$L$2:$L$597,IF((L$200+1)&lt;'Sale Auction Data'!$E$2:$E$597,IF('Sale Auction Data'!$M$2:$M$597="Y",'Sale Auction Data'!$N$2:$N$597)))))=0,"-",(COUNT(IF($A262='Sale Auction Data'!$L$2:$L$597,IF((L$200+1)&lt;'Sale Auction Data'!$E$2:$E$597,IF('Sale Auction Data'!$M$2:$M$597="Y",'Sale Auction Data'!$N$2:$N$597))))))</f>
        <v>-</v>
      </c>
    </row>
    <row r="264" spans="1:12" x14ac:dyDescent="0.25">
      <c r="A264" t="s">
        <v>116</v>
      </c>
      <c r="B264" s="10" t="s">
        <v>236</v>
      </c>
      <c r="C264" s="46" t="str">
        <f t="array" ref="C264">IF((COUNT(IF($A263='Sale Auction Data'!$L$2:$L$597,IF('Sale Auction Data'!$M$2:$M$597="Y",IF(C$200&gt;'Sale Auction Data'!$E$2:$E$597,'Sale Auction Data'!$N$2:$N$597)))))=0,"-",(COUNT(IF($A263='Sale Auction Data'!$L$2:$L$597,IF('Sale Auction Data'!$M$2:$M$597="Y",IF(C$200&gt;'Sale Auction Data'!$E$2:$E$597,'Sale Auction Data'!$N$2:$N$597))))))</f>
        <v>-</v>
      </c>
      <c r="D264" s="17" t="str">
        <f t="array" ref="D264">IF((COUNT(IF($A263='Sale Auction Data'!$L$2:$L$597,IF(C$200&lt;'Sale Auction Data'!$E$2:$E$597,IF((D$200+1)&gt;'Sale Auction Data'!$E$2:$E$597,IF('Sale Auction Data'!$M$2:$M$597="Y",'Sale Auction Data'!$N$2:$N$597))))))=0,"-",(COUNT(IF($A263='Sale Auction Data'!$L$2:$L$597,IF(C$200&lt;'Sale Auction Data'!$E$2:$E$597,IF((D$200+1)&gt;'Sale Auction Data'!$E$2:$E$597,IF('Sale Auction Data'!$M$2:$M$597="Y",'Sale Auction Data'!$N$2:$N$597)))))))</f>
        <v>-</v>
      </c>
      <c r="E264" s="17" t="str">
        <f t="array" ref="E264">IF((COUNT(IF($A263='Sale Auction Data'!$L$2:$L$597,IF(D$200&lt;'Sale Auction Data'!$E$2:$E$597,IF((E$200+1)&gt;'Sale Auction Data'!$E$2:$E$597,IF('Sale Auction Data'!$M$2:$M$597="Y",'Sale Auction Data'!$N$2:$N$597))))))=0,"-",(COUNT(IF($A263='Sale Auction Data'!$L$2:$L$597,IF(D$200&lt;'Sale Auction Data'!$E$2:$E$597,IF((E$200+1)&gt;'Sale Auction Data'!$E$2:$E$597,IF('Sale Auction Data'!$M$2:$M$597="Y",'Sale Auction Data'!$N$2:$N$597)))))))</f>
        <v>-</v>
      </c>
      <c r="F264" s="17" t="str">
        <f t="array" ref="F264">IF((COUNT(IF($A263='Sale Auction Data'!$L$2:$L$597,IF(E$200&lt;'Sale Auction Data'!$E$2:$E$597,IF((F$200+1)&gt;'Sale Auction Data'!$E$2:$E$597,IF('Sale Auction Data'!$M$2:$M$597="Y",'Sale Auction Data'!$N$2:$N$597))))))=0,"-",(COUNT(IF($A263='Sale Auction Data'!$L$2:$L$597,IF(E$200&lt;'Sale Auction Data'!$E$2:$E$597,IF((F$200+1)&gt;'Sale Auction Data'!$E$2:$E$597,IF('Sale Auction Data'!$M$2:$M$597="Y",'Sale Auction Data'!$N$2:$N$597)))))))</f>
        <v>-</v>
      </c>
      <c r="G264" s="17" t="str">
        <f t="array" ref="G264">IF((COUNT(IF($A263='Sale Auction Data'!$L$2:$L$597,IF(F$200&lt;'Sale Auction Data'!$E$2:$E$597,IF((G$200+1)&gt;'Sale Auction Data'!$E$2:$E$597,IF('Sale Auction Data'!$M$2:$M$597="Y",'Sale Auction Data'!$N$2:$N$597))))))=0,"-",(COUNT(IF($A263='Sale Auction Data'!$L$2:$L$597,IF(F$200&lt;'Sale Auction Data'!$E$2:$E$597,IF((G$200+1)&gt;'Sale Auction Data'!$E$2:$E$597,IF('Sale Auction Data'!$M$2:$M$597="Y",'Sale Auction Data'!$N$2:$N$597)))))))</f>
        <v>-</v>
      </c>
      <c r="H264" s="17" t="str">
        <f t="array" ref="H264">IF((COUNT(IF($A263='Sale Auction Data'!$L$2:$L$597,IF(G$200&lt;'Sale Auction Data'!$E$2:$E$597,IF((H$200+1)&gt;'Sale Auction Data'!$E$2:$E$597,IF('Sale Auction Data'!$M$2:$M$597="Y",'Sale Auction Data'!$N$2:$N$597))))))=0,"-",(COUNT(IF($A263='Sale Auction Data'!$L$2:$L$597,IF(G$200&lt;'Sale Auction Data'!$E$2:$E$597,IF((H$200+1)&gt;'Sale Auction Data'!$E$2:$E$597,IF('Sale Auction Data'!$M$2:$M$597="Y",'Sale Auction Data'!$N$2:$N$597)))))))</f>
        <v>-</v>
      </c>
      <c r="I264" s="17" t="str">
        <f t="array" ref="I264">IF((COUNT(IF($A263='Sale Auction Data'!$L$2:$L$597,IF(H$200&lt;'Sale Auction Data'!$E$2:$E$597,IF((I$200+1)&gt;'Sale Auction Data'!$E$2:$E$597,IF('Sale Auction Data'!$M$2:$M$597="Y",'Sale Auction Data'!$N$2:$N$597))))))=0,"-",(COUNT(IF($A263='Sale Auction Data'!$L$2:$L$597,IF(H$200&lt;'Sale Auction Data'!$E$2:$E$597,IF((I$200+1)&gt;'Sale Auction Data'!$E$2:$E$597,IF('Sale Auction Data'!$M$2:$M$597="Y",'Sale Auction Data'!$N$2:$N$597)))))))</f>
        <v>-</v>
      </c>
      <c r="J264" s="17" t="str">
        <f t="array" ref="J264">IF((COUNT(IF($A263='Sale Auction Data'!$L$2:$L$597,IF(I$200&lt;'Sale Auction Data'!$E$2:$E$597,IF((J$200+1)&gt;'Sale Auction Data'!$E$2:$E$597,IF('Sale Auction Data'!$M$2:$M$597="Y",'Sale Auction Data'!$N$2:$N$597))))))=0,"-",(COUNT(IF($A263='Sale Auction Data'!$L$2:$L$597,IF(I$200&lt;'Sale Auction Data'!$E$2:$E$597,IF((J$200+1)&gt;'Sale Auction Data'!$E$2:$E$597,IF('Sale Auction Data'!$M$2:$M$597="Y",'Sale Auction Data'!$N$2:$N$597)))))))</f>
        <v>-</v>
      </c>
      <c r="K264" s="17" t="str">
        <f t="array" ref="K264">IF((COUNT(IF($A263='Sale Auction Data'!$L$2:$L$597,IF(J$200&lt;'Sale Auction Data'!$E$2:$E$597,IF((K$200+1)&gt;'Sale Auction Data'!$E$2:$E$597,IF('Sale Auction Data'!$M$2:$M$597="Y",'Sale Auction Data'!$N$2:$N$597))))))=0,"-",(COUNT(IF($A263='Sale Auction Data'!$L$2:$L$597,IF(J$200&lt;'Sale Auction Data'!$E$2:$E$597,IF((K$200+1)&gt;'Sale Auction Data'!$E$2:$E$597,IF('Sale Auction Data'!$M$2:$M$597="Y",'Sale Auction Data'!$N$2:$N$597)))))))</f>
        <v>-</v>
      </c>
      <c r="L264" s="53" t="str">
        <f t="array" ref="L264">IF((COUNT(IF($A263='Sale Auction Data'!$L$2:$L$597,IF((L$200+1)&lt;'Sale Auction Data'!$E$2:$E$597,IF('Sale Auction Data'!$M$2:$M$597="Y",'Sale Auction Data'!$N$2:$N$597)))))=0,"-",(COUNT(IF($A263='Sale Auction Data'!$L$2:$L$597,IF((L$200+1)&lt;'Sale Auction Data'!$E$2:$E$597,IF('Sale Auction Data'!$M$2:$M$597="Y",'Sale Auction Data'!$N$2:$N$597))))))</f>
        <v>-</v>
      </c>
    </row>
    <row r="265" spans="1:12" x14ac:dyDescent="0.25">
      <c r="A265" t="s">
        <v>211</v>
      </c>
      <c r="B265" s="10" t="s">
        <v>116</v>
      </c>
      <c r="C265" s="46" t="str">
        <f t="array" ref="C265">IF((COUNT(IF($A264='Sale Auction Data'!$L$2:$L$597,IF('Sale Auction Data'!$M$2:$M$597="Y",IF(C$200&gt;'Sale Auction Data'!$E$2:$E$597,'Sale Auction Data'!$N$2:$N$597)))))=0,"-",(COUNT(IF($A264='Sale Auction Data'!$L$2:$L$597,IF('Sale Auction Data'!$M$2:$M$597="Y",IF(C$200&gt;'Sale Auction Data'!$E$2:$E$597,'Sale Auction Data'!$N$2:$N$597))))))</f>
        <v>-</v>
      </c>
      <c r="D265" s="17" t="str">
        <f t="array" ref="D265">IF((COUNT(IF($A264='Sale Auction Data'!$L$2:$L$597,IF(C$200&lt;'Sale Auction Data'!$E$2:$E$597,IF((D$200+1)&gt;'Sale Auction Data'!$E$2:$E$597,IF('Sale Auction Data'!$M$2:$M$597="Y",'Sale Auction Data'!$N$2:$N$597))))))=0,"-",(COUNT(IF($A264='Sale Auction Data'!$L$2:$L$597,IF(C$200&lt;'Sale Auction Data'!$E$2:$E$597,IF((D$200+1)&gt;'Sale Auction Data'!$E$2:$E$597,IF('Sale Auction Data'!$M$2:$M$597="Y",'Sale Auction Data'!$N$2:$N$597)))))))</f>
        <v>-</v>
      </c>
      <c r="E265" s="17" t="str">
        <f t="array" ref="E265">IF((COUNT(IF($A264='Sale Auction Data'!$L$2:$L$597,IF(D$200&lt;'Sale Auction Data'!$E$2:$E$597,IF((E$200+1)&gt;'Sale Auction Data'!$E$2:$E$597,IF('Sale Auction Data'!$M$2:$M$597="Y",'Sale Auction Data'!$N$2:$N$597))))))=0,"-",(COUNT(IF($A264='Sale Auction Data'!$L$2:$L$597,IF(D$200&lt;'Sale Auction Data'!$E$2:$E$597,IF((E$200+1)&gt;'Sale Auction Data'!$E$2:$E$597,IF('Sale Auction Data'!$M$2:$M$597="Y",'Sale Auction Data'!$N$2:$N$597)))))))</f>
        <v>-</v>
      </c>
      <c r="F265" s="17" t="str">
        <f t="array" ref="F265">IF((COUNT(IF($A264='Sale Auction Data'!$L$2:$L$597,IF(E$200&lt;'Sale Auction Data'!$E$2:$E$597,IF((F$200+1)&gt;'Sale Auction Data'!$E$2:$E$597,IF('Sale Auction Data'!$M$2:$M$597="Y",'Sale Auction Data'!$N$2:$N$597))))))=0,"-",(COUNT(IF($A264='Sale Auction Data'!$L$2:$L$597,IF(E$200&lt;'Sale Auction Data'!$E$2:$E$597,IF((F$200+1)&gt;'Sale Auction Data'!$E$2:$E$597,IF('Sale Auction Data'!$M$2:$M$597="Y",'Sale Auction Data'!$N$2:$N$597)))))))</f>
        <v>-</v>
      </c>
      <c r="G265" s="17" t="str">
        <f t="array" ref="G265">IF((COUNT(IF($A264='Sale Auction Data'!$L$2:$L$597,IF(F$200&lt;'Sale Auction Data'!$E$2:$E$597,IF((G$200+1)&gt;'Sale Auction Data'!$E$2:$E$597,IF('Sale Auction Data'!$M$2:$M$597="Y",'Sale Auction Data'!$N$2:$N$597))))))=0,"-",(COUNT(IF($A264='Sale Auction Data'!$L$2:$L$597,IF(F$200&lt;'Sale Auction Data'!$E$2:$E$597,IF((G$200+1)&gt;'Sale Auction Data'!$E$2:$E$597,IF('Sale Auction Data'!$M$2:$M$597="Y",'Sale Auction Data'!$N$2:$N$597)))))))</f>
        <v>-</v>
      </c>
      <c r="H265" s="17" t="str">
        <f t="array" ref="H265">IF((COUNT(IF($A264='Sale Auction Data'!$L$2:$L$597,IF(G$200&lt;'Sale Auction Data'!$E$2:$E$597,IF((H$200+1)&gt;'Sale Auction Data'!$E$2:$E$597,IF('Sale Auction Data'!$M$2:$M$597="Y",'Sale Auction Data'!$N$2:$N$597))))))=0,"-",(COUNT(IF($A264='Sale Auction Data'!$L$2:$L$597,IF(G$200&lt;'Sale Auction Data'!$E$2:$E$597,IF((H$200+1)&gt;'Sale Auction Data'!$E$2:$E$597,IF('Sale Auction Data'!$M$2:$M$597="Y",'Sale Auction Data'!$N$2:$N$597)))))))</f>
        <v>-</v>
      </c>
      <c r="I265" s="17" t="str">
        <f t="array" ref="I265">IF((COUNT(IF($A264='Sale Auction Data'!$L$2:$L$597,IF(H$200&lt;'Sale Auction Data'!$E$2:$E$597,IF((I$200+1)&gt;'Sale Auction Data'!$E$2:$E$597,IF('Sale Auction Data'!$M$2:$M$597="Y",'Sale Auction Data'!$N$2:$N$597))))))=0,"-",(COUNT(IF($A264='Sale Auction Data'!$L$2:$L$597,IF(H$200&lt;'Sale Auction Data'!$E$2:$E$597,IF((I$200+1)&gt;'Sale Auction Data'!$E$2:$E$597,IF('Sale Auction Data'!$M$2:$M$597="Y",'Sale Auction Data'!$N$2:$N$597)))))))</f>
        <v>-</v>
      </c>
      <c r="J265" s="17" t="str">
        <f t="array" ref="J265">IF((COUNT(IF($A264='Sale Auction Data'!$L$2:$L$597,IF(I$200&lt;'Sale Auction Data'!$E$2:$E$597,IF((J$200+1)&gt;'Sale Auction Data'!$E$2:$E$597,IF('Sale Auction Data'!$M$2:$M$597="Y",'Sale Auction Data'!$N$2:$N$597))))))=0,"-",(COUNT(IF($A264='Sale Auction Data'!$L$2:$L$597,IF(I$200&lt;'Sale Auction Data'!$E$2:$E$597,IF((J$200+1)&gt;'Sale Auction Data'!$E$2:$E$597,IF('Sale Auction Data'!$M$2:$M$597="Y",'Sale Auction Data'!$N$2:$N$597)))))))</f>
        <v>-</v>
      </c>
      <c r="K265" s="17" t="str">
        <f t="array" ref="K265">IF((COUNT(IF($A264='Sale Auction Data'!$L$2:$L$597,IF(J$200&lt;'Sale Auction Data'!$E$2:$E$597,IF((K$200+1)&gt;'Sale Auction Data'!$E$2:$E$597,IF('Sale Auction Data'!$M$2:$M$597="Y",'Sale Auction Data'!$N$2:$N$597))))))=0,"-",(COUNT(IF($A264='Sale Auction Data'!$L$2:$L$597,IF(J$200&lt;'Sale Auction Data'!$E$2:$E$597,IF((K$200+1)&gt;'Sale Auction Data'!$E$2:$E$597,IF('Sale Auction Data'!$M$2:$M$597="Y",'Sale Auction Data'!$N$2:$N$597)))))))</f>
        <v>-</v>
      </c>
      <c r="L265" s="53" t="str">
        <f t="array" ref="L265">IF((COUNT(IF($A264='Sale Auction Data'!$L$2:$L$597,IF((L$200+1)&lt;'Sale Auction Data'!$E$2:$E$597,IF('Sale Auction Data'!$M$2:$M$597="Y",'Sale Auction Data'!$N$2:$N$597)))))=0,"-",(COUNT(IF($A264='Sale Auction Data'!$L$2:$L$597,IF((L$200+1)&lt;'Sale Auction Data'!$E$2:$E$597,IF('Sale Auction Data'!$M$2:$M$597="Y",'Sale Auction Data'!$N$2:$N$597))))))</f>
        <v>-</v>
      </c>
    </row>
    <row r="266" spans="1:12" x14ac:dyDescent="0.25">
      <c r="A266" t="s">
        <v>219</v>
      </c>
      <c r="B266" s="10" t="s">
        <v>232</v>
      </c>
      <c r="C266" s="46">
        <f t="array" ref="C266">IF((COUNT(IF($A265='Sale Auction Data'!$L$2:$L$597,IF('Sale Auction Data'!$M$2:$M$597="Y",IF(C$200&gt;'Sale Auction Data'!$E$2:$E$597,'Sale Auction Data'!$N$2:$N$597)))))=0,"-",(COUNT(IF($A265='Sale Auction Data'!$L$2:$L$597,IF('Sale Auction Data'!$M$2:$M$597="Y",IF(C$200&gt;'Sale Auction Data'!$E$2:$E$597,'Sale Auction Data'!$N$2:$N$597))))))</f>
        <v>1</v>
      </c>
      <c r="D266" s="17" t="str">
        <f t="array" ref="D266">IF((COUNT(IF($A265='Sale Auction Data'!$L$2:$L$597,IF(C$200&lt;'Sale Auction Data'!$E$2:$E$597,IF((D$200+1)&gt;'Sale Auction Data'!$E$2:$E$597,IF('Sale Auction Data'!$M$2:$M$597="Y",'Sale Auction Data'!$N$2:$N$597))))))=0,"-",(COUNT(IF($A265='Sale Auction Data'!$L$2:$L$597,IF(C$200&lt;'Sale Auction Data'!$E$2:$E$597,IF((D$200+1)&gt;'Sale Auction Data'!$E$2:$E$597,IF('Sale Auction Data'!$M$2:$M$597="Y",'Sale Auction Data'!$N$2:$N$597)))))))</f>
        <v>-</v>
      </c>
      <c r="E266" s="17" t="str">
        <f t="array" ref="E266">IF((COUNT(IF($A265='Sale Auction Data'!$L$2:$L$597,IF(D$200&lt;'Sale Auction Data'!$E$2:$E$597,IF((E$200+1)&gt;'Sale Auction Data'!$E$2:$E$597,IF('Sale Auction Data'!$M$2:$M$597="Y",'Sale Auction Data'!$N$2:$N$597))))))=0,"-",(COUNT(IF($A265='Sale Auction Data'!$L$2:$L$597,IF(D$200&lt;'Sale Auction Data'!$E$2:$E$597,IF((E$200+1)&gt;'Sale Auction Data'!$E$2:$E$597,IF('Sale Auction Data'!$M$2:$M$597="Y",'Sale Auction Data'!$N$2:$N$597)))))))</f>
        <v>-</v>
      </c>
      <c r="F266" s="17" t="str">
        <f t="array" ref="F266">IF((COUNT(IF($A265='Sale Auction Data'!$L$2:$L$597,IF(E$200&lt;'Sale Auction Data'!$E$2:$E$597,IF((F$200+1)&gt;'Sale Auction Data'!$E$2:$E$597,IF('Sale Auction Data'!$M$2:$M$597="Y",'Sale Auction Data'!$N$2:$N$597))))))=0,"-",(COUNT(IF($A265='Sale Auction Data'!$L$2:$L$597,IF(E$200&lt;'Sale Auction Data'!$E$2:$E$597,IF((F$200+1)&gt;'Sale Auction Data'!$E$2:$E$597,IF('Sale Auction Data'!$M$2:$M$597="Y",'Sale Auction Data'!$N$2:$N$597)))))))</f>
        <v>-</v>
      </c>
      <c r="G266" s="17" t="str">
        <f t="array" ref="G266">IF((COUNT(IF($A265='Sale Auction Data'!$L$2:$L$597,IF(F$200&lt;'Sale Auction Data'!$E$2:$E$597,IF((G$200+1)&gt;'Sale Auction Data'!$E$2:$E$597,IF('Sale Auction Data'!$M$2:$M$597="Y",'Sale Auction Data'!$N$2:$N$597))))))=0,"-",(COUNT(IF($A265='Sale Auction Data'!$L$2:$L$597,IF(F$200&lt;'Sale Auction Data'!$E$2:$E$597,IF((G$200+1)&gt;'Sale Auction Data'!$E$2:$E$597,IF('Sale Auction Data'!$M$2:$M$597="Y",'Sale Auction Data'!$N$2:$N$597)))))))</f>
        <v>-</v>
      </c>
      <c r="H266" s="17" t="str">
        <f t="array" ref="H266">IF((COUNT(IF($A265='Sale Auction Data'!$L$2:$L$597,IF(G$200&lt;'Sale Auction Data'!$E$2:$E$597,IF((H$200+1)&gt;'Sale Auction Data'!$E$2:$E$597,IF('Sale Auction Data'!$M$2:$M$597="Y",'Sale Auction Data'!$N$2:$N$597))))))=0,"-",(COUNT(IF($A265='Sale Auction Data'!$L$2:$L$597,IF(G$200&lt;'Sale Auction Data'!$E$2:$E$597,IF((H$200+1)&gt;'Sale Auction Data'!$E$2:$E$597,IF('Sale Auction Data'!$M$2:$M$597="Y",'Sale Auction Data'!$N$2:$N$597)))))))</f>
        <v>-</v>
      </c>
      <c r="I266" s="17" t="str">
        <f t="array" ref="I266">IF((COUNT(IF($A265='Sale Auction Data'!$L$2:$L$597,IF(H$200&lt;'Sale Auction Data'!$E$2:$E$597,IF((I$200+1)&gt;'Sale Auction Data'!$E$2:$E$597,IF('Sale Auction Data'!$M$2:$M$597="Y",'Sale Auction Data'!$N$2:$N$597))))))=0,"-",(COUNT(IF($A265='Sale Auction Data'!$L$2:$L$597,IF(H$200&lt;'Sale Auction Data'!$E$2:$E$597,IF((I$200+1)&gt;'Sale Auction Data'!$E$2:$E$597,IF('Sale Auction Data'!$M$2:$M$597="Y",'Sale Auction Data'!$N$2:$N$597)))))))</f>
        <v>-</v>
      </c>
      <c r="J266" s="17" t="str">
        <f t="array" ref="J266">IF((COUNT(IF($A265='Sale Auction Data'!$L$2:$L$597,IF(I$200&lt;'Sale Auction Data'!$E$2:$E$597,IF((J$200+1)&gt;'Sale Auction Data'!$E$2:$E$597,IF('Sale Auction Data'!$M$2:$M$597="Y",'Sale Auction Data'!$N$2:$N$597))))))=0,"-",(COUNT(IF($A265='Sale Auction Data'!$L$2:$L$597,IF(I$200&lt;'Sale Auction Data'!$E$2:$E$597,IF((J$200+1)&gt;'Sale Auction Data'!$E$2:$E$597,IF('Sale Auction Data'!$M$2:$M$597="Y",'Sale Auction Data'!$N$2:$N$597)))))))</f>
        <v>-</v>
      </c>
      <c r="K266" s="17" t="str">
        <f t="array" ref="K266">IF((COUNT(IF($A265='Sale Auction Data'!$L$2:$L$597,IF(J$200&lt;'Sale Auction Data'!$E$2:$E$597,IF((K$200+1)&gt;'Sale Auction Data'!$E$2:$E$597,IF('Sale Auction Data'!$M$2:$M$597="Y",'Sale Auction Data'!$N$2:$N$597))))))=0,"-",(COUNT(IF($A265='Sale Auction Data'!$L$2:$L$597,IF(J$200&lt;'Sale Auction Data'!$E$2:$E$597,IF((K$200+1)&gt;'Sale Auction Data'!$E$2:$E$597,IF('Sale Auction Data'!$M$2:$M$597="Y",'Sale Auction Data'!$N$2:$N$597)))))))</f>
        <v>-</v>
      </c>
      <c r="L266" s="53" t="str">
        <f t="array" ref="L266">IF((COUNT(IF($A265='Sale Auction Data'!$L$2:$L$597,IF((L$200+1)&lt;'Sale Auction Data'!$E$2:$E$597,IF('Sale Auction Data'!$M$2:$M$597="Y",'Sale Auction Data'!$N$2:$N$597)))))=0,"-",(COUNT(IF($A265='Sale Auction Data'!$L$2:$L$597,IF((L$200+1)&lt;'Sale Auction Data'!$E$2:$E$597,IF('Sale Auction Data'!$M$2:$M$597="Y",'Sale Auction Data'!$N$2:$N$597))))))</f>
        <v>-</v>
      </c>
    </row>
    <row r="267" spans="1:12" x14ac:dyDescent="0.25">
      <c r="A267" t="s">
        <v>226</v>
      </c>
      <c r="B267" s="10" t="s">
        <v>219</v>
      </c>
      <c r="C267" s="46">
        <f t="array" ref="C267">IF((COUNT(IF($A266='Sale Auction Data'!$L$2:$L$597,IF('Sale Auction Data'!$M$2:$M$597="Y",IF(C$200&gt;'Sale Auction Data'!$E$2:$E$597,'Sale Auction Data'!$N$2:$N$597)))))=0,"-",(COUNT(IF($A266='Sale Auction Data'!$L$2:$L$597,IF('Sale Auction Data'!$M$2:$M$597="Y",IF(C$200&gt;'Sale Auction Data'!$E$2:$E$597,'Sale Auction Data'!$N$2:$N$597))))))</f>
        <v>1</v>
      </c>
      <c r="D267" s="17" t="str">
        <f t="array" ref="D267">IF((COUNT(IF($A266='Sale Auction Data'!$L$2:$L$597,IF(C$200&lt;'Sale Auction Data'!$E$2:$E$597,IF((D$200+1)&gt;'Sale Auction Data'!$E$2:$E$597,IF('Sale Auction Data'!$M$2:$M$597="Y",'Sale Auction Data'!$N$2:$N$597))))))=0,"-",(COUNT(IF($A266='Sale Auction Data'!$L$2:$L$597,IF(C$200&lt;'Sale Auction Data'!$E$2:$E$597,IF((D$200+1)&gt;'Sale Auction Data'!$E$2:$E$597,IF('Sale Auction Data'!$M$2:$M$597="Y",'Sale Auction Data'!$N$2:$N$597)))))))</f>
        <v>-</v>
      </c>
      <c r="E267" s="17" t="str">
        <f t="array" ref="E267">IF((COUNT(IF($A266='Sale Auction Data'!$L$2:$L$597,IF(D$200&lt;'Sale Auction Data'!$E$2:$E$597,IF((E$200+1)&gt;'Sale Auction Data'!$E$2:$E$597,IF('Sale Auction Data'!$M$2:$M$597="Y",'Sale Auction Data'!$N$2:$N$597))))))=0,"-",(COUNT(IF($A266='Sale Auction Data'!$L$2:$L$597,IF(D$200&lt;'Sale Auction Data'!$E$2:$E$597,IF((E$200+1)&gt;'Sale Auction Data'!$E$2:$E$597,IF('Sale Auction Data'!$M$2:$M$597="Y",'Sale Auction Data'!$N$2:$N$597)))))))</f>
        <v>-</v>
      </c>
      <c r="F267" s="17" t="str">
        <f t="array" ref="F267">IF((COUNT(IF($A266='Sale Auction Data'!$L$2:$L$597,IF(E$200&lt;'Sale Auction Data'!$E$2:$E$597,IF((F$200+1)&gt;'Sale Auction Data'!$E$2:$E$597,IF('Sale Auction Data'!$M$2:$M$597="Y",'Sale Auction Data'!$N$2:$N$597))))))=0,"-",(COUNT(IF($A266='Sale Auction Data'!$L$2:$L$597,IF(E$200&lt;'Sale Auction Data'!$E$2:$E$597,IF((F$200+1)&gt;'Sale Auction Data'!$E$2:$E$597,IF('Sale Auction Data'!$M$2:$M$597="Y",'Sale Auction Data'!$N$2:$N$597)))))))</f>
        <v>-</v>
      </c>
      <c r="G267" s="17" t="str">
        <f t="array" ref="G267">IF((COUNT(IF($A266='Sale Auction Data'!$L$2:$L$597,IF(F$200&lt;'Sale Auction Data'!$E$2:$E$597,IF((G$200+1)&gt;'Sale Auction Data'!$E$2:$E$597,IF('Sale Auction Data'!$M$2:$M$597="Y",'Sale Auction Data'!$N$2:$N$597))))))=0,"-",(COUNT(IF($A266='Sale Auction Data'!$L$2:$L$597,IF(F$200&lt;'Sale Auction Data'!$E$2:$E$597,IF((G$200+1)&gt;'Sale Auction Data'!$E$2:$E$597,IF('Sale Auction Data'!$M$2:$M$597="Y",'Sale Auction Data'!$N$2:$N$597)))))))</f>
        <v>-</v>
      </c>
      <c r="H267" s="17" t="str">
        <f t="array" ref="H267">IF((COUNT(IF($A266='Sale Auction Data'!$L$2:$L$597,IF(G$200&lt;'Sale Auction Data'!$E$2:$E$597,IF((H$200+1)&gt;'Sale Auction Data'!$E$2:$E$597,IF('Sale Auction Data'!$M$2:$M$597="Y",'Sale Auction Data'!$N$2:$N$597))))))=0,"-",(COUNT(IF($A266='Sale Auction Data'!$L$2:$L$597,IF(G$200&lt;'Sale Auction Data'!$E$2:$E$597,IF((H$200+1)&gt;'Sale Auction Data'!$E$2:$E$597,IF('Sale Auction Data'!$M$2:$M$597="Y",'Sale Auction Data'!$N$2:$N$597)))))))</f>
        <v>-</v>
      </c>
      <c r="I267" s="17" t="str">
        <f t="array" ref="I267">IF((COUNT(IF($A266='Sale Auction Data'!$L$2:$L$597,IF(H$200&lt;'Sale Auction Data'!$E$2:$E$597,IF((I$200+1)&gt;'Sale Auction Data'!$E$2:$E$597,IF('Sale Auction Data'!$M$2:$M$597="Y",'Sale Auction Data'!$N$2:$N$597))))))=0,"-",(COUNT(IF($A266='Sale Auction Data'!$L$2:$L$597,IF(H$200&lt;'Sale Auction Data'!$E$2:$E$597,IF((I$200+1)&gt;'Sale Auction Data'!$E$2:$E$597,IF('Sale Auction Data'!$M$2:$M$597="Y",'Sale Auction Data'!$N$2:$N$597)))))))</f>
        <v>-</v>
      </c>
      <c r="J267" s="17" t="str">
        <f t="array" ref="J267">IF((COUNT(IF($A266='Sale Auction Data'!$L$2:$L$597,IF(I$200&lt;'Sale Auction Data'!$E$2:$E$597,IF((J$200+1)&gt;'Sale Auction Data'!$E$2:$E$597,IF('Sale Auction Data'!$M$2:$M$597="Y",'Sale Auction Data'!$N$2:$N$597))))))=0,"-",(COUNT(IF($A266='Sale Auction Data'!$L$2:$L$597,IF(I$200&lt;'Sale Auction Data'!$E$2:$E$597,IF((J$200+1)&gt;'Sale Auction Data'!$E$2:$E$597,IF('Sale Auction Data'!$M$2:$M$597="Y",'Sale Auction Data'!$N$2:$N$597)))))))</f>
        <v>-</v>
      </c>
      <c r="K267" s="17" t="str">
        <f t="array" ref="K267">IF((COUNT(IF($A266='Sale Auction Data'!$L$2:$L$597,IF(J$200&lt;'Sale Auction Data'!$E$2:$E$597,IF((K$200+1)&gt;'Sale Auction Data'!$E$2:$E$597,IF('Sale Auction Data'!$M$2:$M$597="Y",'Sale Auction Data'!$N$2:$N$597))))))=0,"-",(COUNT(IF($A266='Sale Auction Data'!$L$2:$L$597,IF(J$200&lt;'Sale Auction Data'!$E$2:$E$597,IF((K$200+1)&gt;'Sale Auction Data'!$E$2:$E$597,IF('Sale Auction Data'!$M$2:$M$597="Y",'Sale Auction Data'!$N$2:$N$597)))))))</f>
        <v>-</v>
      </c>
      <c r="L267" s="53" t="str">
        <f t="array" ref="L267">IF((COUNT(IF($A266='Sale Auction Data'!$L$2:$L$597,IF((L$200+1)&lt;'Sale Auction Data'!$E$2:$E$597,IF('Sale Auction Data'!$M$2:$M$597="Y",'Sale Auction Data'!$N$2:$N$597)))))=0,"-",(COUNT(IF($A266='Sale Auction Data'!$L$2:$L$597,IF((L$200+1)&lt;'Sale Auction Data'!$E$2:$E$597,IF('Sale Auction Data'!$M$2:$M$597="Y",'Sale Auction Data'!$N$2:$N$597))))))</f>
        <v>-</v>
      </c>
    </row>
    <row r="268" spans="1:12" x14ac:dyDescent="0.25">
      <c r="A268" t="s">
        <v>227</v>
      </c>
      <c r="B268" s="10" t="s">
        <v>234</v>
      </c>
      <c r="C268" s="46" t="str">
        <f t="array" ref="C268">IF((COUNT(IF($A267='Sale Auction Data'!$L$2:$L$597,IF('Sale Auction Data'!$M$2:$M$597="Y",IF(C$200&gt;'Sale Auction Data'!$E$2:$E$597,'Sale Auction Data'!$N$2:$N$597)))))=0,"-",(COUNT(IF($A267='Sale Auction Data'!$L$2:$L$597,IF('Sale Auction Data'!$M$2:$M$597="Y",IF(C$200&gt;'Sale Auction Data'!$E$2:$E$597,'Sale Auction Data'!$N$2:$N$597))))))</f>
        <v>-</v>
      </c>
      <c r="D268" s="17" t="str">
        <f t="array" ref="D268">IF((COUNT(IF($A267='Sale Auction Data'!$L$2:$L$597,IF(C$200&lt;'Sale Auction Data'!$E$2:$E$597,IF((D$200+1)&gt;'Sale Auction Data'!$E$2:$E$597,IF('Sale Auction Data'!$M$2:$M$597="Y",'Sale Auction Data'!$N$2:$N$597))))))=0,"-",(COUNT(IF($A267='Sale Auction Data'!$L$2:$L$597,IF(C$200&lt;'Sale Auction Data'!$E$2:$E$597,IF((D$200+1)&gt;'Sale Auction Data'!$E$2:$E$597,IF('Sale Auction Data'!$M$2:$M$597="Y",'Sale Auction Data'!$N$2:$N$597)))))))</f>
        <v>-</v>
      </c>
      <c r="E268" s="17" t="str">
        <f t="array" ref="E268">IF((COUNT(IF($A267='Sale Auction Data'!$L$2:$L$597,IF(D$200&lt;'Sale Auction Data'!$E$2:$E$597,IF((E$200+1)&gt;'Sale Auction Data'!$E$2:$E$597,IF('Sale Auction Data'!$M$2:$M$597="Y",'Sale Auction Data'!$N$2:$N$597))))))=0,"-",(COUNT(IF($A267='Sale Auction Data'!$L$2:$L$597,IF(D$200&lt;'Sale Auction Data'!$E$2:$E$597,IF((E$200+1)&gt;'Sale Auction Data'!$E$2:$E$597,IF('Sale Auction Data'!$M$2:$M$597="Y",'Sale Auction Data'!$N$2:$N$597)))))))</f>
        <v>-</v>
      </c>
      <c r="F268" s="17" t="str">
        <f t="array" ref="F268">IF((COUNT(IF($A267='Sale Auction Data'!$L$2:$L$597,IF(E$200&lt;'Sale Auction Data'!$E$2:$E$597,IF((F$200+1)&gt;'Sale Auction Data'!$E$2:$E$597,IF('Sale Auction Data'!$M$2:$M$597="Y",'Sale Auction Data'!$N$2:$N$597))))))=0,"-",(COUNT(IF($A267='Sale Auction Data'!$L$2:$L$597,IF(E$200&lt;'Sale Auction Data'!$E$2:$E$597,IF((F$200+1)&gt;'Sale Auction Data'!$E$2:$E$597,IF('Sale Auction Data'!$M$2:$M$597="Y",'Sale Auction Data'!$N$2:$N$597)))))))</f>
        <v>-</v>
      </c>
      <c r="G268" s="17" t="str">
        <f t="array" ref="G268">IF((COUNT(IF($A267='Sale Auction Data'!$L$2:$L$597,IF(F$200&lt;'Sale Auction Data'!$E$2:$E$597,IF((G$200+1)&gt;'Sale Auction Data'!$E$2:$E$597,IF('Sale Auction Data'!$M$2:$M$597="Y",'Sale Auction Data'!$N$2:$N$597))))))=0,"-",(COUNT(IF($A267='Sale Auction Data'!$L$2:$L$597,IF(F$200&lt;'Sale Auction Data'!$E$2:$E$597,IF((G$200+1)&gt;'Sale Auction Data'!$E$2:$E$597,IF('Sale Auction Data'!$M$2:$M$597="Y",'Sale Auction Data'!$N$2:$N$597)))))))</f>
        <v>-</v>
      </c>
      <c r="H268" s="17" t="str">
        <f t="array" ref="H268">IF((COUNT(IF($A267='Sale Auction Data'!$L$2:$L$597,IF(G$200&lt;'Sale Auction Data'!$E$2:$E$597,IF((H$200+1)&gt;'Sale Auction Data'!$E$2:$E$597,IF('Sale Auction Data'!$M$2:$M$597="Y",'Sale Auction Data'!$N$2:$N$597))))))=0,"-",(COUNT(IF($A267='Sale Auction Data'!$L$2:$L$597,IF(G$200&lt;'Sale Auction Data'!$E$2:$E$597,IF((H$200+1)&gt;'Sale Auction Data'!$E$2:$E$597,IF('Sale Auction Data'!$M$2:$M$597="Y",'Sale Auction Data'!$N$2:$N$597)))))))</f>
        <v>-</v>
      </c>
      <c r="I268" s="17" t="str">
        <f t="array" ref="I268">IF((COUNT(IF($A267='Sale Auction Data'!$L$2:$L$597,IF(H$200&lt;'Sale Auction Data'!$E$2:$E$597,IF((I$200+1)&gt;'Sale Auction Data'!$E$2:$E$597,IF('Sale Auction Data'!$M$2:$M$597="Y",'Sale Auction Data'!$N$2:$N$597))))))=0,"-",(COUNT(IF($A267='Sale Auction Data'!$L$2:$L$597,IF(H$200&lt;'Sale Auction Data'!$E$2:$E$597,IF((I$200+1)&gt;'Sale Auction Data'!$E$2:$E$597,IF('Sale Auction Data'!$M$2:$M$597="Y",'Sale Auction Data'!$N$2:$N$597)))))))</f>
        <v>-</v>
      </c>
      <c r="J268" s="17" t="str">
        <f t="array" ref="J268">IF((COUNT(IF($A267='Sale Auction Data'!$L$2:$L$597,IF(I$200&lt;'Sale Auction Data'!$E$2:$E$597,IF((J$200+1)&gt;'Sale Auction Data'!$E$2:$E$597,IF('Sale Auction Data'!$M$2:$M$597="Y",'Sale Auction Data'!$N$2:$N$597))))))=0,"-",(COUNT(IF($A267='Sale Auction Data'!$L$2:$L$597,IF(I$200&lt;'Sale Auction Data'!$E$2:$E$597,IF((J$200+1)&gt;'Sale Auction Data'!$E$2:$E$597,IF('Sale Auction Data'!$M$2:$M$597="Y",'Sale Auction Data'!$N$2:$N$597)))))))</f>
        <v>-</v>
      </c>
      <c r="K268" s="17" t="str">
        <f t="array" ref="K268">IF((COUNT(IF($A267='Sale Auction Data'!$L$2:$L$597,IF(J$200&lt;'Sale Auction Data'!$E$2:$E$597,IF((K$200+1)&gt;'Sale Auction Data'!$E$2:$E$597,IF('Sale Auction Data'!$M$2:$M$597="Y",'Sale Auction Data'!$N$2:$N$597))))))=0,"-",(COUNT(IF($A267='Sale Auction Data'!$L$2:$L$597,IF(J$200&lt;'Sale Auction Data'!$E$2:$E$597,IF((K$200+1)&gt;'Sale Auction Data'!$E$2:$E$597,IF('Sale Auction Data'!$M$2:$M$597="Y",'Sale Auction Data'!$N$2:$N$597)))))))</f>
        <v>-</v>
      </c>
      <c r="L268" s="53" t="str">
        <f t="array" ref="L268">IF((COUNT(IF($A267='Sale Auction Data'!$L$2:$L$597,IF((L$200+1)&lt;'Sale Auction Data'!$E$2:$E$597,IF('Sale Auction Data'!$M$2:$M$597="Y",'Sale Auction Data'!$N$2:$N$597)))))=0,"-",(COUNT(IF($A267='Sale Auction Data'!$L$2:$L$597,IF((L$200+1)&lt;'Sale Auction Data'!$E$2:$E$597,IF('Sale Auction Data'!$M$2:$M$597="Y",'Sale Auction Data'!$N$2:$N$597))))))</f>
        <v>-</v>
      </c>
    </row>
    <row r="269" spans="1:12" x14ac:dyDescent="0.25">
      <c r="A269" t="s">
        <v>228</v>
      </c>
      <c r="B269" s="10" t="s">
        <v>235</v>
      </c>
      <c r="C269" s="46" t="str">
        <f t="array" ref="C269">IF((COUNT(IF($A268='Sale Auction Data'!$L$2:$L$597,IF('Sale Auction Data'!$M$2:$M$597="Y",IF(C$200&gt;'Sale Auction Data'!$E$2:$E$597,'Sale Auction Data'!$N$2:$N$597)))))=0,"-",(COUNT(IF($A268='Sale Auction Data'!$L$2:$L$597,IF('Sale Auction Data'!$M$2:$M$597="Y",IF(C$200&gt;'Sale Auction Data'!$E$2:$E$597,'Sale Auction Data'!$N$2:$N$597))))))</f>
        <v>-</v>
      </c>
      <c r="D269" s="17" t="str">
        <f t="array" ref="D269">IF((COUNT(IF($A268='Sale Auction Data'!$L$2:$L$597,IF(C$200&lt;'Sale Auction Data'!$E$2:$E$597,IF((D$200+1)&gt;'Sale Auction Data'!$E$2:$E$597,IF('Sale Auction Data'!$M$2:$M$597="Y",'Sale Auction Data'!$N$2:$N$597))))))=0,"-",(COUNT(IF($A268='Sale Auction Data'!$L$2:$L$597,IF(C$200&lt;'Sale Auction Data'!$E$2:$E$597,IF((D$200+1)&gt;'Sale Auction Data'!$E$2:$E$597,IF('Sale Auction Data'!$M$2:$M$597="Y",'Sale Auction Data'!$N$2:$N$597)))))))</f>
        <v>-</v>
      </c>
      <c r="E269" s="17" t="str">
        <f t="array" ref="E269">IF((COUNT(IF($A268='Sale Auction Data'!$L$2:$L$597,IF(D$200&lt;'Sale Auction Data'!$E$2:$E$597,IF((E$200+1)&gt;'Sale Auction Data'!$E$2:$E$597,IF('Sale Auction Data'!$M$2:$M$597="Y",'Sale Auction Data'!$N$2:$N$597))))))=0,"-",(COUNT(IF($A268='Sale Auction Data'!$L$2:$L$597,IF(D$200&lt;'Sale Auction Data'!$E$2:$E$597,IF((E$200+1)&gt;'Sale Auction Data'!$E$2:$E$597,IF('Sale Auction Data'!$M$2:$M$597="Y",'Sale Auction Data'!$N$2:$N$597)))))))</f>
        <v>-</v>
      </c>
      <c r="F269" s="17" t="str">
        <f t="array" ref="F269">IF((COUNT(IF($A268='Sale Auction Data'!$L$2:$L$597,IF(E$200&lt;'Sale Auction Data'!$E$2:$E$597,IF((F$200+1)&gt;'Sale Auction Data'!$E$2:$E$597,IF('Sale Auction Data'!$M$2:$M$597="Y",'Sale Auction Data'!$N$2:$N$597))))))=0,"-",(COUNT(IF($A268='Sale Auction Data'!$L$2:$L$597,IF(E$200&lt;'Sale Auction Data'!$E$2:$E$597,IF((F$200+1)&gt;'Sale Auction Data'!$E$2:$E$597,IF('Sale Auction Data'!$M$2:$M$597="Y",'Sale Auction Data'!$N$2:$N$597)))))))</f>
        <v>-</v>
      </c>
      <c r="G269" s="17" t="str">
        <f t="array" ref="G269">IF((COUNT(IF($A268='Sale Auction Data'!$L$2:$L$597,IF(F$200&lt;'Sale Auction Data'!$E$2:$E$597,IF((G$200+1)&gt;'Sale Auction Data'!$E$2:$E$597,IF('Sale Auction Data'!$M$2:$M$597="Y",'Sale Auction Data'!$N$2:$N$597))))))=0,"-",(COUNT(IF($A268='Sale Auction Data'!$L$2:$L$597,IF(F$200&lt;'Sale Auction Data'!$E$2:$E$597,IF((G$200+1)&gt;'Sale Auction Data'!$E$2:$E$597,IF('Sale Auction Data'!$M$2:$M$597="Y",'Sale Auction Data'!$N$2:$N$597)))))))</f>
        <v>-</v>
      </c>
      <c r="H269" s="17" t="str">
        <f t="array" ref="H269">IF((COUNT(IF($A268='Sale Auction Data'!$L$2:$L$597,IF(G$200&lt;'Sale Auction Data'!$E$2:$E$597,IF((H$200+1)&gt;'Sale Auction Data'!$E$2:$E$597,IF('Sale Auction Data'!$M$2:$M$597="Y",'Sale Auction Data'!$N$2:$N$597))))))=0,"-",(COUNT(IF($A268='Sale Auction Data'!$L$2:$L$597,IF(G$200&lt;'Sale Auction Data'!$E$2:$E$597,IF((H$200+1)&gt;'Sale Auction Data'!$E$2:$E$597,IF('Sale Auction Data'!$M$2:$M$597="Y",'Sale Auction Data'!$N$2:$N$597)))))))</f>
        <v>-</v>
      </c>
      <c r="I269" s="17" t="str">
        <f t="array" ref="I269">IF((COUNT(IF($A268='Sale Auction Data'!$L$2:$L$597,IF(H$200&lt;'Sale Auction Data'!$E$2:$E$597,IF((I$200+1)&gt;'Sale Auction Data'!$E$2:$E$597,IF('Sale Auction Data'!$M$2:$M$597="Y",'Sale Auction Data'!$N$2:$N$597))))))=0,"-",(COUNT(IF($A268='Sale Auction Data'!$L$2:$L$597,IF(H$200&lt;'Sale Auction Data'!$E$2:$E$597,IF((I$200+1)&gt;'Sale Auction Data'!$E$2:$E$597,IF('Sale Auction Data'!$M$2:$M$597="Y",'Sale Auction Data'!$N$2:$N$597)))))))</f>
        <v>-</v>
      </c>
      <c r="J269" s="17" t="str">
        <f t="array" ref="J269">IF((COUNT(IF($A268='Sale Auction Data'!$L$2:$L$597,IF(I$200&lt;'Sale Auction Data'!$E$2:$E$597,IF((J$200+1)&gt;'Sale Auction Data'!$E$2:$E$597,IF('Sale Auction Data'!$M$2:$M$597="Y",'Sale Auction Data'!$N$2:$N$597))))))=0,"-",(COUNT(IF($A268='Sale Auction Data'!$L$2:$L$597,IF(I$200&lt;'Sale Auction Data'!$E$2:$E$597,IF((J$200+1)&gt;'Sale Auction Data'!$E$2:$E$597,IF('Sale Auction Data'!$M$2:$M$597="Y",'Sale Auction Data'!$N$2:$N$597)))))))</f>
        <v>-</v>
      </c>
      <c r="K269" s="17" t="str">
        <f t="array" ref="K269">IF((COUNT(IF($A268='Sale Auction Data'!$L$2:$L$597,IF(J$200&lt;'Sale Auction Data'!$E$2:$E$597,IF((K$200+1)&gt;'Sale Auction Data'!$E$2:$E$597,IF('Sale Auction Data'!$M$2:$M$597="Y",'Sale Auction Data'!$N$2:$N$597))))))=0,"-",(COUNT(IF($A268='Sale Auction Data'!$L$2:$L$597,IF(J$200&lt;'Sale Auction Data'!$E$2:$E$597,IF((K$200+1)&gt;'Sale Auction Data'!$E$2:$E$597,IF('Sale Auction Data'!$M$2:$M$597="Y",'Sale Auction Data'!$N$2:$N$597)))))))</f>
        <v>-</v>
      </c>
      <c r="L269" s="53" t="str">
        <f t="array" ref="L269">IF((COUNT(IF($A268='Sale Auction Data'!$L$2:$L$597,IF((L$200+1)&lt;'Sale Auction Data'!$E$2:$E$597,IF('Sale Auction Data'!$M$2:$M$597="Y",'Sale Auction Data'!$N$2:$N$597)))))=0,"-",(COUNT(IF($A268='Sale Auction Data'!$L$2:$L$597,IF((L$200+1)&lt;'Sale Auction Data'!$E$2:$E$597,IF('Sale Auction Data'!$M$2:$M$597="Y",'Sale Auction Data'!$N$2:$N$597))))))</f>
        <v>-</v>
      </c>
    </row>
    <row r="270" spans="1:12" x14ac:dyDescent="0.25">
      <c r="A270" t="s">
        <v>230</v>
      </c>
      <c r="B270" s="10" t="s">
        <v>228</v>
      </c>
      <c r="C270" s="46" t="str">
        <f t="array" ref="C270">IF((COUNT(IF($A269='Sale Auction Data'!$L$2:$L$597,IF('Sale Auction Data'!$M$2:$M$597="Y",IF(C$200&gt;'Sale Auction Data'!$E$2:$E$597,'Sale Auction Data'!$N$2:$N$597)))))=0,"-",(COUNT(IF($A269='Sale Auction Data'!$L$2:$L$597,IF('Sale Auction Data'!$M$2:$M$597="Y",IF(C$200&gt;'Sale Auction Data'!$E$2:$E$597,'Sale Auction Data'!$N$2:$N$597))))))</f>
        <v>-</v>
      </c>
      <c r="D270" s="17" t="str">
        <f t="array" ref="D270">IF((COUNT(IF($A269='Sale Auction Data'!$L$2:$L$597,IF(C$200&lt;'Sale Auction Data'!$E$2:$E$597,IF((D$200+1)&gt;'Sale Auction Data'!$E$2:$E$597,IF('Sale Auction Data'!$M$2:$M$597="Y",'Sale Auction Data'!$N$2:$N$597))))))=0,"-",(COUNT(IF($A269='Sale Auction Data'!$L$2:$L$597,IF(C$200&lt;'Sale Auction Data'!$E$2:$E$597,IF((D$200+1)&gt;'Sale Auction Data'!$E$2:$E$597,IF('Sale Auction Data'!$M$2:$M$597="Y",'Sale Auction Data'!$N$2:$N$597)))))))</f>
        <v>-</v>
      </c>
      <c r="E270" s="17" t="str">
        <f t="array" ref="E270">IF((COUNT(IF($A269='Sale Auction Data'!$L$2:$L$597,IF(D$200&lt;'Sale Auction Data'!$E$2:$E$597,IF((E$200+1)&gt;'Sale Auction Data'!$E$2:$E$597,IF('Sale Auction Data'!$M$2:$M$597="Y",'Sale Auction Data'!$N$2:$N$597))))))=0,"-",(COUNT(IF($A269='Sale Auction Data'!$L$2:$L$597,IF(D$200&lt;'Sale Auction Data'!$E$2:$E$597,IF((E$200+1)&gt;'Sale Auction Data'!$E$2:$E$597,IF('Sale Auction Data'!$M$2:$M$597="Y",'Sale Auction Data'!$N$2:$N$597)))))))</f>
        <v>-</v>
      </c>
      <c r="F270" s="17" t="str">
        <f t="array" ref="F270">IF((COUNT(IF($A269='Sale Auction Data'!$L$2:$L$597,IF(E$200&lt;'Sale Auction Data'!$E$2:$E$597,IF((F$200+1)&gt;'Sale Auction Data'!$E$2:$E$597,IF('Sale Auction Data'!$M$2:$M$597="Y",'Sale Auction Data'!$N$2:$N$597))))))=0,"-",(COUNT(IF($A269='Sale Auction Data'!$L$2:$L$597,IF(E$200&lt;'Sale Auction Data'!$E$2:$E$597,IF((F$200+1)&gt;'Sale Auction Data'!$E$2:$E$597,IF('Sale Auction Data'!$M$2:$M$597="Y",'Sale Auction Data'!$N$2:$N$597)))))))</f>
        <v>-</v>
      </c>
      <c r="G270" s="17" t="str">
        <f t="array" ref="G270">IF((COUNT(IF($A269='Sale Auction Data'!$L$2:$L$597,IF(F$200&lt;'Sale Auction Data'!$E$2:$E$597,IF((G$200+1)&gt;'Sale Auction Data'!$E$2:$E$597,IF('Sale Auction Data'!$M$2:$M$597="Y",'Sale Auction Data'!$N$2:$N$597))))))=0,"-",(COUNT(IF($A269='Sale Auction Data'!$L$2:$L$597,IF(F$200&lt;'Sale Auction Data'!$E$2:$E$597,IF((G$200+1)&gt;'Sale Auction Data'!$E$2:$E$597,IF('Sale Auction Data'!$M$2:$M$597="Y",'Sale Auction Data'!$N$2:$N$597)))))))</f>
        <v>-</v>
      </c>
      <c r="H270" s="17" t="str">
        <f t="array" ref="H270">IF((COUNT(IF($A269='Sale Auction Data'!$L$2:$L$597,IF(G$200&lt;'Sale Auction Data'!$E$2:$E$597,IF((H$200+1)&gt;'Sale Auction Data'!$E$2:$E$597,IF('Sale Auction Data'!$M$2:$M$597="Y",'Sale Auction Data'!$N$2:$N$597))))))=0,"-",(COUNT(IF($A269='Sale Auction Data'!$L$2:$L$597,IF(G$200&lt;'Sale Auction Data'!$E$2:$E$597,IF((H$200+1)&gt;'Sale Auction Data'!$E$2:$E$597,IF('Sale Auction Data'!$M$2:$M$597="Y",'Sale Auction Data'!$N$2:$N$597)))))))</f>
        <v>-</v>
      </c>
      <c r="I270" s="17" t="str">
        <f t="array" ref="I270">IF((COUNT(IF($A269='Sale Auction Data'!$L$2:$L$597,IF(H$200&lt;'Sale Auction Data'!$E$2:$E$597,IF((I$200+1)&gt;'Sale Auction Data'!$E$2:$E$597,IF('Sale Auction Data'!$M$2:$M$597="Y",'Sale Auction Data'!$N$2:$N$597))))))=0,"-",(COUNT(IF($A269='Sale Auction Data'!$L$2:$L$597,IF(H$200&lt;'Sale Auction Data'!$E$2:$E$597,IF((I$200+1)&gt;'Sale Auction Data'!$E$2:$E$597,IF('Sale Auction Data'!$M$2:$M$597="Y",'Sale Auction Data'!$N$2:$N$597)))))))</f>
        <v>-</v>
      </c>
      <c r="J270" s="17" t="str">
        <f t="array" ref="J270">IF((COUNT(IF($A269='Sale Auction Data'!$L$2:$L$597,IF(I$200&lt;'Sale Auction Data'!$E$2:$E$597,IF((J$200+1)&gt;'Sale Auction Data'!$E$2:$E$597,IF('Sale Auction Data'!$M$2:$M$597="Y",'Sale Auction Data'!$N$2:$N$597))))))=0,"-",(COUNT(IF($A269='Sale Auction Data'!$L$2:$L$597,IF(I$200&lt;'Sale Auction Data'!$E$2:$E$597,IF((J$200+1)&gt;'Sale Auction Data'!$E$2:$E$597,IF('Sale Auction Data'!$M$2:$M$597="Y",'Sale Auction Data'!$N$2:$N$597)))))))</f>
        <v>-</v>
      </c>
      <c r="K270" s="17" t="str">
        <f t="array" ref="K270">IF((COUNT(IF($A269='Sale Auction Data'!$L$2:$L$597,IF(J$200&lt;'Sale Auction Data'!$E$2:$E$597,IF((K$200+1)&gt;'Sale Auction Data'!$E$2:$E$597,IF('Sale Auction Data'!$M$2:$M$597="Y",'Sale Auction Data'!$N$2:$N$597))))))=0,"-",(COUNT(IF($A269='Sale Auction Data'!$L$2:$L$597,IF(J$200&lt;'Sale Auction Data'!$E$2:$E$597,IF((K$200+1)&gt;'Sale Auction Data'!$E$2:$E$597,IF('Sale Auction Data'!$M$2:$M$597="Y",'Sale Auction Data'!$N$2:$N$597)))))))</f>
        <v>-</v>
      </c>
      <c r="L270" s="53" t="str">
        <f t="array" ref="L270">IF((COUNT(IF($A269='Sale Auction Data'!$L$2:$L$597,IF((L$200+1)&lt;'Sale Auction Data'!$E$2:$E$597,IF('Sale Auction Data'!$M$2:$M$597="Y",'Sale Auction Data'!$N$2:$N$597)))))=0,"-",(COUNT(IF($A269='Sale Auction Data'!$L$2:$L$597,IF((L$200+1)&lt;'Sale Auction Data'!$E$2:$E$597,IF('Sale Auction Data'!$M$2:$M$597="Y",'Sale Auction Data'!$N$2:$N$597))))))</f>
        <v>-</v>
      </c>
    </row>
    <row r="271" spans="1:12" x14ac:dyDescent="0.25">
      <c r="A271" t="s">
        <v>124</v>
      </c>
      <c r="B271" s="10" t="s">
        <v>237</v>
      </c>
      <c r="C271" s="46" t="str">
        <f t="array" ref="C271">IF((COUNT(IF($A270='Sale Auction Data'!$L$2:$L$597,IF('Sale Auction Data'!$M$2:$M$597="Y",IF(C$200&gt;'Sale Auction Data'!$E$2:$E$597,'Sale Auction Data'!$N$2:$N$597)))))=0,"-",(COUNT(IF($A270='Sale Auction Data'!$L$2:$L$597,IF('Sale Auction Data'!$M$2:$M$597="Y",IF(C$200&gt;'Sale Auction Data'!$E$2:$E$597,'Sale Auction Data'!$N$2:$N$597))))))</f>
        <v>-</v>
      </c>
      <c r="D271" s="17" t="str">
        <f t="array" ref="D271">IF((COUNT(IF($A270='Sale Auction Data'!$L$2:$L$597,IF(C$200&lt;'Sale Auction Data'!$E$2:$E$597,IF((D$200+1)&gt;'Sale Auction Data'!$E$2:$E$597,IF('Sale Auction Data'!$M$2:$M$597="Y",'Sale Auction Data'!$N$2:$N$597))))))=0,"-",(COUNT(IF($A270='Sale Auction Data'!$L$2:$L$597,IF(C$200&lt;'Sale Auction Data'!$E$2:$E$597,IF((D$200+1)&gt;'Sale Auction Data'!$E$2:$E$597,IF('Sale Auction Data'!$M$2:$M$597="Y",'Sale Auction Data'!$N$2:$N$597)))))))</f>
        <v>-</v>
      </c>
      <c r="E271" s="17" t="str">
        <f t="array" ref="E271">IF((COUNT(IF($A270='Sale Auction Data'!$L$2:$L$597,IF(D$200&lt;'Sale Auction Data'!$E$2:$E$597,IF((E$200+1)&gt;'Sale Auction Data'!$E$2:$E$597,IF('Sale Auction Data'!$M$2:$M$597="Y",'Sale Auction Data'!$N$2:$N$597))))))=0,"-",(COUNT(IF($A270='Sale Auction Data'!$L$2:$L$597,IF(D$200&lt;'Sale Auction Data'!$E$2:$E$597,IF((E$200+1)&gt;'Sale Auction Data'!$E$2:$E$597,IF('Sale Auction Data'!$M$2:$M$597="Y",'Sale Auction Data'!$N$2:$N$597)))))))</f>
        <v>-</v>
      </c>
      <c r="F271" s="17" t="str">
        <f t="array" ref="F271">IF((COUNT(IF($A270='Sale Auction Data'!$L$2:$L$597,IF(E$200&lt;'Sale Auction Data'!$E$2:$E$597,IF((F$200+1)&gt;'Sale Auction Data'!$E$2:$E$597,IF('Sale Auction Data'!$M$2:$M$597="Y",'Sale Auction Data'!$N$2:$N$597))))))=0,"-",(COUNT(IF($A270='Sale Auction Data'!$L$2:$L$597,IF(E$200&lt;'Sale Auction Data'!$E$2:$E$597,IF((F$200+1)&gt;'Sale Auction Data'!$E$2:$E$597,IF('Sale Auction Data'!$M$2:$M$597="Y",'Sale Auction Data'!$N$2:$N$597)))))))</f>
        <v>-</v>
      </c>
      <c r="G271" s="17" t="str">
        <f t="array" ref="G271">IF((COUNT(IF($A270='Sale Auction Data'!$L$2:$L$597,IF(F$200&lt;'Sale Auction Data'!$E$2:$E$597,IF((G$200+1)&gt;'Sale Auction Data'!$E$2:$E$597,IF('Sale Auction Data'!$M$2:$M$597="Y",'Sale Auction Data'!$N$2:$N$597))))))=0,"-",(COUNT(IF($A270='Sale Auction Data'!$L$2:$L$597,IF(F$200&lt;'Sale Auction Data'!$E$2:$E$597,IF((G$200+1)&gt;'Sale Auction Data'!$E$2:$E$597,IF('Sale Auction Data'!$M$2:$M$597="Y",'Sale Auction Data'!$N$2:$N$597)))))))</f>
        <v>-</v>
      </c>
      <c r="H271" s="17" t="str">
        <f t="array" ref="H271">IF((COUNT(IF($A270='Sale Auction Data'!$L$2:$L$597,IF(G$200&lt;'Sale Auction Data'!$E$2:$E$597,IF((H$200+1)&gt;'Sale Auction Data'!$E$2:$E$597,IF('Sale Auction Data'!$M$2:$M$597="Y",'Sale Auction Data'!$N$2:$N$597))))))=0,"-",(COUNT(IF($A270='Sale Auction Data'!$L$2:$L$597,IF(G$200&lt;'Sale Auction Data'!$E$2:$E$597,IF((H$200+1)&gt;'Sale Auction Data'!$E$2:$E$597,IF('Sale Auction Data'!$M$2:$M$597="Y",'Sale Auction Data'!$N$2:$N$597)))))))</f>
        <v>-</v>
      </c>
      <c r="I271" s="17" t="str">
        <f t="array" ref="I271">IF((COUNT(IF($A270='Sale Auction Data'!$L$2:$L$597,IF(H$200&lt;'Sale Auction Data'!$E$2:$E$597,IF((I$200+1)&gt;'Sale Auction Data'!$E$2:$E$597,IF('Sale Auction Data'!$M$2:$M$597="Y",'Sale Auction Data'!$N$2:$N$597))))))=0,"-",(COUNT(IF($A270='Sale Auction Data'!$L$2:$L$597,IF(H$200&lt;'Sale Auction Data'!$E$2:$E$597,IF((I$200+1)&gt;'Sale Auction Data'!$E$2:$E$597,IF('Sale Auction Data'!$M$2:$M$597="Y",'Sale Auction Data'!$N$2:$N$597)))))))</f>
        <v>-</v>
      </c>
      <c r="J271" s="17" t="str">
        <f t="array" ref="J271">IF((COUNT(IF($A270='Sale Auction Data'!$L$2:$L$597,IF(I$200&lt;'Sale Auction Data'!$E$2:$E$597,IF((J$200+1)&gt;'Sale Auction Data'!$E$2:$E$597,IF('Sale Auction Data'!$M$2:$M$597="Y",'Sale Auction Data'!$N$2:$N$597))))))=0,"-",(COUNT(IF($A270='Sale Auction Data'!$L$2:$L$597,IF(I$200&lt;'Sale Auction Data'!$E$2:$E$597,IF((J$200+1)&gt;'Sale Auction Data'!$E$2:$E$597,IF('Sale Auction Data'!$M$2:$M$597="Y",'Sale Auction Data'!$N$2:$N$597)))))))</f>
        <v>-</v>
      </c>
      <c r="K271" s="17" t="str">
        <f t="array" ref="K271">IF((COUNT(IF($A270='Sale Auction Data'!$L$2:$L$597,IF(J$200&lt;'Sale Auction Data'!$E$2:$E$597,IF((K$200+1)&gt;'Sale Auction Data'!$E$2:$E$597,IF('Sale Auction Data'!$M$2:$M$597="Y",'Sale Auction Data'!$N$2:$N$597))))))=0,"-",(COUNT(IF($A270='Sale Auction Data'!$L$2:$L$597,IF(J$200&lt;'Sale Auction Data'!$E$2:$E$597,IF((K$200+1)&gt;'Sale Auction Data'!$E$2:$E$597,IF('Sale Auction Data'!$M$2:$M$597="Y",'Sale Auction Data'!$N$2:$N$597)))))))</f>
        <v>-</v>
      </c>
      <c r="L271" s="53" t="str">
        <f t="array" ref="L271">IF((COUNT(IF($A270='Sale Auction Data'!$L$2:$L$597,IF((L$200+1)&lt;'Sale Auction Data'!$E$2:$E$597,IF('Sale Auction Data'!$M$2:$M$597="Y",'Sale Auction Data'!$N$2:$N$597)))))=0,"-",(COUNT(IF($A270='Sale Auction Data'!$L$2:$L$597,IF((L$200+1)&lt;'Sale Auction Data'!$E$2:$E$597,IF('Sale Auction Data'!$M$2:$M$597="Y",'Sale Auction Data'!$N$2:$N$597))))))</f>
        <v>-</v>
      </c>
    </row>
    <row r="272" spans="1:12" x14ac:dyDescent="0.25">
      <c r="A272" t="s">
        <v>125</v>
      </c>
      <c r="B272" s="10" t="s">
        <v>124</v>
      </c>
      <c r="C272" s="46" t="str">
        <f t="array" ref="C272">IF((COUNT(IF($A271='Sale Auction Data'!$L$2:$L$597,IF('Sale Auction Data'!$M$2:$M$597="Y",IF(C$200&gt;'Sale Auction Data'!$E$2:$E$597,'Sale Auction Data'!$N$2:$N$597)))))=0,"-",(COUNT(IF($A271='Sale Auction Data'!$L$2:$L$597,IF('Sale Auction Data'!$M$2:$M$597="Y",IF(C$200&gt;'Sale Auction Data'!$E$2:$E$597,'Sale Auction Data'!$N$2:$N$597))))))</f>
        <v>-</v>
      </c>
      <c r="D272" s="17" t="str">
        <f t="array" ref="D272">IF((COUNT(IF($A271='Sale Auction Data'!$L$2:$L$597,IF(C$200&lt;'Sale Auction Data'!$E$2:$E$597,IF((D$200+1)&gt;'Sale Auction Data'!$E$2:$E$597,IF('Sale Auction Data'!$M$2:$M$597="Y",'Sale Auction Data'!$N$2:$N$597))))))=0,"-",(COUNT(IF($A271='Sale Auction Data'!$L$2:$L$597,IF(C$200&lt;'Sale Auction Data'!$E$2:$E$597,IF((D$200+1)&gt;'Sale Auction Data'!$E$2:$E$597,IF('Sale Auction Data'!$M$2:$M$597="Y",'Sale Auction Data'!$N$2:$N$597)))))))</f>
        <v>-</v>
      </c>
      <c r="E272" s="17" t="str">
        <f t="array" ref="E272">IF((COUNT(IF($A271='Sale Auction Data'!$L$2:$L$597,IF(D$200&lt;'Sale Auction Data'!$E$2:$E$597,IF((E$200+1)&gt;'Sale Auction Data'!$E$2:$E$597,IF('Sale Auction Data'!$M$2:$M$597="Y",'Sale Auction Data'!$N$2:$N$597))))))=0,"-",(COUNT(IF($A271='Sale Auction Data'!$L$2:$L$597,IF(D$200&lt;'Sale Auction Data'!$E$2:$E$597,IF((E$200+1)&gt;'Sale Auction Data'!$E$2:$E$597,IF('Sale Auction Data'!$M$2:$M$597="Y",'Sale Auction Data'!$N$2:$N$597)))))))</f>
        <v>-</v>
      </c>
      <c r="F272" s="17" t="str">
        <f t="array" ref="F272">IF((COUNT(IF($A271='Sale Auction Data'!$L$2:$L$597,IF(E$200&lt;'Sale Auction Data'!$E$2:$E$597,IF((F$200+1)&gt;'Sale Auction Data'!$E$2:$E$597,IF('Sale Auction Data'!$M$2:$M$597="Y",'Sale Auction Data'!$N$2:$N$597))))))=0,"-",(COUNT(IF($A271='Sale Auction Data'!$L$2:$L$597,IF(E$200&lt;'Sale Auction Data'!$E$2:$E$597,IF((F$200+1)&gt;'Sale Auction Data'!$E$2:$E$597,IF('Sale Auction Data'!$M$2:$M$597="Y",'Sale Auction Data'!$N$2:$N$597)))))))</f>
        <v>-</v>
      </c>
      <c r="G272" s="17" t="str">
        <f t="array" ref="G272">IF((COUNT(IF($A271='Sale Auction Data'!$L$2:$L$597,IF(F$200&lt;'Sale Auction Data'!$E$2:$E$597,IF((G$200+1)&gt;'Sale Auction Data'!$E$2:$E$597,IF('Sale Auction Data'!$M$2:$M$597="Y",'Sale Auction Data'!$N$2:$N$597))))))=0,"-",(COUNT(IF($A271='Sale Auction Data'!$L$2:$L$597,IF(F$200&lt;'Sale Auction Data'!$E$2:$E$597,IF((G$200+1)&gt;'Sale Auction Data'!$E$2:$E$597,IF('Sale Auction Data'!$M$2:$M$597="Y",'Sale Auction Data'!$N$2:$N$597)))))))</f>
        <v>-</v>
      </c>
      <c r="H272" s="17" t="str">
        <f t="array" ref="H272">IF((COUNT(IF($A271='Sale Auction Data'!$L$2:$L$597,IF(G$200&lt;'Sale Auction Data'!$E$2:$E$597,IF((H$200+1)&gt;'Sale Auction Data'!$E$2:$E$597,IF('Sale Auction Data'!$M$2:$M$597="Y",'Sale Auction Data'!$N$2:$N$597))))))=0,"-",(COUNT(IF($A271='Sale Auction Data'!$L$2:$L$597,IF(G$200&lt;'Sale Auction Data'!$E$2:$E$597,IF((H$200+1)&gt;'Sale Auction Data'!$E$2:$E$597,IF('Sale Auction Data'!$M$2:$M$597="Y",'Sale Auction Data'!$N$2:$N$597)))))))</f>
        <v>-</v>
      </c>
      <c r="I272" s="17" t="str">
        <f t="array" ref="I272">IF((COUNT(IF($A271='Sale Auction Data'!$L$2:$L$597,IF(H$200&lt;'Sale Auction Data'!$E$2:$E$597,IF((I$200+1)&gt;'Sale Auction Data'!$E$2:$E$597,IF('Sale Auction Data'!$M$2:$M$597="Y",'Sale Auction Data'!$N$2:$N$597))))))=0,"-",(COUNT(IF($A271='Sale Auction Data'!$L$2:$L$597,IF(H$200&lt;'Sale Auction Data'!$E$2:$E$597,IF((I$200+1)&gt;'Sale Auction Data'!$E$2:$E$597,IF('Sale Auction Data'!$M$2:$M$597="Y",'Sale Auction Data'!$N$2:$N$597)))))))</f>
        <v>-</v>
      </c>
      <c r="J272" s="17" t="str">
        <f t="array" ref="J272">IF((COUNT(IF($A271='Sale Auction Data'!$L$2:$L$597,IF(I$200&lt;'Sale Auction Data'!$E$2:$E$597,IF((J$200+1)&gt;'Sale Auction Data'!$E$2:$E$597,IF('Sale Auction Data'!$M$2:$M$597="Y",'Sale Auction Data'!$N$2:$N$597))))))=0,"-",(COUNT(IF($A271='Sale Auction Data'!$L$2:$L$597,IF(I$200&lt;'Sale Auction Data'!$E$2:$E$597,IF((J$200+1)&gt;'Sale Auction Data'!$E$2:$E$597,IF('Sale Auction Data'!$M$2:$M$597="Y",'Sale Auction Data'!$N$2:$N$597)))))))</f>
        <v>-</v>
      </c>
      <c r="K272" s="17" t="str">
        <f t="array" ref="K272">IF((COUNT(IF($A271='Sale Auction Data'!$L$2:$L$597,IF(J$200&lt;'Sale Auction Data'!$E$2:$E$597,IF((K$200+1)&gt;'Sale Auction Data'!$E$2:$E$597,IF('Sale Auction Data'!$M$2:$M$597="Y",'Sale Auction Data'!$N$2:$N$597))))))=0,"-",(COUNT(IF($A271='Sale Auction Data'!$L$2:$L$597,IF(J$200&lt;'Sale Auction Data'!$E$2:$E$597,IF((K$200+1)&gt;'Sale Auction Data'!$E$2:$E$597,IF('Sale Auction Data'!$M$2:$M$597="Y",'Sale Auction Data'!$N$2:$N$597)))))))</f>
        <v>-</v>
      </c>
      <c r="L272" s="53" t="str">
        <f t="array" ref="L272">IF((COUNT(IF($A271='Sale Auction Data'!$L$2:$L$597,IF((L$200+1)&lt;'Sale Auction Data'!$E$2:$E$597,IF('Sale Auction Data'!$M$2:$M$597="Y",'Sale Auction Data'!$N$2:$N$597)))))=0,"-",(COUNT(IF($A271='Sale Auction Data'!$L$2:$L$597,IF((L$200+1)&lt;'Sale Auction Data'!$E$2:$E$597,IF('Sale Auction Data'!$M$2:$M$597="Y",'Sale Auction Data'!$N$2:$N$597))))))</f>
        <v>-</v>
      </c>
    </row>
    <row r="273" spans="1:12" x14ac:dyDescent="0.25">
      <c r="A273" t="s">
        <v>133</v>
      </c>
      <c r="B273" s="10" t="s">
        <v>125</v>
      </c>
      <c r="C273" s="46" t="str">
        <f t="array" ref="C273">IF((COUNT(IF($A272='Sale Auction Data'!$L$2:$L$597,IF('Sale Auction Data'!$M$2:$M$597="Y",IF(C$200&gt;'Sale Auction Data'!$E$2:$E$597,'Sale Auction Data'!$N$2:$N$597)))))=0,"-",(COUNT(IF($A272='Sale Auction Data'!$L$2:$L$597,IF('Sale Auction Data'!$M$2:$M$597="Y",IF(C$200&gt;'Sale Auction Data'!$E$2:$E$597,'Sale Auction Data'!$N$2:$N$597))))))</f>
        <v>-</v>
      </c>
      <c r="D273" s="17">
        <f t="array" ref="D273">IF((COUNT(IF($A272='Sale Auction Data'!$L$2:$L$597,IF(C$200&lt;'Sale Auction Data'!$E$2:$E$597,IF((D$200+1)&gt;'Sale Auction Data'!$E$2:$E$597,IF('Sale Auction Data'!$M$2:$M$597="Y",'Sale Auction Data'!$N$2:$N$597))))))=0,"-",(COUNT(IF($A272='Sale Auction Data'!$L$2:$L$597,IF(C$200&lt;'Sale Auction Data'!$E$2:$E$597,IF((D$200+1)&gt;'Sale Auction Data'!$E$2:$E$597,IF('Sale Auction Data'!$M$2:$M$597="Y",'Sale Auction Data'!$N$2:$N$597)))))))</f>
        <v>2</v>
      </c>
      <c r="E273" s="17" t="str">
        <f t="array" ref="E273">IF((COUNT(IF($A272='Sale Auction Data'!$L$2:$L$597,IF(D$200&lt;'Sale Auction Data'!$E$2:$E$597,IF((E$200+1)&gt;'Sale Auction Data'!$E$2:$E$597,IF('Sale Auction Data'!$M$2:$M$597="Y",'Sale Auction Data'!$N$2:$N$597))))))=0,"-",(COUNT(IF($A272='Sale Auction Data'!$L$2:$L$597,IF(D$200&lt;'Sale Auction Data'!$E$2:$E$597,IF((E$200+1)&gt;'Sale Auction Data'!$E$2:$E$597,IF('Sale Auction Data'!$M$2:$M$597="Y",'Sale Auction Data'!$N$2:$N$597)))))))</f>
        <v>-</v>
      </c>
      <c r="F273" s="17" t="str">
        <f t="array" ref="F273">IF((COUNT(IF($A272='Sale Auction Data'!$L$2:$L$597,IF(E$200&lt;'Sale Auction Data'!$E$2:$E$597,IF((F$200+1)&gt;'Sale Auction Data'!$E$2:$E$597,IF('Sale Auction Data'!$M$2:$M$597="Y",'Sale Auction Data'!$N$2:$N$597))))))=0,"-",(COUNT(IF($A272='Sale Auction Data'!$L$2:$L$597,IF(E$200&lt;'Sale Auction Data'!$E$2:$E$597,IF((F$200+1)&gt;'Sale Auction Data'!$E$2:$E$597,IF('Sale Auction Data'!$M$2:$M$597="Y",'Sale Auction Data'!$N$2:$N$597)))))))</f>
        <v>-</v>
      </c>
      <c r="G273" s="17" t="str">
        <f t="array" ref="G273">IF((COUNT(IF($A272='Sale Auction Data'!$L$2:$L$597,IF(F$200&lt;'Sale Auction Data'!$E$2:$E$597,IF((G$200+1)&gt;'Sale Auction Data'!$E$2:$E$597,IF('Sale Auction Data'!$M$2:$M$597="Y",'Sale Auction Data'!$N$2:$N$597))))))=0,"-",(COUNT(IF($A272='Sale Auction Data'!$L$2:$L$597,IF(F$200&lt;'Sale Auction Data'!$E$2:$E$597,IF((G$200+1)&gt;'Sale Auction Data'!$E$2:$E$597,IF('Sale Auction Data'!$M$2:$M$597="Y",'Sale Auction Data'!$N$2:$N$597)))))))</f>
        <v>-</v>
      </c>
      <c r="H273" s="17" t="str">
        <f t="array" ref="H273">IF((COUNT(IF($A272='Sale Auction Data'!$L$2:$L$597,IF(G$200&lt;'Sale Auction Data'!$E$2:$E$597,IF((H$200+1)&gt;'Sale Auction Data'!$E$2:$E$597,IF('Sale Auction Data'!$M$2:$M$597="Y",'Sale Auction Data'!$N$2:$N$597))))))=0,"-",(COUNT(IF($A272='Sale Auction Data'!$L$2:$L$597,IF(G$200&lt;'Sale Auction Data'!$E$2:$E$597,IF((H$200+1)&gt;'Sale Auction Data'!$E$2:$E$597,IF('Sale Auction Data'!$M$2:$M$597="Y",'Sale Auction Data'!$N$2:$N$597)))))))</f>
        <v>-</v>
      </c>
      <c r="I273" s="17">
        <f t="array" ref="I273">IF((COUNT(IF($A272='Sale Auction Data'!$L$2:$L$597,IF(H$200&lt;'Sale Auction Data'!$E$2:$E$597,IF((I$200+1)&gt;'Sale Auction Data'!$E$2:$E$597,IF('Sale Auction Data'!$M$2:$M$597="Y",'Sale Auction Data'!$N$2:$N$597))))))=0,"-",(COUNT(IF($A272='Sale Auction Data'!$L$2:$L$597,IF(H$200&lt;'Sale Auction Data'!$E$2:$E$597,IF((I$200+1)&gt;'Sale Auction Data'!$E$2:$E$597,IF('Sale Auction Data'!$M$2:$M$597="Y",'Sale Auction Data'!$N$2:$N$597)))))))</f>
        <v>1</v>
      </c>
      <c r="J273" s="17" t="str">
        <f t="array" ref="J273">IF((COUNT(IF($A272='Sale Auction Data'!$L$2:$L$597,IF(I$200&lt;'Sale Auction Data'!$E$2:$E$597,IF((J$200+1)&gt;'Sale Auction Data'!$E$2:$E$597,IF('Sale Auction Data'!$M$2:$M$597="Y",'Sale Auction Data'!$N$2:$N$597))))))=0,"-",(COUNT(IF($A272='Sale Auction Data'!$L$2:$L$597,IF(I$200&lt;'Sale Auction Data'!$E$2:$E$597,IF((J$200+1)&gt;'Sale Auction Data'!$E$2:$E$597,IF('Sale Auction Data'!$M$2:$M$597="Y",'Sale Auction Data'!$N$2:$N$597)))))))</f>
        <v>-</v>
      </c>
      <c r="K273" s="17" t="str">
        <f t="array" ref="K273">IF((COUNT(IF($A272='Sale Auction Data'!$L$2:$L$597,IF(J$200&lt;'Sale Auction Data'!$E$2:$E$597,IF((K$200+1)&gt;'Sale Auction Data'!$E$2:$E$597,IF('Sale Auction Data'!$M$2:$M$597="Y",'Sale Auction Data'!$N$2:$N$597))))))=0,"-",(COUNT(IF($A272='Sale Auction Data'!$L$2:$L$597,IF(J$200&lt;'Sale Auction Data'!$E$2:$E$597,IF((K$200+1)&gt;'Sale Auction Data'!$E$2:$E$597,IF('Sale Auction Data'!$M$2:$M$597="Y",'Sale Auction Data'!$N$2:$N$597)))))))</f>
        <v>-</v>
      </c>
      <c r="L273" s="53" t="str">
        <f t="array" ref="L273">IF((COUNT(IF($A272='Sale Auction Data'!$L$2:$L$597,IF((L$200+1)&lt;'Sale Auction Data'!$E$2:$E$597,IF('Sale Auction Data'!$M$2:$M$597="Y",'Sale Auction Data'!$N$2:$N$597)))))=0,"-",(COUNT(IF($A272='Sale Auction Data'!$L$2:$L$597,IF((L$200+1)&lt;'Sale Auction Data'!$E$2:$E$597,IF('Sale Auction Data'!$M$2:$M$597="Y",'Sale Auction Data'!$N$2:$N$597))))))</f>
        <v>-</v>
      </c>
    </row>
    <row r="274" spans="1:12" x14ac:dyDescent="0.25">
      <c r="A274" t="s">
        <v>291</v>
      </c>
      <c r="B274" s="10" t="s">
        <v>133</v>
      </c>
      <c r="C274" s="46" t="str">
        <f t="array" ref="C274">IF((COUNT(IF($A273='Sale Auction Data'!$L$2:$L$597,IF('Sale Auction Data'!$M$2:$M$597="Y",IF(C$200&gt;'Sale Auction Data'!$E$2:$E$597,'Sale Auction Data'!$N$2:$N$597)))))=0,"-",(COUNT(IF($A273='Sale Auction Data'!$L$2:$L$597,IF('Sale Auction Data'!$M$2:$M$597="Y",IF(C$200&gt;'Sale Auction Data'!$E$2:$E$597,'Sale Auction Data'!$N$2:$N$597))))))</f>
        <v>-</v>
      </c>
      <c r="D274" s="17" t="str">
        <f t="array" ref="D274">IF((COUNT(IF($A273='Sale Auction Data'!$L$2:$L$597,IF(C$200&lt;'Sale Auction Data'!$E$2:$E$597,IF((D$200+1)&gt;'Sale Auction Data'!$E$2:$E$597,IF('Sale Auction Data'!$M$2:$M$597="Y",'Sale Auction Data'!$N$2:$N$597))))))=0,"-",(COUNT(IF($A273='Sale Auction Data'!$L$2:$L$597,IF(C$200&lt;'Sale Auction Data'!$E$2:$E$597,IF((D$200+1)&gt;'Sale Auction Data'!$E$2:$E$597,IF('Sale Auction Data'!$M$2:$M$597="Y",'Sale Auction Data'!$N$2:$N$597)))))))</f>
        <v>-</v>
      </c>
      <c r="E274" s="17" t="str">
        <f t="array" ref="E274">IF((COUNT(IF($A273='Sale Auction Data'!$L$2:$L$597,IF(D$200&lt;'Sale Auction Data'!$E$2:$E$597,IF((E$200+1)&gt;'Sale Auction Data'!$E$2:$E$597,IF('Sale Auction Data'!$M$2:$M$597="Y",'Sale Auction Data'!$N$2:$N$597))))))=0,"-",(COUNT(IF($A273='Sale Auction Data'!$L$2:$L$597,IF(D$200&lt;'Sale Auction Data'!$E$2:$E$597,IF((E$200+1)&gt;'Sale Auction Data'!$E$2:$E$597,IF('Sale Auction Data'!$M$2:$M$597="Y",'Sale Auction Data'!$N$2:$N$597)))))))</f>
        <v>-</v>
      </c>
      <c r="F274" s="17" t="str">
        <f t="array" ref="F274">IF((COUNT(IF($A273='Sale Auction Data'!$L$2:$L$597,IF(E$200&lt;'Sale Auction Data'!$E$2:$E$597,IF((F$200+1)&gt;'Sale Auction Data'!$E$2:$E$597,IF('Sale Auction Data'!$M$2:$M$597="Y",'Sale Auction Data'!$N$2:$N$597))))))=0,"-",(COUNT(IF($A273='Sale Auction Data'!$L$2:$L$597,IF(E$200&lt;'Sale Auction Data'!$E$2:$E$597,IF((F$200+1)&gt;'Sale Auction Data'!$E$2:$E$597,IF('Sale Auction Data'!$M$2:$M$597="Y",'Sale Auction Data'!$N$2:$N$597)))))))</f>
        <v>-</v>
      </c>
      <c r="G274" s="17" t="str">
        <f t="array" ref="G274">IF((COUNT(IF($A273='Sale Auction Data'!$L$2:$L$597,IF(F$200&lt;'Sale Auction Data'!$E$2:$E$597,IF((G$200+1)&gt;'Sale Auction Data'!$E$2:$E$597,IF('Sale Auction Data'!$M$2:$M$597="Y",'Sale Auction Data'!$N$2:$N$597))))))=0,"-",(COUNT(IF($A273='Sale Auction Data'!$L$2:$L$597,IF(F$200&lt;'Sale Auction Data'!$E$2:$E$597,IF((G$200+1)&gt;'Sale Auction Data'!$E$2:$E$597,IF('Sale Auction Data'!$M$2:$M$597="Y",'Sale Auction Data'!$N$2:$N$597)))))))</f>
        <v>-</v>
      </c>
      <c r="H274" s="17" t="str">
        <f t="array" ref="H274">IF((COUNT(IF($A273='Sale Auction Data'!$L$2:$L$597,IF(G$200&lt;'Sale Auction Data'!$E$2:$E$597,IF((H$200+1)&gt;'Sale Auction Data'!$E$2:$E$597,IF('Sale Auction Data'!$M$2:$M$597="Y",'Sale Auction Data'!$N$2:$N$597))))))=0,"-",(COUNT(IF($A273='Sale Auction Data'!$L$2:$L$597,IF(G$200&lt;'Sale Auction Data'!$E$2:$E$597,IF((H$200+1)&gt;'Sale Auction Data'!$E$2:$E$597,IF('Sale Auction Data'!$M$2:$M$597="Y",'Sale Auction Data'!$N$2:$N$597)))))))</f>
        <v>-</v>
      </c>
      <c r="I274" s="17" t="str">
        <f t="array" ref="I274">IF((COUNT(IF($A273='Sale Auction Data'!$L$2:$L$597,IF(H$200&lt;'Sale Auction Data'!$E$2:$E$597,IF((I$200+1)&gt;'Sale Auction Data'!$E$2:$E$597,IF('Sale Auction Data'!$M$2:$M$597="Y",'Sale Auction Data'!$N$2:$N$597))))))=0,"-",(COUNT(IF($A273='Sale Auction Data'!$L$2:$L$597,IF(H$200&lt;'Sale Auction Data'!$E$2:$E$597,IF((I$200+1)&gt;'Sale Auction Data'!$E$2:$E$597,IF('Sale Auction Data'!$M$2:$M$597="Y",'Sale Auction Data'!$N$2:$N$597)))))))</f>
        <v>-</v>
      </c>
      <c r="J274" s="17" t="str">
        <f t="array" ref="J274">IF((COUNT(IF($A273='Sale Auction Data'!$L$2:$L$597,IF(I$200&lt;'Sale Auction Data'!$E$2:$E$597,IF((J$200+1)&gt;'Sale Auction Data'!$E$2:$E$597,IF('Sale Auction Data'!$M$2:$M$597="Y",'Sale Auction Data'!$N$2:$N$597))))))=0,"-",(COUNT(IF($A273='Sale Auction Data'!$L$2:$L$597,IF(I$200&lt;'Sale Auction Data'!$E$2:$E$597,IF((J$200+1)&gt;'Sale Auction Data'!$E$2:$E$597,IF('Sale Auction Data'!$M$2:$M$597="Y",'Sale Auction Data'!$N$2:$N$597)))))))</f>
        <v>-</v>
      </c>
      <c r="K274" s="17" t="str">
        <f t="array" ref="K274">IF((COUNT(IF($A273='Sale Auction Data'!$L$2:$L$597,IF(J$200&lt;'Sale Auction Data'!$E$2:$E$597,IF((K$200+1)&gt;'Sale Auction Data'!$E$2:$E$597,IF('Sale Auction Data'!$M$2:$M$597="Y",'Sale Auction Data'!$N$2:$N$597))))))=0,"-",(COUNT(IF($A273='Sale Auction Data'!$L$2:$L$597,IF(J$200&lt;'Sale Auction Data'!$E$2:$E$597,IF((K$200+1)&gt;'Sale Auction Data'!$E$2:$E$597,IF('Sale Auction Data'!$M$2:$M$597="Y",'Sale Auction Data'!$N$2:$N$597)))))))</f>
        <v>-</v>
      </c>
      <c r="L274" s="53" t="str">
        <f t="array" ref="L274">IF((COUNT(IF($A273='Sale Auction Data'!$L$2:$L$597,IF((L$200+1)&lt;'Sale Auction Data'!$E$2:$E$597,IF('Sale Auction Data'!$M$2:$M$597="Y",'Sale Auction Data'!$N$2:$N$597)))))=0,"-",(COUNT(IF($A273='Sale Auction Data'!$L$2:$L$597,IF((L$200+1)&lt;'Sale Auction Data'!$E$2:$E$597,IF('Sale Auction Data'!$M$2:$M$597="Y",'Sale Auction Data'!$N$2:$N$597))))))</f>
        <v>-</v>
      </c>
    </row>
    <row r="275" spans="1:12" x14ac:dyDescent="0.25">
      <c r="A275" s="86" t="s">
        <v>299</v>
      </c>
      <c r="B275" s="86" t="s">
        <v>291</v>
      </c>
      <c r="C275" s="46" t="str">
        <f t="array" ref="C275">IF((COUNT(IF($A274='Sale Auction Data'!$L$2:$L$597,IF('Sale Auction Data'!$M$2:$M$597="Y",IF(C$200&gt;'Sale Auction Data'!$E$2:$E$597,'Sale Auction Data'!$N$2:$N$597)))))=0,"-",(COUNT(IF($A274='Sale Auction Data'!$L$2:$L$597,IF('Sale Auction Data'!$M$2:$M$597="Y",IF(C$200&gt;'Sale Auction Data'!$E$2:$E$597,'Sale Auction Data'!$N$2:$N$597))))))</f>
        <v>-</v>
      </c>
      <c r="D275" s="17" t="str">
        <f t="array" ref="D275">IF((COUNT(IF($A274='Sale Auction Data'!$L$2:$L$597,IF(C$200&lt;'Sale Auction Data'!$E$2:$E$597,IF((D$200+1)&gt;'Sale Auction Data'!$E$2:$E$597,IF('Sale Auction Data'!$M$2:$M$597="Y",'Sale Auction Data'!$N$2:$N$597))))))=0,"-",(COUNT(IF($A274='Sale Auction Data'!$L$2:$L$597,IF(C$200&lt;'Sale Auction Data'!$E$2:$E$597,IF((D$200+1)&gt;'Sale Auction Data'!$E$2:$E$597,IF('Sale Auction Data'!$M$2:$M$597="Y",'Sale Auction Data'!$N$2:$N$597)))))))</f>
        <v>-</v>
      </c>
      <c r="E275" s="17" t="str">
        <f t="array" ref="E275">IF((COUNT(IF($A274='Sale Auction Data'!$L$2:$L$597,IF(D$200&lt;'Sale Auction Data'!$E$2:$E$597,IF((E$200+1)&gt;'Sale Auction Data'!$E$2:$E$597,IF('Sale Auction Data'!$M$2:$M$597="Y",'Sale Auction Data'!$N$2:$N$597))))))=0,"-",(COUNT(IF($A274='Sale Auction Data'!$L$2:$L$597,IF(D$200&lt;'Sale Auction Data'!$E$2:$E$597,IF((E$200+1)&gt;'Sale Auction Data'!$E$2:$E$597,IF('Sale Auction Data'!$M$2:$M$597="Y",'Sale Auction Data'!$N$2:$N$597)))))))</f>
        <v>-</v>
      </c>
      <c r="F275" s="17" t="str">
        <f t="array" ref="F275">IF((COUNT(IF($A274='Sale Auction Data'!$L$2:$L$597,IF(E$200&lt;'Sale Auction Data'!$E$2:$E$597,IF((F$200+1)&gt;'Sale Auction Data'!$E$2:$E$597,IF('Sale Auction Data'!$M$2:$M$597="Y",'Sale Auction Data'!$N$2:$N$597))))))=0,"-",(COUNT(IF($A274='Sale Auction Data'!$L$2:$L$597,IF(E$200&lt;'Sale Auction Data'!$E$2:$E$597,IF((F$200+1)&gt;'Sale Auction Data'!$E$2:$E$597,IF('Sale Auction Data'!$M$2:$M$597="Y",'Sale Auction Data'!$N$2:$N$597)))))))</f>
        <v>-</v>
      </c>
      <c r="G275" s="17" t="str">
        <f t="array" ref="G275">IF((COUNT(IF($A274='Sale Auction Data'!$L$2:$L$597,IF(F$200&lt;'Sale Auction Data'!$E$2:$E$597,IF((G$200+1)&gt;'Sale Auction Data'!$E$2:$E$597,IF('Sale Auction Data'!$M$2:$M$597="Y",'Sale Auction Data'!$N$2:$N$597))))))=0,"-",(COUNT(IF($A274='Sale Auction Data'!$L$2:$L$597,IF(F$200&lt;'Sale Auction Data'!$E$2:$E$597,IF((G$200+1)&gt;'Sale Auction Data'!$E$2:$E$597,IF('Sale Auction Data'!$M$2:$M$597="Y",'Sale Auction Data'!$N$2:$N$597)))))))</f>
        <v>-</v>
      </c>
      <c r="H275" s="17" t="str">
        <f t="array" ref="H275">IF((COUNT(IF($A274='Sale Auction Data'!$L$2:$L$597,IF(G$200&lt;'Sale Auction Data'!$E$2:$E$597,IF((H$200+1)&gt;'Sale Auction Data'!$E$2:$E$597,IF('Sale Auction Data'!$M$2:$M$597="Y",'Sale Auction Data'!$N$2:$N$597))))))=0,"-",(COUNT(IF($A274='Sale Auction Data'!$L$2:$L$597,IF(G$200&lt;'Sale Auction Data'!$E$2:$E$597,IF((H$200+1)&gt;'Sale Auction Data'!$E$2:$E$597,IF('Sale Auction Data'!$M$2:$M$597="Y",'Sale Auction Data'!$N$2:$N$597)))))))</f>
        <v>-</v>
      </c>
      <c r="I275" s="17" t="str">
        <f t="array" ref="I275">IF((COUNT(IF($A274='Sale Auction Data'!$L$2:$L$597,IF(H$200&lt;'Sale Auction Data'!$E$2:$E$597,IF((I$200+1)&gt;'Sale Auction Data'!$E$2:$E$597,IF('Sale Auction Data'!$M$2:$M$597="Y",'Sale Auction Data'!$N$2:$N$597))))))=0,"-",(COUNT(IF($A274='Sale Auction Data'!$L$2:$L$597,IF(H$200&lt;'Sale Auction Data'!$E$2:$E$597,IF((I$200+1)&gt;'Sale Auction Data'!$E$2:$E$597,IF('Sale Auction Data'!$M$2:$M$597="Y",'Sale Auction Data'!$N$2:$N$597)))))))</f>
        <v>-</v>
      </c>
      <c r="J275" s="17" t="str">
        <f t="array" ref="J275">IF((COUNT(IF($A274='Sale Auction Data'!$L$2:$L$597,IF(I$200&lt;'Sale Auction Data'!$E$2:$E$597,IF((J$200+1)&gt;'Sale Auction Data'!$E$2:$E$597,IF('Sale Auction Data'!$M$2:$M$597="Y",'Sale Auction Data'!$N$2:$N$597))))))=0,"-",(COUNT(IF($A274='Sale Auction Data'!$L$2:$L$597,IF(I$200&lt;'Sale Auction Data'!$E$2:$E$597,IF((J$200+1)&gt;'Sale Auction Data'!$E$2:$E$597,IF('Sale Auction Data'!$M$2:$M$597="Y",'Sale Auction Data'!$N$2:$N$597)))))))</f>
        <v>-</v>
      </c>
      <c r="K275" s="17" t="str">
        <f t="array" ref="K275">IF((COUNT(IF($A274='Sale Auction Data'!$L$2:$L$597,IF(J$200&lt;'Sale Auction Data'!$E$2:$E$597,IF((K$200+1)&gt;'Sale Auction Data'!$E$2:$E$597,IF('Sale Auction Data'!$M$2:$M$597="Y",'Sale Auction Data'!$N$2:$N$597))))))=0,"-",(COUNT(IF($A274='Sale Auction Data'!$L$2:$L$597,IF(J$200&lt;'Sale Auction Data'!$E$2:$E$597,IF((K$200+1)&gt;'Sale Auction Data'!$E$2:$E$597,IF('Sale Auction Data'!$M$2:$M$597="Y",'Sale Auction Data'!$N$2:$N$597)))))))</f>
        <v>-</v>
      </c>
      <c r="L275" s="53" t="str">
        <f t="array" ref="L275">IF((COUNT(IF($A274='Sale Auction Data'!$L$2:$L$597,IF((L$200+1)&lt;'Sale Auction Data'!$E$2:$E$597,IF('Sale Auction Data'!$M$2:$M$597="Y",'Sale Auction Data'!$N$2:$N$597)))))=0,"-",(COUNT(IF($A274='Sale Auction Data'!$L$2:$L$597,IF((L$200+1)&lt;'Sale Auction Data'!$E$2:$E$597,IF('Sale Auction Data'!$M$2:$M$597="Y",'Sale Auction Data'!$N$2:$N$597))))))</f>
        <v>-</v>
      </c>
    </row>
    <row r="276" spans="1:12" x14ac:dyDescent="0.25">
      <c r="A276" t="s">
        <v>135</v>
      </c>
      <c r="B276" s="86" t="s">
        <v>299</v>
      </c>
      <c r="C276" s="46" t="str">
        <f t="array" ref="C276">IF((COUNT(IF($A275='Sale Auction Data'!$L$2:$L$597,IF('Sale Auction Data'!$M$2:$M$597="Y",IF(C$200&gt;'Sale Auction Data'!$E$2:$E$597,'Sale Auction Data'!$N$2:$N$597)))))=0,"-",(COUNT(IF($A275='Sale Auction Data'!$L$2:$L$597,IF('Sale Auction Data'!$M$2:$M$597="Y",IF(C$200&gt;'Sale Auction Data'!$E$2:$E$597,'Sale Auction Data'!$N$2:$N$597))))))</f>
        <v>-</v>
      </c>
      <c r="D276" s="17" t="str">
        <f t="array" ref="D276">IF((COUNT(IF($A275='Sale Auction Data'!$L$2:$L$597,IF(C$200&lt;'Sale Auction Data'!$E$2:$E$597,IF((D$200+1)&gt;'Sale Auction Data'!$E$2:$E$597,IF('Sale Auction Data'!$M$2:$M$597="Y",'Sale Auction Data'!$N$2:$N$597))))))=0,"-",(COUNT(IF($A275='Sale Auction Data'!$L$2:$L$597,IF(C$200&lt;'Sale Auction Data'!$E$2:$E$597,IF((D$200+1)&gt;'Sale Auction Data'!$E$2:$E$597,IF('Sale Auction Data'!$M$2:$M$597="Y",'Sale Auction Data'!$N$2:$N$597)))))))</f>
        <v>-</v>
      </c>
      <c r="E276" s="17" t="str">
        <f t="array" ref="E276">IF((COUNT(IF($A275='Sale Auction Data'!$L$2:$L$597,IF(D$200&lt;'Sale Auction Data'!$E$2:$E$597,IF((E$200+1)&gt;'Sale Auction Data'!$E$2:$E$597,IF('Sale Auction Data'!$M$2:$M$597="Y",'Sale Auction Data'!$N$2:$N$597))))))=0,"-",(COUNT(IF($A275='Sale Auction Data'!$L$2:$L$597,IF(D$200&lt;'Sale Auction Data'!$E$2:$E$597,IF((E$200+1)&gt;'Sale Auction Data'!$E$2:$E$597,IF('Sale Auction Data'!$M$2:$M$597="Y",'Sale Auction Data'!$N$2:$N$597)))))))</f>
        <v>-</v>
      </c>
      <c r="F276" s="17" t="str">
        <f t="array" ref="F276">IF((COUNT(IF($A275='Sale Auction Data'!$L$2:$L$597,IF(E$200&lt;'Sale Auction Data'!$E$2:$E$597,IF((F$200+1)&gt;'Sale Auction Data'!$E$2:$E$597,IF('Sale Auction Data'!$M$2:$M$597="Y",'Sale Auction Data'!$N$2:$N$597))))))=0,"-",(COUNT(IF($A275='Sale Auction Data'!$L$2:$L$597,IF(E$200&lt;'Sale Auction Data'!$E$2:$E$597,IF((F$200+1)&gt;'Sale Auction Data'!$E$2:$E$597,IF('Sale Auction Data'!$M$2:$M$597="Y",'Sale Auction Data'!$N$2:$N$597)))))))</f>
        <v>-</v>
      </c>
      <c r="G276" s="17" t="str">
        <f t="array" ref="G276">IF((COUNT(IF($A275='Sale Auction Data'!$L$2:$L$597,IF(F$200&lt;'Sale Auction Data'!$E$2:$E$597,IF((G$200+1)&gt;'Sale Auction Data'!$E$2:$E$597,IF('Sale Auction Data'!$M$2:$M$597="Y",'Sale Auction Data'!$N$2:$N$597))))))=0,"-",(COUNT(IF($A275='Sale Auction Data'!$L$2:$L$597,IF(F$200&lt;'Sale Auction Data'!$E$2:$E$597,IF((G$200+1)&gt;'Sale Auction Data'!$E$2:$E$597,IF('Sale Auction Data'!$M$2:$M$597="Y",'Sale Auction Data'!$N$2:$N$597)))))))</f>
        <v>-</v>
      </c>
      <c r="H276" s="17" t="str">
        <f t="array" ref="H276">IF((COUNT(IF($A275='Sale Auction Data'!$L$2:$L$597,IF(G$200&lt;'Sale Auction Data'!$E$2:$E$597,IF((H$200+1)&gt;'Sale Auction Data'!$E$2:$E$597,IF('Sale Auction Data'!$M$2:$M$597="Y",'Sale Auction Data'!$N$2:$N$597))))))=0,"-",(COUNT(IF($A275='Sale Auction Data'!$L$2:$L$597,IF(G$200&lt;'Sale Auction Data'!$E$2:$E$597,IF((H$200+1)&gt;'Sale Auction Data'!$E$2:$E$597,IF('Sale Auction Data'!$M$2:$M$597="Y",'Sale Auction Data'!$N$2:$N$597)))))))</f>
        <v>-</v>
      </c>
      <c r="I276" s="17" t="str">
        <f t="array" ref="I276">IF((COUNT(IF($A275='Sale Auction Data'!$L$2:$L$597,IF(H$200&lt;'Sale Auction Data'!$E$2:$E$597,IF((I$200+1)&gt;'Sale Auction Data'!$E$2:$E$597,IF('Sale Auction Data'!$M$2:$M$597="Y",'Sale Auction Data'!$N$2:$N$597))))))=0,"-",(COUNT(IF($A275='Sale Auction Data'!$L$2:$L$597,IF(H$200&lt;'Sale Auction Data'!$E$2:$E$597,IF((I$200+1)&gt;'Sale Auction Data'!$E$2:$E$597,IF('Sale Auction Data'!$M$2:$M$597="Y",'Sale Auction Data'!$N$2:$N$597)))))))</f>
        <v>-</v>
      </c>
      <c r="J276" s="17" t="str">
        <f t="array" ref="J276">IF((COUNT(IF($A275='Sale Auction Data'!$L$2:$L$597,IF(I$200&lt;'Sale Auction Data'!$E$2:$E$597,IF((J$200+1)&gt;'Sale Auction Data'!$E$2:$E$597,IF('Sale Auction Data'!$M$2:$M$597="Y",'Sale Auction Data'!$N$2:$N$597))))))=0,"-",(COUNT(IF($A275='Sale Auction Data'!$L$2:$L$597,IF(I$200&lt;'Sale Auction Data'!$E$2:$E$597,IF((J$200+1)&gt;'Sale Auction Data'!$E$2:$E$597,IF('Sale Auction Data'!$M$2:$M$597="Y",'Sale Auction Data'!$N$2:$N$597)))))))</f>
        <v>-</v>
      </c>
      <c r="K276" s="17" t="str">
        <f t="array" ref="K276">IF((COUNT(IF($A275='Sale Auction Data'!$L$2:$L$597,IF(J$200&lt;'Sale Auction Data'!$E$2:$E$597,IF((K$200+1)&gt;'Sale Auction Data'!$E$2:$E$597,IF('Sale Auction Data'!$M$2:$M$597="Y",'Sale Auction Data'!$N$2:$N$597))))))=0,"-",(COUNT(IF($A275='Sale Auction Data'!$L$2:$L$597,IF(J$200&lt;'Sale Auction Data'!$E$2:$E$597,IF((K$200+1)&gt;'Sale Auction Data'!$E$2:$E$597,IF('Sale Auction Data'!$M$2:$M$597="Y",'Sale Auction Data'!$N$2:$N$597)))))))</f>
        <v>-</v>
      </c>
      <c r="L276" s="53" t="str">
        <f t="array" ref="L276">IF((COUNT(IF($A275='Sale Auction Data'!$L$2:$L$597,IF((L$200+1)&lt;'Sale Auction Data'!$E$2:$E$597,IF('Sale Auction Data'!$M$2:$M$597="Y",'Sale Auction Data'!$N$2:$N$597)))))=0,"-",(COUNT(IF($A275='Sale Auction Data'!$L$2:$L$597,IF((L$200+1)&lt;'Sale Auction Data'!$E$2:$E$597,IF('Sale Auction Data'!$M$2:$M$597="Y",'Sale Auction Data'!$N$2:$N$597))))))</f>
        <v>-</v>
      </c>
    </row>
    <row r="277" spans="1:12" ht="15.75" thickBot="1" x14ac:dyDescent="0.3">
      <c r="B277" s="11" t="s">
        <v>172</v>
      </c>
      <c r="C277" s="94" t="str">
        <f t="array" ref="C277">IF((COUNT(IF($A276='Sale Auction Data'!$L$2:$L$597,IF('Sale Auction Data'!$M$2:$M$597="Y",IF(C$200&gt;'Sale Auction Data'!$E$2:$E$597,'Sale Auction Data'!$N$2:$N$597)))))=0,"-",(COUNT(IF($A276='Sale Auction Data'!$L$2:$L$597,IF('Sale Auction Data'!$M$2:$M$597="Y",IF(C$200&gt;'Sale Auction Data'!$E$2:$E$597,'Sale Auction Data'!$N$2:$N$597))))))</f>
        <v>-</v>
      </c>
      <c r="D277" s="95" t="str">
        <f t="array" ref="D277">IF((COUNT(IF($A276='Sale Auction Data'!$L$2:$L$597,IF(C$200&lt;'Sale Auction Data'!$E$2:$E$597,IF((D$200+1)&gt;'Sale Auction Data'!$E$2:$E$597,IF('Sale Auction Data'!$M$2:$M$597="Y",'Sale Auction Data'!$N$2:$N$597))))))=0,"-",(COUNT(IF($A276='Sale Auction Data'!$L$2:$L$597,IF(C$200&lt;'Sale Auction Data'!$E$2:$E$597,IF((D$200+1)&gt;'Sale Auction Data'!$E$2:$E$597,IF('Sale Auction Data'!$M$2:$M$597="Y",'Sale Auction Data'!$N$2:$N$597)))))))</f>
        <v>-</v>
      </c>
      <c r="E277" s="95" t="str">
        <f t="array" ref="E277">IF((COUNT(IF($A276='Sale Auction Data'!$L$2:$L$597,IF(D$200&lt;'Sale Auction Data'!$E$2:$E$597,IF((E$200+1)&gt;'Sale Auction Data'!$E$2:$E$597,IF('Sale Auction Data'!$M$2:$M$597="Y",'Sale Auction Data'!$N$2:$N$597))))))=0,"-",(COUNT(IF($A276='Sale Auction Data'!$L$2:$L$597,IF(D$200&lt;'Sale Auction Data'!$E$2:$E$597,IF((E$200+1)&gt;'Sale Auction Data'!$E$2:$E$597,IF('Sale Auction Data'!$M$2:$M$597="Y",'Sale Auction Data'!$N$2:$N$597)))))))</f>
        <v>-</v>
      </c>
      <c r="F277" s="95" t="str">
        <f t="array" ref="F277">IF((COUNT(IF($A276='Sale Auction Data'!$L$2:$L$597,IF(E$200&lt;'Sale Auction Data'!$E$2:$E$597,IF((F$200+1)&gt;'Sale Auction Data'!$E$2:$E$597,IF('Sale Auction Data'!$M$2:$M$597="Y",'Sale Auction Data'!$N$2:$N$597))))))=0,"-",(COUNT(IF($A276='Sale Auction Data'!$L$2:$L$597,IF(E$200&lt;'Sale Auction Data'!$E$2:$E$597,IF((F$200+1)&gt;'Sale Auction Data'!$E$2:$E$597,IF('Sale Auction Data'!$M$2:$M$597="Y",'Sale Auction Data'!$N$2:$N$597)))))))</f>
        <v>-</v>
      </c>
      <c r="G277" s="95" t="str">
        <f t="array" ref="G277">IF((COUNT(IF($A276='Sale Auction Data'!$L$2:$L$597,IF(F$200&lt;'Sale Auction Data'!$E$2:$E$597,IF((G$200+1)&gt;'Sale Auction Data'!$E$2:$E$597,IF('Sale Auction Data'!$M$2:$M$597="Y",'Sale Auction Data'!$N$2:$N$597))))))=0,"-",(COUNT(IF($A276='Sale Auction Data'!$L$2:$L$597,IF(F$200&lt;'Sale Auction Data'!$E$2:$E$597,IF((G$200+1)&gt;'Sale Auction Data'!$E$2:$E$597,IF('Sale Auction Data'!$M$2:$M$597="Y",'Sale Auction Data'!$N$2:$N$597)))))))</f>
        <v>-</v>
      </c>
      <c r="H277" s="95" t="str">
        <f t="array" ref="H277">IF((COUNT(IF($A276='Sale Auction Data'!$L$2:$L$597,IF(G$200&lt;'Sale Auction Data'!$E$2:$E$597,IF((H$200+1)&gt;'Sale Auction Data'!$E$2:$E$597,IF('Sale Auction Data'!$M$2:$M$597="Y",'Sale Auction Data'!$N$2:$N$597))))))=0,"-",(COUNT(IF($A276='Sale Auction Data'!$L$2:$L$597,IF(G$200&lt;'Sale Auction Data'!$E$2:$E$597,IF((H$200+1)&gt;'Sale Auction Data'!$E$2:$E$597,IF('Sale Auction Data'!$M$2:$M$597="Y",'Sale Auction Data'!$N$2:$N$597)))))))</f>
        <v>-</v>
      </c>
      <c r="I277" s="95" t="str">
        <f t="array" ref="I277">IF((COUNT(IF($A276='Sale Auction Data'!$L$2:$L$597,IF(H$200&lt;'Sale Auction Data'!$E$2:$E$597,IF((I$200+1)&gt;'Sale Auction Data'!$E$2:$E$597,IF('Sale Auction Data'!$M$2:$M$597="Y",'Sale Auction Data'!$N$2:$N$597))))))=0,"-",(COUNT(IF($A276='Sale Auction Data'!$L$2:$L$597,IF(H$200&lt;'Sale Auction Data'!$E$2:$E$597,IF((I$200+1)&gt;'Sale Auction Data'!$E$2:$E$597,IF('Sale Auction Data'!$M$2:$M$597="Y",'Sale Auction Data'!$N$2:$N$597)))))))</f>
        <v>-</v>
      </c>
      <c r="J277" s="95" t="str">
        <f t="array" ref="J277">IF((COUNT(IF($A276='Sale Auction Data'!$L$2:$L$597,IF(I$200&lt;'Sale Auction Data'!$E$2:$E$597,IF((J$200+1)&gt;'Sale Auction Data'!$E$2:$E$597,IF('Sale Auction Data'!$M$2:$M$597="Y",'Sale Auction Data'!$N$2:$N$597))))))=0,"-",(COUNT(IF($A276='Sale Auction Data'!$L$2:$L$597,IF(I$200&lt;'Sale Auction Data'!$E$2:$E$597,IF((J$200+1)&gt;'Sale Auction Data'!$E$2:$E$597,IF('Sale Auction Data'!$M$2:$M$597="Y",'Sale Auction Data'!$N$2:$N$597)))))))</f>
        <v>-</v>
      </c>
      <c r="K277" s="95" t="str">
        <f t="array" ref="K277">IF((COUNT(IF($A276='Sale Auction Data'!$L$2:$L$597,IF(J$200&lt;'Sale Auction Data'!$E$2:$E$597,IF((K$200+1)&gt;'Sale Auction Data'!$E$2:$E$597,IF('Sale Auction Data'!$M$2:$M$597="Y",'Sale Auction Data'!$N$2:$N$597))))))=0,"-",(COUNT(IF($A276='Sale Auction Data'!$L$2:$L$597,IF(J$200&lt;'Sale Auction Data'!$E$2:$E$597,IF((K$200+1)&gt;'Sale Auction Data'!$E$2:$E$597,IF('Sale Auction Data'!$M$2:$M$597="Y",'Sale Auction Data'!$N$2:$N$597)))))))</f>
        <v>-</v>
      </c>
      <c r="L277" s="96" t="str">
        <f t="array" ref="L277">IF((COUNT(IF($A276='Sale Auction Data'!$L$2:$L$597,IF((L$200+1)&lt;'Sale Auction Data'!$E$2:$E$597,IF('Sale Auction Data'!$M$2:$M$597="Y",'Sale Auction Data'!$N$2:$N$597)))))=0,"-",(COUNT(IF($A276='Sale Auction Data'!$L$2:$L$597,IF((L$200+1)&lt;'Sale Auction Data'!$E$2:$E$597,IF('Sale Auction Data'!$M$2:$M$597="Y",'Sale Auction Data'!$N$2:$N$597))))))</f>
        <v>-</v>
      </c>
    </row>
    <row r="278" spans="1:12" x14ac:dyDescent="0.25"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25"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x14ac:dyDescent="0.25">
      <c r="A280" s="13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ht="15.75" thickBot="1" x14ac:dyDescent="0.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</row>
    <row r="282" spans="1:12" ht="15.75" thickBot="1" x14ac:dyDescent="0.3">
      <c r="A282" s="13"/>
      <c r="B282" s="13"/>
      <c r="C282" s="125" t="s">
        <v>180</v>
      </c>
      <c r="D282" s="126"/>
      <c r="E282" s="126"/>
      <c r="F282" s="126"/>
      <c r="G282" s="126"/>
      <c r="H282" s="126"/>
      <c r="I282" s="126"/>
      <c r="J282" s="126"/>
      <c r="K282" s="126"/>
      <c r="L282" s="127"/>
    </row>
    <row r="283" spans="1:12" ht="15.75" thickBot="1" x14ac:dyDescent="0.3">
      <c r="B283" s="56" t="s">
        <v>157</v>
      </c>
      <c r="C283" s="57" t="s">
        <v>148</v>
      </c>
      <c r="D283" s="58" t="s">
        <v>137</v>
      </c>
      <c r="E283" s="58" t="s">
        <v>138</v>
      </c>
      <c r="F283" s="58" t="s">
        <v>139</v>
      </c>
      <c r="G283" s="58" t="s">
        <v>140</v>
      </c>
      <c r="H283" s="58" t="s">
        <v>141</v>
      </c>
      <c r="I283" s="58" t="s">
        <v>142</v>
      </c>
      <c r="J283" s="58" t="s">
        <v>143</v>
      </c>
      <c r="K283" s="58" t="s">
        <v>144</v>
      </c>
      <c r="L283" s="59" t="s">
        <v>149</v>
      </c>
    </row>
    <row r="284" spans="1:12" x14ac:dyDescent="0.25">
      <c r="A284" t="s">
        <v>97</v>
      </c>
      <c r="B284" s="45" t="s">
        <v>162</v>
      </c>
      <c r="C284" s="61">
        <f t="shared" ref="C284:J284" si="8">IF(ISERROR(C243/C203),"-",IF((C243/C203)=0,"-",(C243/C203)))</f>
        <v>0.4</v>
      </c>
      <c r="D284" s="91">
        <f t="shared" si="8"/>
        <v>0.25</v>
      </c>
      <c r="E284" s="91">
        <f t="shared" si="8"/>
        <v>0.375</v>
      </c>
      <c r="F284" s="91">
        <f t="shared" si="8"/>
        <v>0.27777777777777779</v>
      </c>
      <c r="G284" s="91">
        <f t="shared" si="8"/>
        <v>0.4</v>
      </c>
      <c r="H284" s="91">
        <f t="shared" si="8"/>
        <v>0.46153846153846156</v>
      </c>
      <c r="I284" s="91">
        <f t="shared" si="8"/>
        <v>0.36363636363636365</v>
      </c>
      <c r="J284" s="91">
        <f t="shared" si="8"/>
        <v>0.5</v>
      </c>
      <c r="K284" s="91">
        <f t="shared" ref="K284:L303" si="9">IF(ISERROR(K243/K203),"-",IF((K243/K203)=0,"-",(K243/K203)))</f>
        <v>1</v>
      </c>
      <c r="L284" s="92">
        <f t="shared" si="9"/>
        <v>0.33333333333333331</v>
      </c>
    </row>
    <row r="285" spans="1:12" x14ac:dyDescent="0.25">
      <c r="A285" t="s">
        <v>88</v>
      </c>
      <c r="B285" s="10" t="s">
        <v>160</v>
      </c>
      <c r="C285" s="62">
        <f t="shared" ref="C285:J285" si="10">IF(ISERROR(C244/C204),"-",IF((C244/C204)=0,"-",(C244/C204)))</f>
        <v>0.4</v>
      </c>
      <c r="D285" s="55">
        <f t="shared" si="10"/>
        <v>0.5</v>
      </c>
      <c r="E285" s="55">
        <f t="shared" si="10"/>
        <v>0.44444444444444442</v>
      </c>
      <c r="F285" s="55">
        <f t="shared" si="10"/>
        <v>0.35714285714285715</v>
      </c>
      <c r="G285" s="55">
        <f t="shared" si="10"/>
        <v>0.41666666666666669</v>
      </c>
      <c r="H285" s="55">
        <f t="shared" si="10"/>
        <v>0.42857142857142855</v>
      </c>
      <c r="I285" s="55">
        <f t="shared" si="10"/>
        <v>0.75</v>
      </c>
      <c r="J285" s="55">
        <f t="shared" si="10"/>
        <v>0.66666666666666663</v>
      </c>
      <c r="K285" s="55">
        <f t="shared" si="9"/>
        <v>1</v>
      </c>
      <c r="L285" s="60">
        <f t="shared" si="9"/>
        <v>0.83333333333333337</v>
      </c>
    </row>
    <row r="286" spans="1:12" x14ac:dyDescent="0.25">
      <c r="A286" t="s">
        <v>96</v>
      </c>
      <c r="B286" s="10" t="s">
        <v>166</v>
      </c>
      <c r="C286" s="62">
        <f t="shared" ref="C286:J286" si="11">IF(ISERROR(C245/C205),"-",IF((C245/C205)=0,"-",(C245/C205)))</f>
        <v>0.25</v>
      </c>
      <c r="D286" s="55">
        <f t="shared" si="11"/>
        <v>0.61538461538461542</v>
      </c>
      <c r="E286" s="55">
        <f t="shared" si="11"/>
        <v>0.33333333333333331</v>
      </c>
      <c r="F286" s="55">
        <f t="shared" si="11"/>
        <v>0.46153846153846156</v>
      </c>
      <c r="G286" s="55">
        <f t="shared" si="11"/>
        <v>0.375</v>
      </c>
      <c r="H286" s="55">
        <f t="shared" si="11"/>
        <v>0.33333333333333331</v>
      </c>
      <c r="I286" s="55">
        <f t="shared" si="11"/>
        <v>0.25</v>
      </c>
      <c r="J286" s="55" t="str">
        <f t="shared" si="11"/>
        <v>-</v>
      </c>
      <c r="K286" s="55" t="str">
        <f t="shared" si="9"/>
        <v>-</v>
      </c>
      <c r="L286" s="60" t="str">
        <f t="shared" si="9"/>
        <v>-</v>
      </c>
    </row>
    <row r="287" spans="1:12" x14ac:dyDescent="0.25">
      <c r="A287" t="s">
        <v>100</v>
      </c>
      <c r="B287" s="10" t="s">
        <v>163</v>
      </c>
      <c r="C287" s="62">
        <f t="shared" ref="C287:J287" si="12">IF(ISERROR(C246/C206),"-",IF((C246/C206)=0,"-",(C246/C206)))</f>
        <v>0.66666666666666663</v>
      </c>
      <c r="D287" s="55">
        <f t="shared" si="12"/>
        <v>0.3</v>
      </c>
      <c r="E287" s="55">
        <f t="shared" si="12"/>
        <v>0.5</v>
      </c>
      <c r="F287" s="55">
        <f t="shared" si="12"/>
        <v>0.66666666666666663</v>
      </c>
      <c r="G287" s="55" t="str">
        <f t="shared" si="12"/>
        <v>-</v>
      </c>
      <c r="H287" s="55" t="str">
        <f t="shared" si="12"/>
        <v>-</v>
      </c>
      <c r="I287" s="55" t="str">
        <f t="shared" si="12"/>
        <v>-</v>
      </c>
      <c r="J287" s="55" t="str">
        <f t="shared" si="12"/>
        <v>-</v>
      </c>
      <c r="K287" s="55" t="str">
        <f t="shared" si="9"/>
        <v>-</v>
      </c>
      <c r="L287" s="60" t="str">
        <f t="shared" si="9"/>
        <v>-</v>
      </c>
    </row>
    <row r="288" spans="1:12" x14ac:dyDescent="0.25">
      <c r="A288" t="s">
        <v>109</v>
      </c>
      <c r="B288" s="10" t="s">
        <v>164</v>
      </c>
      <c r="C288" s="62" t="str">
        <f t="shared" ref="C288:J288" si="13">IF(ISERROR(C247/C207),"-",IF((C247/C207)=0,"-",(C247/C207)))</f>
        <v>-</v>
      </c>
      <c r="D288" s="55" t="str">
        <f t="shared" si="13"/>
        <v>-</v>
      </c>
      <c r="E288" s="55" t="str">
        <f t="shared" si="13"/>
        <v>-</v>
      </c>
      <c r="F288" s="55" t="str">
        <f t="shared" si="13"/>
        <v>-</v>
      </c>
      <c r="G288" s="55">
        <f t="shared" si="13"/>
        <v>0.25</v>
      </c>
      <c r="H288" s="55">
        <f t="shared" si="13"/>
        <v>0.5</v>
      </c>
      <c r="I288" s="55" t="str">
        <f t="shared" si="13"/>
        <v>-</v>
      </c>
      <c r="J288" s="55" t="str">
        <f t="shared" si="13"/>
        <v>-</v>
      </c>
      <c r="K288" s="55" t="str">
        <f t="shared" si="9"/>
        <v>-</v>
      </c>
      <c r="L288" s="60" t="str">
        <f t="shared" si="9"/>
        <v>-</v>
      </c>
    </row>
    <row r="289" spans="1:12" x14ac:dyDescent="0.25">
      <c r="A289" t="s">
        <v>94</v>
      </c>
      <c r="B289" s="10" t="s">
        <v>94</v>
      </c>
      <c r="C289" s="62" t="str">
        <f t="shared" ref="C289:J289" si="14">IF(ISERROR(C248/C208),"-",IF((C248/C208)=0,"-",(C248/C208)))</f>
        <v>-</v>
      </c>
      <c r="D289" s="55" t="str">
        <f t="shared" si="14"/>
        <v>-</v>
      </c>
      <c r="E289" s="55">
        <f t="shared" si="14"/>
        <v>0.33333333333333331</v>
      </c>
      <c r="F289" s="55">
        <f t="shared" si="14"/>
        <v>0.66666666666666663</v>
      </c>
      <c r="G289" s="55" t="str">
        <f t="shared" si="14"/>
        <v>-</v>
      </c>
      <c r="H289" s="55" t="str">
        <f t="shared" si="14"/>
        <v>-</v>
      </c>
      <c r="I289" s="55">
        <f t="shared" si="14"/>
        <v>1</v>
      </c>
      <c r="J289" s="55">
        <f t="shared" si="14"/>
        <v>1</v>
      </c>
      <c r="K289" s="55" t="str">
        <f t="shared" si="9"/>
        <v>-</v>
      </c>
      <c r="L289" s="60" t="str">
        <f t="shared" si="9"/>
        <v>-</v>
      </c>
    </row>
    <row r="290" spans="1:12" x14ac:dyDescent="0.25">
      <c r="A290" t="s">
        <v>93</v>
      </c>
      <c r="B290" s="10" t="s">
        <v>93</v>
      </c>
      <c r="C290" s="62">
        <f t="shared" ref="C290:J290" si="15">IF(ISERROR(C249/C209),"-",IF((C249/C209)=0,"-",(C249/C209)))</f>
        <v>1</v>
      </c>
      <c r="D290" s="55" t="str">
        <f t="shared" si="15"/>
        <v>-</v>
      </c>
      <c r="E290" s="55" t="str">
        <f t="shared" si="15"/>
        <v>-</v>
      </c>
      <c r="F290" s="55" t="str">
        <f t="shared" si="15"/>
        <v>-</v>
      </c>
      <c r="G290" s="55">
        <f t="shared" si="15"/>
        <v>0.25</v>
      </c>
      <c r="H290" s="55">
        <f t="shared" si="15"/>
        <v>0.5</v>
      </c>
      <c r="I290" s="55" t="str">
        <f t="shared" si="15"/>
        <v>-</v>
      </c>
      <c r="J290" s="55" t="str">
        <f t="shared" si="15"/>
        <v>-</v>
      </c>
      <c r="K290" s="55" t="str">
        <f t="shared" si="9"/>
        <v>-</v>
      </c>
      <c r="L290" s="60" t="str">
        <f t="shared" si="9"/>
        <v>-</v>
      </c>
    </row>
    <row r="291" spans="1:12" x14ac:dyDescent="0.25">
      <c r="A291" t="s">
        <v>99</v>
      </c>
      <c r="B291" s="10" t="s">
        <v>161</v>
      </c>
      <c r="C291" s="62" t="str">
        <f t="shared" ref="C291:J291" si="16">IF(ISERROR(C250/C210),"-",IF((C250/C210)=0,"-",(C250/C210)))</f>
        <v>-</v>
      </c>
      <c r="D291" s="55" t="str">
        <f t="shared" si="16"/>
        <v>-</v>
      </c>
      <c r="E291" s="55" t="str">
        <f t="shared" si="16"/>
        <v>-</v>
      </c>
      <c r="F291" s="55" t="str">
        <f t="shared" si="16"/>
        <v>-</v>
      </c>
      <c r="G291" s="55" t="str">
        <f t="shared" si="16"/>
        <v>-</v>
      </c>
      <c r="H291" s="55" t="str">
        <f t="shared" si="16"/>
        <v>-</v>
      </c>
      <c r="I291" s="55" t="str">
        <f t="shared" si="16"/>
        <v>-</v>
      </c>
      <c r="J291" s="55" t="str">
        <f t="shared" si="16"/>
        <v>-</v>
      </c>
      <c r="K291" s="55" t="str">
        <f t="shared" si="9"/>
        <v>-</v>
      </c>
      <c r="L291" s="60" t="str">
        <f t="shared" si="9"/>
        <v>-</v>
      </c>
    </row>
    <row r="292" spans="1:12" x14ac:dyDescent="0.25">
      <c r="A292" t="s">
        <v>189</v>
      </c>
      <c r="B292" s="10" t="s">
        <v>231</v>
      </c>
      <c r="C292" s="62">
        <f t="shared" ref="C292:J292" si="17">IF(ISERROR(C251/C211),"-",IF((C251/C211)=0,"-",(C251/C211)))</f>
        <v>1</v>
      </c>
      <c r="D292" s="55" t="str">
        <f t="shared" si="17"/>
        <v>-</v>
      </c>
      <c r="E292" s="55">
        <f t="shared" si="17"/>
        <v>0.5</v>
      </c>
      <c r="F292" s="55">
        <f t="shared" si="17"/>
        <v>1</v>
      </c>
      <c r="G292" s="55">
        <f t="shared" si="17"/>
        <v>1</v>
      </c>
      <c r="H292" s="55" t="str">
        <f t="shared" si="17"/>
        <v>-</v>
      </c>
      <c r="I292" s="55" t="str">
        <f t="shared" si="17"/>
        <v>-</v>
      </c>
      <c r="J292" s="55" t="str">
        <f t="shared" si="17"/>
        <v>-</v>
      </c>
      <c r="K292" s="55" t="str">
        <f t="shared" si="9"/>
        <v>-</v>
      </c>
      <c r="L292" s="60" t="str">
        <f t="shared" si="9"/>
        <v>-</v>
      </c>
    </row>
    <row r="293" spans="1:12" x14ac:dyDescent="0.25">
      <c r="A293" t="s">
        <v>123</v>
      </c>
      <c r="B293" s="10" t="s">
        <v>123</v>
      </c>
      <c r="C293" s="62">
        <f t="shared" ref="C293:J293" si="18">IF(ISERROR(C252/C212),"-",IF((C252/C212)=0,"-",(C252/C212)))</f>
        <v>1</v>
      </c>
      <c r="D293" s="55" t="str">
        <f t="shared" si="18"/>
        <v>-</v>
      </c>
      <c r="E293" s="55">
        <f t="shared" si="18"/>
        <v>0.33333333333333331</v>
      </c>
      <c r="F293" s="55">
        <f t="shared" si="18"/>
        <v>0.66666666666666663</v>
      </c>
      <c r="G293" s="55">
        <f t="shared" si="18"/>
        <v>0.25</v>
      </c>
      <c r="H293" s="55" t="str">
        <f t="shared" si="18"/>
        <v>-</v>
      </c>
      <c r="I293" s="55" t="str">
        <f t="shared" si="18"/>
        <v>-</v>
      </c>
      <c r="J293" s="55">
        <f t="shared" si="18"/>
        <v>1</v>
      </c>
      <c r="K293" s="55" t="str">
        <f t="shared" si="9"/>
        <v>-</v>
      </c>
      <c r="L293" s="60" t="str">
        <f t="shared" si="9"/>
        <v>-</v>
      </c>
    </row>
    <row r="294" spans="1:12" x14ac:dyDescent="0.25">
      <c r="A294" t="s">
        <v>134</v>
      </c>
      <c r="B294" s="10" t="s">
        <v>134</v>
      </c>
      <c r="C294" s="62" t="str">
        <f t="shared" ref="C294:J294" si="19">IF(ISERROR(C253/C213),"-",IF((C253/C213)=0,"-",(C253/C213)))</f>
        <v>-</v>
      </c>
      <c r="D294" s="55" t="str">
        <f t="shared" si="19"/>
        <v>-</v>
      </c>
      <c r="E294" s="55" t="str">
        <f t="shared" si="19"/>
        <v>-</v>
      </c>
      <c r="F294" s="55" t="str">
        <f t="shared" si="19"/>
        <v>-</v>
      </c>
      <c r="G294" s="55" t="str">
        <f t="shared" si="19"/>
        <v>-</v>
      </c>
      <c r="H294" s="55" t="str">
        <f t="shared" si="19"/>
        <v>-</v>
      </c>
      <c r="I294" s="55" t="str">
        <f t="shared" si="19"/>
        <v>-</v>
      </c>
      <c r="J294" s="55" t="str">
        <f t="shared" si="19"/>
        <v>-</v>
      </c>
      <c r="K294" s="55" t="str">
        <f t="shared" si="9"/>
        <v>-</v>
      </c>
      <c r="L294" s="60" t="str">
        <f t="shared" si="9"/>
        <v>-</v>
      </c>
    </row>
    <row r="295" spans="1:12" x14ac:dyDescent="0.25">
      <c r="A295" t="s">
        <v>89</v>
      </c>
      <c r="B295" s="10" t="s">
        <v>167</v>
      </c>
      <c r="C295" s="62" t="str">
        <f t="shared" ref="C295:J295" si="20">IF(ISERROR(C254/C214),"-",IF((C254/C214)=0,"-",(C254/C214)))</f>
        <v>-</v>
      </c>
      <c r="D295" s="55">
        <f t="shared" si="20"/>
        <v>0.33333333333333331</v>
      </c>
      <c r="E295" s="55" t="str">
        <f t="shared" si="20"/>
        <v>-</v>
      </c>
      <c r="F295" s="55" t="str">
        <f t="shared" si="20"/>
        <v>-</v>
      </c>
      <c r="G295" s="55" t="str">
        <f t="shared" si="20"/>
        <v>-</v>
      </c>
      <c r="H295" s="55" t="str">
        <f t="shared" si="20"/>
        <v>-</v>
      </c>
      <c r="I295" s="55" t="str">
        <f t="shared" si="20"/>
        <v>-</v>
      </c>
      <c r="J295" s="55" t="str">
        <f t="shared" si="20"/>
        <v>-</v>
      </c>
      <c r="K295" s="55" t="str">
        <f t="shared" si="9"/>
        <v>-</v>
      </c>
      <c r="L295" s="60" t="str">
        <f t="shared" si="9"/>
        <v>-</v>
      </c>
    </row>
    <row r="296" spans="1:12" x14ac:dyDescent="0.25">
      <c r="A296" t="s">
        <v>130</v>
      </c>
      <c r="B296" s="10" t="s">
        <v>171</v>
      </c>
      <c r="C296" s="62" t="str">
        <f t="shared" ref="C296:J296" si="21">IF(ISERROR(C255/C215),"-",IF((C255/C215)=0,"-",(C255/C215)))</f>
        <v>-</v>
      </c>
      <c r="D296" s="55" t="str">
        <f t="shared" si="21"/>
        <v>-</v>
      </c>
      <c r="E296" s="55" t="str">
        <f t="shared" si="21"/>
        <v>-</v>
      </c>
      <c r="F296" s="55" t="str">
        <f t="shared" si="21"/>
        <v>-</v>
      </c>
      <c r="G296" s="55" t="str">
        <f t="shared" si="21"/>
        <v>-</v>
      </c>
      <c r="H296" s="55" t="str">
        <f t="shared" si="21"/>
        <v>-</v>
      </c>
      <c r="I296" s="55" t="str">
        <f t="shared" si="21"/>
        <v>-</v>
      </c>
      <c r="J296" s="55" t="str">
        <f t="shared" si="21"/>
        <v>-</v>
      </c>
      <c r="K296" s="55" t="str">
        <f t="shared" si="9"/>
        <v>-</v>
      </c>
      <c r="L296" s="60" t="str">
        <f t="shared" si="9"/>
        <v>-</v>
      </c>
    </row>
    <row r="297" spans="1:12" x14ac:dyDescent="0.25">
      <c r="A297" t="s">
        <v>118</v>
      </c>
      <c r="B297" s="10" t="s">
        <v>118</v>
      </c>
      <c r="C297" s="62" t="str">
        <f t="shared" ref="C297:J297" si="22">IF(ISERROR(C256/C216),"-",IF((C256/C216)=0,"-",(C256/C216)))</f>
        <v>-</v>
      </c>
      <c r="D297" s="55">
        <f t="shared" si="22"/>
        <v>1</v>
      </c>
      <c r="E297" s="55">
        <f t="shared" si="22"/>
        <v>0.66666666666666663</v>
      </c>
      <c r="F297" s="55" t="str">
        <f t="shared" si="22"/>
        <v>-</v>
      </c>
      <c r="G297" s="55" t="str">
        <f t="shared" si="22"/>
        <v>-</v>
      </c>
      <c r="H297" s="55" t="str">
        <f t="shared" si="22"/>
        <v>-</v>
      </c>
      <c r="I297" s="55" t="str">
        <f t="shared" si="22"/>
        <v>-</v>
      </c>
      <c r="J297" s="55" t="str">
        <f t="shared" si="22"/>
        <v>-</v>
      </c>
      <c r="K297" s="55" t="str">
        <f t="shared" si="9"/>
        <v>-</v>
      </c>
      <c r="L297" s="60" t="str">
        <f t="shared" si="9"/>
        <v>-</v>
      </c>
    </row>
    <row r="298" spans="1:12" x14ac:dyDescent="0.25">
      <c r="A298" t="s">
        <v>225</v>
      </c>
      <c r="B298" s="10" t="s">
        <v>233</v>
      </c>
      <c r="C298" s="62" t="str">
        <f t="shared" ref="C298:J298" si="23">IF(ISERROR(C257/C217),"-",IF((C257/C217)=0,"-",(C257/C217)))</f>
        <v>-</v>
      </c>
      <c r="D298" s="55" t="str">
        <f t="shared" si="23"/>
        <v>-</v>
      </c>
      <c r="E298" s="55" t="str">
        <f t="shared" si="23"/>
        <v>-</v>
      </c>
      <c r="F298" s="55" t="str">
        <f t="shared" si="23"/>
        <v>-</v>
      </c>
      <c r="G298" s="55" t="str">
        <f t="shared" si="23"/>
        <v>-</v>
      </c>
      <c r="H298" s="55" t="str">
        <f t="shared" si="23"/>
        <v>-</v>
      </c>
      <c r="I298" s="55" t="str">
        <f t="shared" si="23"/>
        <v>-</v>
      </c>
      <c r="J298" s="55" t="str">
        <f t="shared" si="23"/>
        <v>-</v>
      </c>
      <c r="K298" s="55" t="str">
        <f t="shared" si="9"/>
        <v>-</v>
      </c>
      <c r="L298" s="60" t="str">
        <f t="shared" si="9"/>
        <v>-</v>
      </c>
    </row>
    <row r="299" spans="1:12" x14ac:dyDescent="0.25">
      <c r="A299" t="s">
        <v>103</v>
      </c>
      <c r="B299" s="10" t="s">
        <v>168</v>
      </c>
      <c r="C299" s="62" t="str">
        <f t="shared" ref="C299:J299" si="24">IF(ISERROR(C258/C218),"-",IF((C258/C218)=0,"-",(C258/C218)))</f>
        <v>-</v>
      </c>
      <c r="D299" s="55" t="str">
        <f t="shared" si="24"/>
        <v>-</v>
      </c>
      <c r="E299" s="55">
        <f t="shared" si="24"/>
        <v>1</v>
      </c>
      <c r="F299" s="55" t="str">
        <f t="shared" si="24"/>
        <v>-</v>
      </c>
      <c r="G299" s="55" t="str">
        <f t="shared" si="24"/>
        <v>-</v>
      </c>
      <c r="H299" s="55" t="str">
        <f t="shared" si="24"/>
        <v>-</v>
      </c>
      <c r="I299" s="55" t="str">
        <f t="shared" si="24"/>
        <v>-</v>
      </c>
      <c r="J299" s="55" t="str">
        <f t="shared" si="24"/>
        <v>-</v>
      </c>
      <c r="K299" s="55" t="str">
        <f t="shared" si="9"/>
        <v>-</v>
      </c>
      <c r="L299" s="60" t="str">
        <f t="shared" si="9"/>
        <v>-</v>
      </c>
    </row>
    <row r="300" spans="1:12" x14ac:dyDescent="0.25">
      <c r="A300" t="s">
        <v>111</v>
      </c>
      <c r="B300" s="10" t="s">
        <v>169</v>
      </c>
      <c r="C300" s="62">
        <f t="shared" ref="C300:J300" si="25">IF(ISERROR(C259/C219),"-",IF((C259/C219)=0,"-",(C259/C219)))</f>
        <v>0.5</v>
      </c>
      <c r="D300" s="55" t="str">
        <f t="shared" si="25"/>
        <v>-</v>
      </c>
      <c r="E300" s="55" t="str">
        <f t="shared" si="25"/>
        <v>-</v>
      </c>
      <c r="F300" s="55" t="str">
        <f t="shared" si="25"/>
        <v>-</v>
      </c>
      <c r="G300" s="55" t="str">
        <f t="shared" si="25"/>
        <v>-</v>
      </c>
      <c r="H300" s="55" t="str">
        <f t="shared" si="25"/>
        <v>-</v>
      </c>
      <c r="I300" s="55" t="str">
        <f t="shared" si="25"/>
        <v>-</v>
      </c>
      <c r="J300" s="55" t="str">
        <f t="shared" si="25"/>
        <v>-</v>
      </c>
      <c r="K300" s="55" t="str">
        <f t="shared" si="9"/>
        <v>-</v>
      </c>
      <c r="L300" s="60" t="str">
        <f t="shared" si="9"/>
        <v>-</v>
      </c>
    </row>
    <row r="301" spans="1:12" x14ac:dyDescent="0.25">
      <c r="A301" t="s">
        <v>126</v>
      </c>
      <c r="B301" s="10" t="s">
        <v>126</v>
      </c>
      <c r="C301" s="62" t="str">
        <f t="shared" ref="C301:J301" si="26">IF(ISERROR(C260/C220),"-",IF((C260/C220)=0,"-",(C260/C220)))</f>
        <v>-</v>
      </c>
      <c r="D301" s="55" t="str">
        <f t="shared" si="26"/>
        <v>-</v>
      </c>
      <c r="E301" s="55" t="str">
        <f t="shared" si="26"/>
        <v>-</v>
      </c>
      <c r="F301" s="55" t="str">
        <f t="shared" si="26"/>
        <v>-</v>
      </c>
      <c r="G301" s="55" t="str">
        <f t="shared" si="26"/>
        <v>-</v>
      </c>
      <c r="H301" s="55" t="str">
        <f t="shared" si="26"/>
        <v>-</v>
      </c>
      <c r="I301" s="55" t="str">
        <f t="shared" si="26"/>
        <v>-</v>
      </c>
      <c r="J301" s="55" t="str">
        <f t="shared" si="26"/>
        <v>-</v>
      </c>
      <c r="K301" s="55" t="str">
        <f t="shared" si="9"/>
        <v>-</v>
      </c>
      <c r="L301" s="60" t="str">
        <f t="shared" si="9"/>
        <v>-</v>
      </c>
    </row>
    <row r="302" spans="1:12" x14ac:dyDescent="0.25">
      <c r="A302" t="s">
        <v>112</v>
      </c>
      <c r="B302" s="10" t="s">
        <v>165</v>
      </c>
      <c r="C302" s="62" t="str">
        <f t="shared" ref="C302:J302" si="27">IF(ISERROR(C261/C221),"-",IF((C261/C221)=0,"-",(C261/C221)))</f>
        <v>-</v>
      </c>
      <c r="D302" s="55">
        <f t="shared" si="27"/>
        <v>0.5</v>
      </c>
      <c r="E302" s="55" t="str">
        <f t="shared" si="27"/>
        <v>-</v>
      </c>
      <c r="F302" s="55" t="str">
        <f t="shared" si="27"/>
        <v>-</v>
      </c>
      <c r="G302" s="55" t="str">
        <f t="shared" si="27"/>
        <v>-</v>
      </c>
      <c r="H302" s="55" t="str">
        <f t="shared" si="27"/>
        <v>-</v>
      </c>
      <c r="I302" s="55" t="str">
        <f t="shared" si="27"/>
        <v>-</v>
      </c>
      <c r="J302" s="55" t="str">
        <f t="shared" si="27"/>
        <v>-</v>
      </c>
      <c r="K302" s="55" t="str">
        <f t="shared" si="9"/>
        <v>-</v>
      </c>
      <c r="L302" s="60" t="str">
        <f t="shared" si="9"/>
        <v>-</v>
      </c>
    </row>
    <row r="303" spans="1:12" x14ac:dyDescent="0.25">
      <c r="A303" t="s">
        <v>114</v>
      </c>
      <c r="B303" s="10" t="s">
        <v>170</v>
      </c>
      <c r="C303" s="62" t="str">
        <f t="shared" ref="C303:J303" si="28">IF(ISERROR(C262/C222),"-",IF((C262/C222)=0,"-",(C262/C222)))</f>
        <v>-</v>
      </c>
      <c r="D303" s="55" t="str">
        <f t="shared" si="28"/>
        <v>-</v>
      </c>
      <c r="E303" s="55" t="str">
        <f t="shared" si="28"/>
        <v>-</v>
      </c>
      <c r="F303" s="55" t="str">
        <f t="shared" si="28"/>
        <v>-</v>
      </c>
      <c r="G303" s="55" t="str">
        <f t="shared" si="28"/>
        <v>-</v>
      </c>
      <c r="H303" s="55" t="str">
        <f t="shared" si="28"/>
        <v>-</v>
      </c>
      <c r="I303" s="55" t="str">
        <f t="shared" si="28"/>
        <v>-</v>
      </c>
      <c r="J303" s="55" t="str">
        <f t="shared" si="28"/>
        <v>-</v>
      </c>
      <c r="K303" s="55" t="str">
        <f t="shared" si="9"/>
        <v>-</v>
      </c>
      <c r="L303" s="60" t="str">
        <f t="shared" si="9"/>
        <v>-</v>
      </c>
    </row>
    <row r="304" spans="1:12" x14ac:dyDescent="0.25">
      <c r="A304" t="s">
        <v>132</v>
      </c>
      <c r="B304" s="10" t="s">
        <v>132</v>
      </c>
      <c r="C304" s="62" t="str">
        <f t="shared" ref="C304:J304" si="29">IF(ISERROR(C263/C223),"-",IF((C263/C223)=0,"-",(C263/C223)))</f>
        <v>-</v>
      </c>
      <c r="D304" s="55" t="str">
        <f t="shared" si="29"/>
        <v>-</v>
      </c>
      <c r="E304" s="55" t="str">
        <f t="shared" si="29"/>
        <v>-</v>
      </c>
      <c r="F304" s="55" t="str">
        <f t="shared" si="29"/>
        <v>-</v>
      </c>
      <c r="G304" s="55">
        <f t="shared" si="29"/>
        <v>1</v>
      </c>
      <c r="H304" s="55" t="str">
        <f t="shared" si="29"/>
        <v>-</v>
      </c>
      <c r="I304" s="55" t="str">
        <f t="shared" si="29"/>
        <v>-</v>
      </c>
      <c r="J304" s="55" t="str">
        <f t="shared" si="29"/>
        <v>-</v>
      </c>
      <c r="K304" s="55" t="str">
        <f t="shared" ref="K304:L318" si="30">IF(ISERROR(K263/K223),"-",IF((K263/K223)=0,"-",(K263/K223)))</f>
        <v>-</v>
      </c>
      <c r="L304" s="60" t="str">
        <f t="shared" si="30"/>
        <v>-</v>
      </c>
    </row>
    <row r="305" spans="1:12" x14ac:dyDescent="0.25">
      <c r="A305" t="s">
        <v>229</v>
      </c>
      <c r="B305" s="10" t="s">
        <v>236</v>
      </c>
      <c r="C305" s="62" t="str">
        <f t="shared" ref="C305:J305" si="31">IF(ISERROR(C264/C224),"-",IF((C264/C224)=0,"-",(C264/C224)))</f>
        <v>-</v>
      </c>
      <c r="D305" s="55" t="str">
        <f t="shared" si="31"/>
        <v>-</v>
      </c>
      <c r="E305" s="55" t="str">
        <f t="shared" si="31"/>
        <v>-</v>
      </c>
      <c r="F305" s="55" t="str">
        <f t="shared" si="31"/>
        <v>-</v>
      </c>
      <c r="G305" s="55" t="str">
        <f t="shared" si="31"/>
        <v>-</v>
      </c>
      <c r="H305" s="55" t="str">
        <f t="shared" si="31"/>
        <v>-</v>
      </c>
      <c r="I305" s="55" t="str">
        <f t="shared" si="31"/>
        <v>-</v>
      </c>
      <c r="J305" s="55" t="str">
        <f t="shared" si="31"/>
        <v>-</v>
      </c>
      <c r="K305" s="55" t="str">
        <f t="shared" si="30"/>
        <v>-</v>
      </c>
      <c r="L305" s="60" t="str">
        <f t="shared" si="30"/>
        <v>-</v>
      </c>
    </row>
    <row r="306" spans="1:12" x14ac:dyDescent="0.25">
      <c r="A306" t="s">
        <v>116</v>
      </c>
      <c r="B306" s="10" t="s">
        <v>116</v>
      </c>
      <c r="C306" s="62" t="str">
        <f t="shared" ref="C306:J306" si="32">IF(ISERROR(C265/C225),"-",IF((C265/C225)=0,"-",(C265/C225)))</f>
        <v>-</v>
      </c>
      <c r="D306" s="55" t="str">
        <f t="shared" si="32"/>
        <v>-</v>
      </c>
      <c r="E306" s="55" t="str">
        <f t="shared" si="32"/>
        <v>-</v>
      </c>
      <c r="F306" s="55" t="str">
        <f t="shared" si="32"/>
        <v>-</v>
      </c>
      <c r="G306" s="55" t="str">
        <f t="shared" si="32"/>
        <v>-</v>
      </c>
      <c r="H306" s="55" t="str">
        <f t="shared" si="32"/>
        <v>-</v>
      </c>
      <c r="I306" s="55" t="str">
        <f t="shared" si="32"/>
        <v>-</v>
      </c>
      <c r="J306" s="55" t="str">
        <f t="shared" si="32"/>
        <v>-</v>
      </c>
      <c r="K306" s="55" t="str">
        <f t="shared" si="30"/>
        <v>-</v>
      </c>
      <c r="L306" s="60" t="str">
        <f t="shared" si="30"/>
        <v>-</v>
      </c>
    </row>
    <row r="307" spans="1:12" x14ac:dyDescent="0.25">
      <c r="A307" t="s">
        <v>211</v>
      </c>
      <c r="B307" s="10" t="s">
        <v>232</v>
      </c>
      <c r="C307" s="62">
        <f t="shared" ref="C307:J307" si="33">IF(ISERROR(C266/C226),"-",IF((C266/C226)=0,"-",(C266/C226)))</f>
        <v>1</v>
      </c>
      <c r="D307" s="55" t="str">
        <f t="shared" si="33"/>
        <v>-</v>
      </c>
      <c r="E307" s="55" t="str">
        <f t="shared" si="33"/>
        <v>-</v>
      </c>
      <c r="F307" s="55" t="str">
        <f t="shared" si="33"/>
        <v>-</v>
      </c>
      <c r="G307" s="55" t="str">
        <f t="shared" si="33"/>
        <v>-</v>
      </c>
      <c r="H307" s="55" t="str">
        <f t="shared" si="33"/>
        <v>-</v>
      </c>
      <c r="I307" s="55" t="str">
        <f t="shared" si="33"/>
        <v>-</v>
      </c>
      <c r="J307" s="55" t="str">
        <f t="shared" si="33"/>
        <v>-</v>
      </c>
      <c r="K307" s="55" t="str">
        <f t="shared" si="30"/>
        <v>-</v>
      </c>
      <c r="L307" s="60" t="str">
        <f t="shared" si="30"/>
        <v>-</v>
      </c>
    </row>
    <row r="308" spans="1:12" x14ac:dyDescent="0.25">
      <c r="A308" t="s">
        <v>219</v>
      </c>
      <c r="B308" s="10" t="s">
        <v>219</v>
      </c>
      <c r="C308" s="62">
        <f t="shared" ref="C308:J308" si="34">IF(ISERROR(C267/C227),"-",IF((C267/C227)=0,"-",(C267/C227)))</f>
        <v>1</v>
      </c>
      <c r="D308" s="55" t="str">
        <f t="shared" si="34"/>
        <v>-</v>
      </c>
      <c r="E308" s="55" t="str">
        <f t="shared" si="34"/>
        <v>-</v>
      </c>
      <c r="F308" s="55" t="str">
        <f t="shared" si="34"/>
        <v>-</v>
      </c>
      <c r="G308" s="55" t="str">
        <f t="shared" si="34"/>
        <v>-</v>
      </c>
      <c r="H308" s="55" t="str">
        <f t="shared" si="34"/>
        <v>-</v>
      </c>
      <c r="I308" s="55" t="str">
        <f t="shared" si="34"/>
        <v>-</v>
      </c>
      <c r="J308" s="55" t="str">
        <f t="shared" si="34"/>
        <v>-</v>
      </c>
      <c r="K308" s="55" t="str">
        <f t="shared" si="30"/>
        <v>-</v>
      </c>
      <c r="L308" s="60" t="str">
        <f t="shared" si="30"/>
        <v>-</v>
      </c>
    </row>
    <row r="309" spans="1:12" x14ac:dyDescent="0.25">
      <c r="A309" t="s">
        <v>226</v>
      </c>
      <c r="B309" s="10" t="s">
        <v>234</v>
      </c>
      <c r="C309" s="62" t="str">
        <f t="shared" ref="C309:J309" si="35">IF(ISERROR(C268/C228),"-",IF((C268/C228)=0,"-",(C268/C228)))</f>
        <v>-</v>
      </c>
      <c r="D309" s="55" t="str">
        <f t="shared" si="35"/>
        <v>-</v>
      </c>
      <c r="E309" s="55" t="str">
        <f t="shared" si="35"/>
        <v>-</v>
      </c>
      <c r="F309" s="55" t="str">
        <f t="shared" si="35"/>
        <v>-</v>
      </c>
      <c r="G309" s="55" t="str">
        <f t="shared" si="35"/>
        <v>-</v>
      </c>
      <c r="H309" s="55" t="str">
        <f t="shared" si="35"/>
        <v>-</v>
      </c>
      <c r="I309" s="55" t="str">
        <f t="shared" si="35"/>
        <v>-</v>
      </c>
      <c r="J309" s="55" t="str">
        <f t="shared" si="35"/>
        <v>-</v>
      </c>
      <c r="K309" s="55" t="str">
        <f t="shared" si="30"/>
        <v>-</v>
      </c>
      <c r="L309" s="60" t="str">
        <f t="shared" si="30"/>
        <v>-</v>
      </c>
    </row>
    <row r="310" spans="1:12" x14ac:dyDescent="0.25">
      <c r="A310" t="s">
        <v>227</v>
      </c>
      <c r="B310" s="10" t="s">
        <v>235</v>
      </c>
      <c r="C310" s="62" t="str">
        <f t="shared" ref="C310:J310" si="36">IF(ISERROR(C269/C229),"-",IF((C269/C229)=0,"-",(C269/C229)))</f>
        <v>-</v>
      </c>
      <c r="D310" s="55" t="str">
        <f t="shared" si="36"/>
        <v>-</v>
      </c>
      <c r="E310" s="55" t="str">
        <f t="shared" si="36"/>
        <v>-</v>
      </c>
      <c r="F310" s="55" t="str">
        <f t="shared" si="36"/>
        <v>-</v>
      </c>
      <c r="G310" s="55" t="str">
        <f t="shared" si="36"/>
        <v>-</v>
      </c>
      <c r="H310" s="55" t="str">
        <f t="shared" si="36"/>
        <v>-</v>
      </c>
      <c r="I310" s="55" t="str">
        <f t="shared" si="36"/>
        <v>-</v>
      </c>
      <c r="J310" s="55" t="str">
        <f t="shared" si="36"/>
        <v>-</v>
      </c>
      <c r="K310" s="55" t="str">
        <f t="shared" si="30"/>
        <v>-</v>
      </c>
      <c r="L310" s="60" t="str">
        <f t="shared" si="30"/>
        <v>-</v>
      </c>
    </row>
    <row r="311" spans="1:12" x14ac:dyDescent="0.25">
      <c r="A311" t="s">
        <v>228</v>
      </c>
      <c r="B311" s="10" t="s">
        <v>228</v>
      </c>
      <c r="C311" s="62" t="str">
        <f t="shared" ref="C311:J311" si="37">IF(ISERROR(C270/C230),"-",IF((C270/C230)=0,"-",(C270/C230)))</f>
        <v>-</v>
      </c>
      <c r="D311" s="55" t="str">
        <f t="shared" si="37"/>
        <v>-</v>
      </c>
      <c r="E311" s="55" t="str">
        <f t="shared" si="37"/>
        <v>-</v>
      </c>
      <c r="F311" s="55" t="str">
        <f t="shared" si="37"/>
        <v>-</v>
      </c>
      <c r="G311" s="55" t="str">
        <f t="shared" si="37"/>
        <v>-</v>
      </c>
      <c r="H311" s="55" t="str">
        <f t="shared" si="37"/>
        <v>-</v>
      </c>
      <c r="I311" s="55" t="str">
        <f t="shared" si="37"/>
        <v>-</v>
      </c>
      <c r="J311" s="55" t="str">
        <f t="shared" si="37"/>
        <v>-</v>
      </c>
      <c r="K311" s="55" t="str">
        <f t="shared" si="30"/>
        <v>-</v>
      </c>
      <c r="L311" s="60" t="str">
        <f t="shared" si="30"/>
        <v>-</v>
      </c>
    </row>
    <row r="312" spans="1:12" x14ac:dyDescent="0.25">
      <c r="A312" t="s">
        <v>230</v>
      </c>
      <c r="B312" s="10" t="s">
        <v>237</v>
      </c>
      <c r="C312" s="62" t="str">
        <f t="shared" ref="C312:J312" si="38">IF(ISERROR(C271/C231),"-",IF((C271/C231)=0,"-",(C271/C231)))</f>
        <v>-</v>
      </c>
      <c r="D312" s="55" t="str">
        <f t="shared" si="38"/>
        <v>-</v>
      </c>
      <c r="E312" s="55" t="str">
        <f t="shared" si="38"/>
        <v>-</v>
      </c>
      <c r="F312" s="55" t="str">
        <f t="shared" si="38"/>
        <v>-</v>
      </c>
      <c r="G312" s="55" t="str">
        <f t="shared" si="38"/>
        <v>-</v>
      </c>
      <c r="H312" s="55" t="str">
        <f t="shared" si="38"/>
        <v>-</v>
      </c>
      <c r="I312" s="55" t="str">
        <f t="shared" si="38"/>
        <v>-</v>
      </c>
      <c r="J312" s="55" t="str">
        <f t="shared" si="38"/>
        <v>-</v>
      </c>
      <c r="K312" s="55" t="str">
        <f t="shared" si="30"/>
        <v>-</v>
      </c>
      <c r="L312" s="60" t="str">
        <f t="shared" si="30"/>
        <v>-</v>
      </c>
    </row>
    <row r="313" spans="1:12" x14ac:dyDescent="0.25">
      <c r="A313" t="s">
        <v>124</v>
      </c>
      <c r="B313" s="10" t="s">
        <v>124</v>
      </c>
      <c r="C313" s="62" t="str">
        <f t="shared" ref="C313:J313" si="39">IF(ISERROR(C272/C232),"-",IF((C272/C232)=0,"-",(C272/C232)))</f>
        <v>-</v>
      </c>
      <c r="D313" s="55" t="str">
        <f t="shared" si="39"/>
        <v>-</v>
      </c>
      <c r="E313" s="55" t="str">
        <f t="shared" si="39"/>
        <v>-</v>
      </c>
      <c r="F313" s="55" t="str">
        <f t="shared" si="39"/>
        <v>-</v>
      </c>
      <c r="G313" s="55" t="str">
        <f t="shared" si="39"/>
        <v>-</v>
      </c>
      <c r="H313" s="55" t="str">
        <f t="shared" si="39"/>
        <v>-</v>
      </c>
      <c r="I313" s="55" t="str">
        <f t="shared" si="39"/>
        <v>-</v>
      </c>
      <c r="J313" s="55" t="str">
        <f t="shared" si="39"/>
        <v>-</v>
      </c>
      <c r="K313" s="55" t="str">
        <f t="shared" si="30"/>
        <v>-</v>
      </c>
      <c r="L313" s="60" t="str">
        <f t="shared" si="30"/>
        <v>-</v>
      </c>
    </row>
    <row r="314" spans="1:12" x14ac:dyDescent="0.25">
      <c r="A314" t="s">
        <v>125</v>
      </c>
      <c r="B314" s="10" t="s">
        <v>125</v>
      </c>
      <c r="C314" s="62" t="str">
        <f t="shared" ref="C314:J314" si="40">IF(ISERROR(C273/C233),"-",IF((C273/C233)=0,"-",(C273/C233)))</f>
        <v>-</v>
      </c>
      <c r="D314" s="55">
        <f t="shared" si="40"/>
        <v>1</v>
      </c>
      <c r="E314" s="55" t="str">
        <f t="shared" si="40"/>
        <v>-</v>
      </c>
      <c r="F314" s="55" t="str">
        <f t="shared" si="40"/>
        <v>-</v>
      </c>
      <c r="G314" s="55" t="str">
        <f t="shared" si="40"/>
        <v>-</v>
      </c>
      <c r="H314" s="55" t="str">
        <f t="shared" si="40"/>
        <v>-</v>
      </c>
      <c r="I314" s="55">
        <f t="shared" si="40"/>
        <v>0.5</v>
      </c>
      <c r="J314" s="55" t="str">
        <f t="shared" si="40"/>
        <v>-</v>
      </c>
      <c r="K314" s="55" t="str">
        <f t="shared" si="30"/>
        <v>-</v>
      </c>
      <c r="L314" s="60" t="str">
        <f t="shared" si="30"/>
        <v>-</v>
      </c>
    </row>
    <row r="315" spans="1:12" x14ac:dyDescent="0.25">
      <c r="A315" t="s">
        <v>133</v>
      </c>
      <c r="B315" s="10" t="s">
        <v>133</v>
      </c>
      <c r="C315" s="62" t="str">
        <f t="shared" ref="C315:J315" si="41">IF(ISERROR(C274/C234),"-",IF((C274/C234)=0,"-",(C274/C234)))</f>
        <v>-</v>
      </c>
      <c r="D315" s="55" t="str">
        <f t="shared" si="41"/>
        <v>-</v>
      </c>
      <c r="E315" s="55" t="str">
        <f t="shared" si="41"/>
        <v>-</v>
      </c>
      <c r="F315" s="55" t="str">
        <f t="shared" si="41"/>
        <v>-</v>
      </c>
      <c r="G315" s="55" t="str">
        <f t="shared" si="41"/>
        <v>-</v>
      </c>
      <c r="H315" s="55" t="str">
        <f t="shared" si="41"/>
        <v>-</v>
      </c>
      <c r="I315" s="55" t="str">
        <f t="shared" si="41"/>
        <v>-</v>
      </c>
      <c r="J315" s="55" t="str">
        <f t="shared" si="41"/>
        <v>-</v>
      </c>
      <c r="K315" s="55" t="str">
        <f t="shared" si="30"/>
        <v>-</v>
      </c>
      <c r="L315" s="60" t="str">
        <f t="shared" si="30"/>
        <v>-</v>
      </c>
    </row>
    <row r="316" spans="1:12" x14ac:dyDescent="0.25">
      <c r="A316" t="s">
        <v>291</v>
      </c>
      <c r="B316" s="86" t="s">
        <v>291</v>
      </c>
      <c r="C316" s="62" t="str">
        <f t="shared" ref="C316:J316" si="42">IF(ISERROR(C275/C235),"-",IF((C275/C235)=0,"-",(C275/C235)))</f>
        <v>-</v>
      </c>
      <c r="D316" s="55" t="str">
        <f t="shared" si="42"/>
        <v>-</v>
      </c>
      <c r="E316" s="55" t="str">
        <f t="shared" si="42"/>
        <v>-</v>
      </c>
      <c r="F316" s="55" t="str">
        <f t="shared" si="42"/>
        <v>-</v>
      </c>
      <c r="G316" s="55" t="str">
        <f t="shared" si="42"/>
        <v>-</v>
      </c>
      <c r="H316" s="55" t="str">
        <f t="shared" si="42"/>
        <v>-</v>
      </c>
      <c r="I316" s="55" t="str">
        <f t="shared" si="42"/>
        <v>-</v>
      </c>
      <c r="J316" s="55" t="str">
        <f t="shared" si="42"/>
        <v>-</v>
      </c>
      <c r="K316" s="55" t="str">
        <f t="shared" si="30"/>
        <v>-</v>
      </c>
      <c r="L316" s="60" t="str">
        <f t="shared" si="30"/>
        <v>-</v>
      </c>
    </row>
    <row r="317" spans="1:12" x14ac:dyDescent="0.25">
      <c r="A317" s="86" t="s">
        <v>299</v>
      </c>
      <c r="B317" s="86" t="s">
        <v>299</v>
      </c>
      <c r="C317" s="62" t="str">
        <f t="shared" ref="C317:J317" si="43">IF(ISERROR(C276/C236),"-",IF((C276/C236)=0,"-",(C276/C236)))</f>
        <v>-</v>
      </c>
      <c r="D317" s="55" t="str">
        <f t="shared" si="43"/>
        <v>-</v>
      </c>
      <c r="E317" s="55" t="str">
        <f t="shared" si="43"/>
        <v>-</v>
      </c>
      <c r="F317" s="55" t="str">
        <f t="shared" si="43"/>
        <v>-</v>
      </c>
      <c r="G317" s="55" t="str">
        <f t="shared" si="43"/>
        <v>-</v>
      </c>
      <c r="H317" s="55" t="str">
        <f t="shared" si="43"/>
        <v>-</v>
      </c>
      <c r="I317" s="55" t="str">
        <f t="shared" si="43"/>
        <v>-</v>
      </c>
      <c r="J317" s="55" t="str">
        <f t="shared" si="43"/>
        <v>-</v>
      </c>
      <c r="K317" s="55" t="str">
        <f t="shared" si="30"/>
        <v>-</v>
      </c>
      <c r="L317" s="60" t="str">
        <f t="shared" si="30"/>
        <v>-</v>
      </c>
    </row>
    <row r="318" spans="1:12" ht="15.75" thickBot="1" x14ac:dyDescent="0.3">
      <c r="A318" t="s">
        <v>135</v>
      </c>
      <c r="B318" s="11" t="s">
        <v>172</v>
      </c>
      <c r="C318" s="62" t="str">
        <f t="shared" ref="C318:J318" si="44">IF(ISERROR(C277/C237),"-",IF((C277/C237)=0,"-",(C277/C237)))</f>
        <v>-</v>
      </c>
      <c r="D318" s="55" t="str">
        <f t="shared" si="44"/>
        <v>-</v>
      </c>
      <c r="E318" s="55" t="str">
        <f t="shared" si="44"/>
        <v>-</v>
      </c>
      <c r="F318" s="55" t="str">
        <f t="shared" si="44"/>
        <v>-</v>
      </c>
      <c r="G318" s="55" t="str">
        <f t="shared" si="44"/>
        <v>-</v>
      </c>
      <c r="H318" s="55" t="str">
        <f t="shared" si="44"/>
        <v>-</v>
      </c>
      <c r="I318" s="55" t="str">
        <f t="shared" si="44"/>
        <v>-</v>
      </c>
      <c r="J318" s="55" t="str">
        <f t="shared" si="44"/>
        <v>-</v>
      </c>
      <c r="K318" s="55" t="str">
        <f t="shared" si="30"/>
        <v>-</v>
      </c>
      <c r="L318" s="60" t="str">
        <f t="shared" si="30"/>
        <v>-</v>
      </c>
    </row>
    <row r="323" spans="1:16" ht="15.75" thickBot="1" x14ac:dyDescent="0.3">
      <c r="C323" s="63"/>
      <c r="D323" s="63"/>
    </row>
    <row r="324" spans="1:16" ht="15.75" thickBot="1" x14ac:dyDescent="0.3">
      <c r="A324" s="13"/>
      <c r="B324" s="125" t="s">
        <v>265</v>
      </c>
      <c r="C324" s="126"/>
      <c r="D324" s="126"/>
      <c r="E324" s="126"/>
      <c r="F324" s="126"/>
      <c r="G324" s="126"/>
      <c r="H324" s="126"/>
      <c r="I324" s="126"/>
      <c r="J324" s="126"/>
      <c r="K324" s="126"/>
      <c r="L324" s="127"/>
    </row>
    <row r="325" spans="1:16" ht="15.75" thickBot="1" x14ac:dyDescent="0.3">
      <c r="B325" s="88" t="s">
        <v>157</v>
      </c>
      <c r="C325" s="124" t="s">
        <v>148</v>
      </c>
      <c r="D325" s="58" t="s">
        <v>137</v>
      </c>
      <c r="E325" s="58" t="s">
        <v>138</v>
      </c>
      <c r="F325" s="58" t="s">
        <v>139</v>
      </c>
      <c r="G325" s="58" t="s">
        <v>140</v>
      </c>
      <c r="H325" s="58" t="s">
        <v>141</v>
      </c>
      <c r="I325" s="58" t="s">
        <v>142</v>
      </c>
      <c r="J325" s="58" t="s">
        <v>143</v>
      </c>
      <c r="K325" s="57" t="s">
        <v>144</v>
      </c>
      <c r="L325" s="59" t="s">
        <v>149</v>
      </c>
      <c r="M325" s="87" t="s">
        <v>293</v>
      </c>
      <c r="N325" s="87" t="s">
        <v>294</v>
      </c>
      <c r="O325" s="87" t="s">
        <v>295</v>
      </c>
      <c r="P325" s="87" t="s">
        <v>296</v>
      </c>
    </row>
    <row r="326" spans="1:16" x14ac:dyDescent="0.25">
      <c r="A326" t="s">
        <v>97</v>
      </c>
      <c r="B326" s="99" t="s">
        <v>162</v>
      </c>
      <c r="C326" s="115">
        <f t="shared" ref="C326:C360" si="45">IF(ISERROR(C203/$C$4),"-",IF((C203/$C$4)=0,"-",(C203/$C$4)))</f>
        <v>0.33333333333333331</v>
      </c>
      <c r="D326" s="116">
        <f t="shared" ref="D326:D360" si="46">IF(ISERROR(D203/$C$5),"-",IF((D203/$C$5)=0,"-",(D203/$C$5)))</f>
        <v>0.7407407407407407</v>
      </c>
      <c r="E326" s="116">
        <f t="shared" ref="E326:E360" si="47">IF(ISERROR(E203/$C$6),"-",IF((E203/$C$6)=0,"-",(E203/$C$6)))</f>
        <v>0.61538461538461542</v>
      </c>
      <c r="F326" s="116">
        <f t="shared" ref="F326:F360" si="48">IF(ISERROR(F203/$C$7),"-",IF((F203/$C$7)=0,"-",(F203/$C$7)))</f>
        <v>0.66666666666666663</v>
      </c>
      <c r="G326" s="116">
        <f t="shared" ref="G326:G360" si="49">IF(ISERROR(G203/$C$8),"-",IF((G203/$C$8)=0,"-",(G203/$C$8)))</f>
        <v>0.58823529411764708</v>
      </c>
      <c r="H326" s="116">
        <f t="shared" ref="H326:H360" si="50">IF(ISERROR(H203/$C$9),"-",IF((H203/$C$9)=0,"-",(H203/$C$9)))</f>
        <v>0.76470588235294112</v>
      </c>
      <c r="I326" s="116">
        <f t="shared" ref="I326:I360" si="51">IF(ISERROR(I203/$C$10),"-",IF((I203/$C$10)=0,"-",(I203/$C$10)))</f>
        <v>0.84615384615384615</v>
      </c>
      <c r="J326" s="116">
        <f t="shared" ref="J326:J360" si="52">IF(ISERROR(J203/$C$11),"-",IF((J203/$C$11)=0,"-",(J203/$C$11)))</f>
        <v>0.66666666666666663</v>
      </c>
      <c r="K326" s="116">
        <f t="shared" ref="K326:K360" si="53">IF(ISERROR(K203/$C$12),"-",IF((K203/$C$12)=0,"-",(K203/$C$12)))</f>
        <v>0.5</v>
      </c>
      <c r="L326" s="117">
        <f t="shared" ref="L326:L360" si="54">IF(ISERROR(L203/$C$13),"-",IF((L203/$C$13)=0,"-",(L203/$C$13)))</f>
        <v>0.8571428571428571</v>
      </c>
      <c r="M326" s="113">
        <f>IF(MAX($C326:$L326)=0,"",MAX($C326:$L326))</f>
        <v>0.8571428571428571</v>
      </c>
      <c r="N326" s="114">
        <f t="array" ref="N326">IF(MAX(IF($M326&lt;&gt;$C326:$L326,$C326:$L326))=0,"",MAX(IF($M326&lt;&gt;$C326:$L326,$C326:$L326)))</f>
        <v>0.84615384615384615</v>
      </c>
      <c r="O326" s="114">
        <f t="array" ref="O326">IF(MIN(IF($M326&lt;&gt;$C326:$L326,IF($N326&lt;&gt;$C326:$L326,$C326:$L326)))=0,"",MIN(IF($M326&lt;&gt;$C326:$L326,IF($N326&lt;&gt;$C326:$L326,$C326:$L326))))</f>
        <v>0.33333333333333331</v>
      </c>
      <c r="P326" s="114">
        <f t="array" ref="P326">IF(MIN(IF($O326&lt;&gt;$C326:$L326,IF($N326&lt;&gt;$C326:$L326,IF($M326&lt;&gt;$C326:$L326,$C326:$L326))))=0,"",MIN(IF($O326&lt;&gt;$C326:$L326,IF($N326&lt;&gt;$C326:$L326,IF($M326&lt;&gt;$C326:$L326,$C326:$L326)))))</f>
        <v>0.5</v>
      </c>
    </row>
    <row r="327" spans="1:16" x14ac:dyDescent="0.25">
      <c r="A327" t="s">
        <v>88</v>
      </c>
      <c r="B327" s="99" t="s">
        <v>160</v>
      </c>
      <c r="C327" s="115">
        <f t="shared" si="45"/>
        <v>0.33333333333333331</v>
      </c>
      <c r="D327" s="116">
        <f t="shared" si="46"/>
        <v>0.51851851851851849</v>
      </c>
      <c r="E327" s="116">
        <f t="shared" si="47"/>
        <v>0.69230769230769229</v>
      </c>
      <c r="F327" s="116">
        <f t="shared" si="48"/>
        <v>0.51851851851851849</v>
      </c>
      <c r="G327" s="116">
        <f t="shared" si="49"/>
        <v>0.70588235294117652</v>
      </c>
      <c r="H327" s="116">
        <f t="shared" si="50"/>
        <v>0.82352941176470584</v>
      </c>
      <c r="I327" s="116">
        <f t="shared" si="51"/>
        <v>0.61538461538461542</v>
      </c>
      <c r="J327" s="116">
        <f t="shared" si="52"/>
        <v>0.5</v>
      </c>
      <c r="K327" s="116">
        <f t="shared" si="53"/>
        <v>0.5</v>
      </c>
      <c r="L327" s="117">
        <f t="shared" si="54"/>
        <v>0.8571428571428571</v>
      </c>
      <c r="M327" s="113">
        <f t="shared" ref="M327:M360" si="55">IF(MAX($C327:$L327)=0,"",MAX($C327:$L327))</f>
        <v>0.8571428571428571</v>
      </c>
      <c r="N327" s="114">
        <f t="array" ref="N327">IF(MAX(IF($M327&lt;&gt;$C327:$L327,$C327:$L327))=0,"",MAX(IF($M327&lt;&gt;$C327:$L327,$C327:$L327)))</f>
        <v>0.82352941176470584</v>
      </c>
      <c r="O327" s="114">
        <f t="array" ref="O327">IF(MIN(IF($M327&lt;&gt;$C327:$L327,IF($N327&lt;&gt;$C327:$L327,$C327:$L327)))=0,"",MIN(IF($M327&lt;&gt;$C327:$L327,IF($N327&lt;&gt;$C327:$L327,$C327:$L327))))</f>
        <v>0.33333333333333331</v>
      </c>
      <c r="P327" s="114">
        <f t="array" ref="P327">IF(MIN(IF($O327&lt;&gt;$C327:$L327,IF($N327&lt;&gt;$C327:$L327,IF($M327&lt;&gt;$C327:$L327,$C327:$L327))))=0,"",MIN(IF($O327&lt;&gt;$C327:$L327,IF($N327&lt;&gt;$C327:$L327,IF($M327&lt;&gt;$C327:$L327,$C327:$L327)))))</f>
        <v>0.5</v>
      </c>
    </row>
    <row r="328" spans="1:16" x14ac:dyDescent="0.25">
      <c r="A328" t="s">
        <v>96</v>
      </c>
      <c r="B328" s="99" t="s">
        <v>166</v>
      </c>
      <c r="C328" s="115">
        <f t="shared" si="45"/>
        <v>0.26666666666666666</v>
      </c>
      <c r="D328" s="116">
        <f t="shared" si="46"/>
        <v>0.48148148148148145</v>
      </c>
      <c r="E328" s="116">
        <f t="shared" si="47"/>
        <v>0.46153846153846156</v>
      </c>
      <c r="F328" s="116">
        <f t="shared" si="48"/>
        <v>0.48148148148148145</v>
      </c>
      <c r="G328" s="116">
        <f t="shared" si="49"/>
        <v>0.47058823529411764</v>
      </c>
      <c r="H328" s="116">
        <f t="shared" si="50"/>
        <v>0.35294117647058826</v>
      </c>
      <c r="I328" s="116">
        <f t="shared" si="51"/>
        <v>0.30769230769230771</v>
      </c>
      <c r="J328" s="116">
        <f t="shared" si="52"/>
        <v>0.33333333333333331</v>
      </c>
      <c r="K328" s="116">
        <f t="shared" si="53"/>
        <v>0.5</v>
      </c>
      <c r="L328" s="117">
        <f t="shared" si="54"/>
        <v>0.14285714285714285</v>
      </c>
      <c r="M328" s="113">
        <f t="shared" si="55"/>
        <v>0.5</v>
      </c>
      <c r="N328" s="114">
        <f t="array" ref="N328">IF(MAX(IF($M328&lt;&gt;$C328:$L328,$C328:$L328))=0,"",MAX(IF($M328&lt;&gt;$C328:$L328,$C328:$L328)))</f>
        <v>0.48148148148148145</v>
      </c>
      <c r="O328" s="114">
        <f t="array" ref="O328">IF(MIN(IF($M328&lt;&gt;$C328:$L328,IF($N328&lt;&gt;$C328:$L328,$C328:$L328)))=0,"",MIN(IF($M328&lt;&gt;$C328:$L328,IF($N328&lt;&gt;$C328:$L328,$C328:$L328))))</f>
        <v>0.14285714285714285</v>
      </c>
      <c r="P328" s="114">
        <f t="array" ref="P328">IF(MIN(IF($O328&lt;&gt;$C328:$L328,IF($N328&lt;&gt;$C328:$L328,IF($M328&lt;&gt;$C328:$L328,$C328:$L328))))=0,"",MIN(IF($O328&lt;&gt;$C328:$L328,IF($N328&lt;&gt;$C328:$L328,IF($M328&lt;&gt;$C328:$L328,$C328:$L328)))))</f>
        <v>0.26666666666666666</v>
      </c>
    </row>
    <row r="329" spans="1:16" x14ac:dyDescent="0.25">
      <c r="A329" t="s">
        <v>100</v>
      </c>
      <c r="B329" s="99" t="s">
        <v>163</v>
      </c>
      <c r="C329" s="115">
        <f t="shared" si="45"/>
        <v>0.2</v>
      </c>
      <c r="D329" s="116">
        <f t="shared" si="46"/>
        <v>0.37037037037037035</v>
      </c>
      <c r="E329" s="116">
        <f t="shared" si="47"/>
        <v>0.15384615384615385</v>
      </c>
      <c r="F329" s="116">
        <f t="shared" si="48"/>
        <v>0.1111111111111111</v>
      </c>
      <c r="G329" s="116">
        <f t="shared" si="49"/>
        <v>5.8823529411764705E-2</v>
      </c>
      <c r="H329" s="116" t="str">
        <f t="shared" si="50"/>
        <v>-</v>
      </c>
      <c r="I329" s="116" t="str">
        <f t="shared" si="51"/>
        <v>-</v>
      </c>
      <c r="J329" s="116" t="str">
        <f t="shared" si="52"/>
        <v>-</v>
      </c>
      <c r="K329" s="116" t="str">
        <f t="shared" si="53"/>
        <v>-</v>
      </c>
      <c r="L329" s="117" t="str">
        <f t="shared" si="54"/>
        <v>-</v>
      </c>
      <c r="M329" s="113">
        <f t="shared" si="55"/>
        <v>0.37037037037037035</v>
      </c>
      <c r="N329" s="114">
        <f t="array" ref="N329">IF(MAX(IF($M329&lt;&gt;$C329:$L329,$C329:$L329))=0,"",MAX(IF($M329&lt;&gt;$C329:$L329,$C329:$L329)))</f>
        <v>0.2</v>
      </c>
      <c r="O329" s="114">
        <f t="array" ref="O329">IF(MIN(IF($M329&lt;&gt;$C329:$L329,IF($N329&lt;&gt;$C329:$L329,$C329:$L329)))=0,"",MIN(IF($M329&lt;&gt;$C329:$L329,IF($N329&lt;&gt;$C329:$L329,$C329:$L329))))</f>
        <v>5.8823529411764705E-2</v>
      </c>
      <c r="P329" s="114">
        <f t="array" ref="P329">IF(MIN(IF($O329&lt;&gt;$C329:$L329,IF($N329&lt;&gt;$C329:$L329,IF($M329&lt;&gt;$C329:$L329,$C329:$L329))))=0,"",MIN(IF($O329&lt;&gt;$C329:$L329,IF($N329&lt;&gt;$C329:$L329,IF($M329&lt;&gt;$C329:$L329,$C329:$L329)))))</f>
        <v>0.1111111111111111</v>
      </c>
    </row>
    <row r="330" spans="1:16" x14ac:dyDescent="0.25">
      <c r="A330" t="s">
        <v>109</v>
      </c>
      <c r="B330" s="99" t="s">
        <v>164</v>
      </c>
      <c r="C330" s="115">
        <f t="shared" si="45"/>
        <v>0.13333333333333333</v>
      </c>
      <c r="D330" s="116">
        <f t="shared" si="46"/>
        <v>0.22222222222222221</v>
      </c>
      <c r="E330" s="116">
        <f t="shared" si="47"/>
        <v>3.8461538461538464E-2</v>
      </c>
      <c r="F330" s="116">
        <f t="shared" si="48"/>
        <v>0.14814814814814814</v>
      </c>
      <c r="G330" s="116">
        <f t="shared" si="49"/>
        <v>0.23529411764705882</v>
      </c>
      <c r="H330" s="116">
        <f t="shared" si="50"/>
        <v>0.23529411764705882</v>
      </c>
      <c r="I330" s="116" t="str">
        <f t="shared" si="51"/>
        <v>-</v>
      </c>
      <c r="J330" s="116">
        <f t="shared" si="52"/>
        <v>0.16666666666666666</v>
      </c>
      <c r="K330" s="116" t="str">
        <f t="shared" si="53"/>
        <v>-</v>
      </c>
      <c r="L330" s="117">
        <f t="shared" si="54"/>
        <v>0.2857142857142857</v>
      </c>
      <c r="M330" s="113">
        <f t="shared" si="55"/>
        <v>0.2857142857142857</v>
      </c>
      <c r="N330" s="114">
        <f t="array" ref="N330">IF(MAX(IF($M330&lt;&gt;$C330:$L330,$C330:$L330))=0,"",MAX(IF($M330&lt;&gt;$C330:$L330,$C330:$L330)))</f>
        <v>0.23529411764705882</v>
      </c>
      <c r="O330" s="114">
        <f t="array" ref="O330">IF(MIN(IF($M330&lt;&gt;$C330:$L330,IF($N330&lt;&gt;$C330:$L330,$C330:$L330)))=0,"",MIN(IF($M330&lt;&gt;$C330:$L330,IF($N330&lt;&gt;$C330:$L330,$C330:$L330))))</f>
        <v>3.8461538461538464E-2</v>
      </c>
      <c r="P330" s="114">
        <f t="array" ref="P330">IF(MIN(IF($O330&lt;&gt;$C330:$L330,IF($N330&lt;&gt;$C330:$L330,IF($M330&lt;&gt;$C330:$L330,$C330:$L330))))=0,"",MIN(IF($O330&lt;&gt;$C330:$L330,IF($N330&lt;&gt;$C330:$L330,IF($M330&lt;&gt;$C330:$L330,$C330:$L330)))))</f>
        <v>0.13333333333333333</v>
      </c>
    </row>
    <row r="331" spans="1:16" x14ac:dyDescent="0.25">
      <c r="A331" t="s">
        <v>94</v>
      </c>
      <c r="B331" s="99" t="s">
        <v>94</v>
      </c>
      <c r="C331" s="115">
        <f t="shared" si="45"/>
        <v>6.6666666666666666E-2</v>
      </c>
      <c r="D331" s="116">
        <f t="shared" si="46"/>
        <v>0.1111111111111111</v>
      </c>
      <c r="E331" s="116">
        <f t="shared" si="47"/>
        <v>0.11538461538461539</v>
      </c>
      <c r="F331" s="116">
        <f t="shared" si="48"/>
        <v>0.1111111111111111</v>
      </c>
      <c r="G331" s="116">
        <f t="shared" si="49"/>
        <v>5.8823529411764705E-2</v>
      </c>
      <c r="H331" s="116" t="str">
        <f t="shared" si="50"/>
        <v>-</v>
      </c>
      <c r="I331" s="116">
        <f t="shared" si="51"/>
        <v>7.6923076923076927E-2</v>
      </c>
      <c r="J331" s="116">
        <f t="shared" si="52"/>
        <v>0.16666666666666666</v>
      </c>
      <c r="K331" s="116" t="str">
        <f t="shared" si="53"/>
        <v>-</v>
      </c>
      <c r="L331" s="117">
        <f t="shared" si="54"/>
        <v>0.14285714285714285</v>
      </c>
      <c r="M331" s="113">
        <f t="shared" si="55"/>
        <v>0.16666666666666666</v>
      </c>
      <c r="N331" s="114">
        <f t="array" ref="N331">IF(MAX(IF($M331&lt;&gt;$C331:$L331,$C331:$L331))=0,"",MAX(IF($M331&lt;&gt;$C331:$L331,$C331:$L331)))</f>
        <v>0.14285714285714285</v>
      </c>
      <c r="O331" s="114">
        <f t="array" ref="O331">IF(MIN(IF($M331&lt;&gt;$C331:$L331,IF($N331&lt;&gt;$C331:$L331,$C331:$L331)))=0,"",MIN(IF($M331&lt;&gt;$C331:$L331,IF($N331&lt;&gt;$C331:$L331,$C331:$L331))))</f>
        <v>5.8823529411764705E-2</v>
      </c>
      <c r="P331" s="114">
        <f t="array" ref="P331">IF(MIN(IF($O331&lt;&gt;$C331:$L331,IF($N331&lt;&gt;$C331:$L331,IF($M331&lt;&gt;$C331:$L331,$C331:$L331))))=0,"",MIN(IF($O331&lt;&gt;$C331:$L331,IF($N331&lt;&gt;$C331:$L331,IF($M331&lt;&gt;$C331:$L331,$C331:$L331)))))</f>
        <v>6.6666666666666666E-2</v>
      </c>
    </row>
    <row r="332" spans="1:16" x14ac:dyDescent="0.25">
      <c r="A332" t="s">
        <v>93</v>
      </c>
      <c r="B332" s="99" t="s">
        <v>93</v>
      </c>
      <c r="C332" s="115">
        <f t="shared" si="45"/>
        <v>6.6666666666666666E-2</v>
      </c>
      <c r="D332" s="116">
        <f t="shared" si="46"/>
        <v>7.407407407407407E-2</v>
      </c>
      <c r="E332" s="116" t="str">
        <f t="shared" si="47"/>
        <v>-</v>
      </c>
      <c r="F332" s="116">
        <f t="shared" si="48"/>
        <v>0.14814814814814814</v>
      </c>
      <c r="G332" s="116">
        <f t="shared" si="49"/>
        <v>0.23529411764705882</v>
      </c>
      <c r="H332" s="116">
        <f t="shared" si="50"/>
        <v>0.11764705882352941</v>
      </c>
      <c r="I332" s="116" t="str">
        <f t="shared" si="51"/>
        <v>-</v>
      </c>
      <c r="J332" s="116" t="str">
        <f t="shared" si="52"/>
        <v>-</v>
      </c>
      <c r="K332" s="116" t="str">
        <f t="shared" si="53"/>
        <v>-</v>
      </c>
      <c r="L332" s="117" t="str">
        <f t="shared" si="54"/>
        <v>-</v>
      </c>
      <c r="M332" s="113">
        <f t="shared" si="55"/>
        <v>0.23529411764705882</v>
      </c>
      <c r="N332" s="114">
        <f t="array" ref="N332">IF(MAX(IF($M332&lt;&gt;$C332:$L332,$C332:$L332))=0,"",MAX(IF($M332&lt;&gt;$C332:$L332,$C332:$L332)))</f>
        <v>0.14814814814814814</v>
      </c>
      <c r="O332" s="114">
        <f t="array" ref="O332">IF(MIN(IF($M332&lt;&gt;$C332:$L332,IF($N332&lt;&gt;$C332:$L332,$C332:$L332)))=0,"",MIN(IF($M332&lt;&gt;$C332:$L332,IF($N332&lt;&gt;$C332:$L332,$C332:$L332))))</f>
        <v>6.6666666666666666E-2</v>
      </c>
      <c r="P332" s="114">
        <f t="array" ref="P332">IF(MIN(IF($O332&lt;&gt;$C332:$L332,IF($N332&lt;&gt;$C332:$L332,IF($M332&lt;&gt;$C332:$L332,$C332:$L332))))=0,"",MIN(IF($O332&lt;&gt;$C332:$L332,IF($N332&lt;&gt;$C332:$L332,IF($M332&lt;&gt;$C332:$L332,$C332:$L332)))))</f>
        <v>7.407407407407407E-2</v>
      </c>
    </row>
    <row r="333" spans="1:16" x14ac:dyDescent="0.25">
      <c r="A333" t="s">
        <v>99</v>
      </c>
      <c r="B333" s="99" t="s">
        <v>161</v>
      </c>
      <c r="C333" s="115" t="str">
        <f t="shared" si="45"/>
        <v>-</v>
      </c>
      <c r="D333" s="116">
        <f t="shared" si="46"/>
        <v>7.407407407407407E-2</v>
      </c>
      <c r="E333" s="116">
        <f t="shared" si="47"/>
        <v>0.11538461538461539</v>
      </c>
      <c r="F333" s="116" t="str">
        <f t="shared" si="48"/>
        <v>-</v>
      </c>
      <c r="G333" s="116" t="str">
        <f t="shared" si="49"/>
        <v>-</v>
      </c>
      <c r="H333" s="116">
        <f t="shared" si="50"/>
        <v>0.17647058823529413</v>
      </c>
      <c r="I333" s="116">
        <f t="shared" si="51"/>
        <v>7.6923076923076927E-2</v>
      </c>
      <c r="J333" s="116" t="str">
        <f t="shared" si="52"/>
        <v>-</v>
      </c>
      <c r="K333" s="116" t="str">
        <f t="shared" si="53"/>
        <v>-</v>
      </c>
      <c r="L333" s="117">
        <f t="shared" si="54"/>
        <v>0.14285714285714285</v>
      </c>
      <c r="M333" s="113">
        <f t="shared" si="55"/>
        <v>0.17647058823529413</v>
      </c>
      <c r="N333" s="114">
        <f t="array" ref="N333">IF(MAX(IF($M333&lt;&gt;$C333:$L333,$C333:$L333))=0,"",MAX(IF($M333&lt;&gt;$C333:$L333,$C333:$L333)))</f>
        <v>0.14285714285714285</v>
      </c>
      <c r="O333" s="114">
        <f t="array" ref="O333">IF(MIN(IF($M333&lt;&gt;$C333:$L333,IF($N333&lt;&gt;$C333:$L333,$C333:$L333)))=0,"",MIN(IF($M333&lt;&gt;$C333:$L333,IF($N333&lt;&gt;$C333:$L333,$C333:$L333))))</f>
        <v>7.407407407407407E-2</v>
      </c>
      <c r="P333" s="114">
        <f t="array" ref="P333">IF(MIN(IF($O333&lt;&gt;$C333:$L333,IF($N333&lt;&gt;$C333:$L333,IF($M333&lt;&gt;$C333:$L333,$C333:$L333))))=0,"",MIN(IF($O333&lt;&gt;$C333:$L333,IF($N333&lt;&gt;$C333:$L333,IF($M333&lt;&gt;$C333:$L333,$C333:$L333)))))</f>
        <v>7.6923076923076927E-2</v>
      </c>
    </row>
    <row r="334" spans="1:16" x14ac:dyDescent="0.25">
      <c r="A334" t="s">
        <v>189</v>
      </c>
      <c r="B334" s="99" t="s">
        <v>231</v>
      </c>
      <c r="C334" s="115">
        <f t="shared" si="45"/>
        <v>0.13333333333333333</v>
      </c>
      <c r="D334" s="116">
        <f t="shared" si="46"/>
        <v>7.407407407407407E-2</v>
      </c>
      <c r="E334" s="116">
        <f t="shared" si="47"/>
        <v>7.6923076923076927E-2</v>
      </c>
      <c r="F334" s="116">
        <f t="shared" si="48"/>
        <v>3.7037037037037035E-2</v>
      </c>
      <c r="G334" s="116">
        <f t="shared" si="49"/>
        <v>5.8823529411764705E-2</v>
      </c>
      <c r="H334" s="116" t="str">
        <f t="shared" si="50"/>
        <v>-</v>
      </c>
      <c r="I334" s="116">
        <f t="shared" si="51"/>
        <v>7.6923076923076927E-2</v>
      </c>
      <c r="J334" s="116" t="str">
        <f t="shared" si="52"/>
        <v>-</v>
      </c>
      <c r="K334" s="116" t="str">
        <f t="shared" si="53"/>
        <v>-</v>
      </c>
      <c r="L334" s="117" t="str">
        <f t="shared" si="54"/>
        <v>-</v>
      </c>
      <c r="M334" s="113">
        <f t="shared" si="55"/>
        <v>0.13333333333333333</v>
      </c>
      <c r="N334" s="114">
        <f t="array" ref="N334">IF(MAX(IF($M334&lt;&gt;$C334:$L334,$C334:$L334))=0,"",MAX(IF($M334&lt;&gt;$C334:$L334,$C334:$L334)))</f>
        <v>7.6923076923076927E-2</v>
      </c>
      <c r="O334" s="114">
        <f t="array" ref="O334">IF(MIN(IF($M334&lt;&gt;$C334:$L334,IF($N334&lt;&gt;$C334:$L334,$C334:$L334)))=0,"",MIN(IF($M334&lt;&gt;$C334:$L334,IF($N334&lt;&gt;$C334:$L334,$C334:$L334))))</f>
        <v>3.7037037037037035E-2</v>
      </c>
      <c r="P334" s="114">
        <f t="array" ref="P334">IF(MIN(IF($O334&lt;&gt;$C334:$L334,IF($N334&lt;&gt;$C334:$L334,IF($M334&lt;&gt;$C334:$L334,$C334:$L334))))=0,"",MIN(IF($O334&lt;&gt;$C334:$L334,IF($N334&lt;&gt;$C334:$L334,IF($M334&lt;&gt;$C334:$L334,$C334:$L334)))))</f>
        <v>5.8823529411764705E-2</v>
      </c>
    </row>
    <row r="335" spans="1:16" x14ac:dyDescent="0.25">
      <c r="A335" t="s">
        <v>123</v>
      </c>
      <c r="B335" s="99" t="s">
        <v>123</v>
      </c>
      <c r="C335" s="115">
        <f t="shared" si="45"/>
        <v>0.13333333333333333</v>
      </c>
      <c r="D335" s="116" t="str">
        <f t="shared" si="46"/>
        <v>-</v>
      </c>
      <c r="E335" s="116">
        <f t="shared" si="47"/>
        <v>0.11538461538461539</v>
      </c>
      <c r="F335" s="116">
        <f t="shared" si="48"/>
        <v>0.22222222222222221</v>
      </c>
      <c r="G335" s="116">
        <f t="shared" si="49"/>
        <v>0.23529411764705882</v>
      </c>
      <c r="H335" s="116" t="str">
        <f t="shared" si="50"/>
        <v>-</v>
      </c>
      <c r="I335" s="116" t="str">
        <f t="shared" si="51"/>
        <v>-</v>
      </c>
      <c r="J335" s="116">
        <f t="shared" si="52"/>
        <v>0.16666666666666666</v>
      </c>
      <c r="K335" s="116" t="str">
        <f t="shared" si="53"/>
        <v>-</v>
      </c>
      <c r="L335" s="117" t="str">
        <f t="shared" si="54"/>
        <v>-</v>
      </c>
      <c r="M335" s="113">
        <f t="shared" si="55"/>
        <v>0.23529411764705882</v>
      </c>
      <c r="N335" s="114">
        <f t="array" ref="N335">IF(MAX(IF($M335&lt;&gt;$C335:$L335,$C335:$L335))=0,"",MAX(IF($M335&lt;&gt;$C335:$L335,$C335:$L335)))</f>
        <v>0.22222222222222221</v>
      </c>
      <c r="O335" s="114">
        <f t="array" ref="O335">IF(MIN(IF($M335&lt;&gt;$C335:$L335,IF($N335&lt;&gt;$C335:$L335,$C335:$L335)))=0,"",MIN(IF($M335&lt;&gt;$C335:$L335,IF($N335&lt;&gt;$C335:$L335,$C335:$L335))))</f>
        <v>0.11538461538461539</v>
      </c>
      <c r="P335" s="114">
        <f t="array" ref="P335">IF(MIN(IF($O335&lt;&gt;$C335:$L335,IF($N335&lt;&gt;$C335:$L335,IF($M335&lt;&gt;$C335:$L335,$C335:$L335))))=0,"",MIN(IF($O335&lt;&gt;$C335:$L335,IF($N335&lt;&gt;$C335:$L335,IF($M335&lt;&gt;$C335:$L335,$C335:$L335)))))</f>
        <v>0.13333333333333333</v>
      </c>
    </row>
    <row r="336" spans="1:16" x14ac:dyDescent="0.25">
      <c r="A336" t="s">
        <v>134</v>
      </c>
      <c r="B336" s="99" t="s">
        <v>134</v>
      </c>
      <c r="C336" s="115">
        <f t="shared" si="45"/>
        <v>0.26666666666666666</v>
      </c>
      <c r="D336" s="116">
        <f t="shared" si="46"/>
        <v>7.407407407407407E-2</v>
      </c>
      <c r="E336" s="116">
        <f t="shared" si="47"/>
        <v>3.8461538461538464E-2</v>
      </c>
      <c r="F336" s="116">
        <f t="shared" si="48"/>
        <v>3.7037037037037035E-2</v>
      </c>
      <c r="G336" s="116">
        <f t="shared" si="49"/>
        <v>0.11764705882352941</v>
      </c>
      <c r="H336" s="116" t="str">
        <f t="shared" si="50"/>
        <v>-</v>
      </c>
      <c r="I336" s="116" t="str">
        <f t="shared" si="51"/>
        <v>-</v>
      </c>
      <c r="J336" s="116" t="str">
        <f t="shared" si="52"/>
        <v>-</v>
      </c>
      <c r="K336" s="116" t="str">
        <f t="shared" si="53"/>
        <v>-</v>
      </c>
      <c r="L336" s="117" t="str">
        <f t="shared" si="54"/>
        <v>-</v>
      </c>
      <c r="M336" s="113">
        <f t="shared" si="55"/>
        <v>0.26666666666666666</v>
      </c>
      <c r="N336" s="114">
        <f t="array" ref="N336">IF(MAX(IF($M336&lt;&gt;$C336:$L336,$C336:$L336))=0,"",MAX(IF($M336&lt;&gt;$C336:$L336,$C336:$L336)))</f>
        <v>0.11764705882352941</v>
      </c>
      <c r="O336" s="114">
        <f t="array" ref="O336">IF(MIN(IF($M336&lt;&gt;$C336:$L336,IF($N336&lt;&gt;$C336:$L336,$C336:$L336)))=0,"",MIN(IF($M336&lt;&gt;$C336:$L336,IF($N336&lt;&gt;$C336:$L336,$C336:$L336))))</f>
        <v>3.7037037037037035E-2</v>
      </c>
      <c r="P336" s="114">
        <f t="array" ref="P336">IF(MIN(IF($O336&lt;&gt;$C336:$L336,IF($N336&lt;&gt;$C336:$L336,IF($M336&lt;&gt;$C336:$L336,$C336:$L336))))=0,"",MIN(IF($O336&lt;&gt;$C336:$L336,IF($N336&lt;&gt;$C336:$L336,IF($M336&lt;&gt;$C336:$L336,$C336:$L336)))))</f>
        <v>3.8461538461538464E-2</v>
      </c>
    </row>
    <row r="337" spans="1:16" x14ac:dyDescent="0.25">
      <c r="A337" t="s">
        <v>89</v>
      </c>
      <c r="B337" s="99" t="s">
        <v>167</v>
      </c>
      <c r="C337" s="115">
        <f t="shared" si="45"/>
        <v>6.6666666666666666E-2</v>
      </c>
      <c r="D337" s="116">
        <f t="shared" si="46"/>
        <v>0.1111111111111111</v>
      </c>
      <c r="E337" s="116">
        <f t="shared" si="47"/>
        <v>3.8461538461538464E-2</v>
      </c>
      <c r="F337" s="116" t="str">
        <f t="shared" si="48"/>
        <v>-</v>
      </c>
      <c r="G337" s="116">
        <f t="shared" si="49"/>
        <v>5.8823529411764705E-2</v>
      </c>
      <c r="H337" s="116" t="str">
        <f t="shared" si="50"/>
        <v>-</v>
      </c>
      <c r="I337" s="116" t="str">
        <f t="shared" si="51"/>
        <v>-</v>
      </c>
      <c r="J337" s="116" t="str">
        <f t="shared" si="52"/>
        <v>-</v>
      </c>
      <c r="K337" s="116" t="str">
        <f t="shared" si="53"/>
        <v>-</v>
      </c>
      <c r="L337" s="117" t="str">
        <f t="shared" si="54"/>
        <v>-</v>
      </c>
      <c r="M337" s="113">
        <f t="shared" si="55"/>
        <v>0.1111111111111111</v>
      </c>
      <c r="N337" s="114">
        <f t="array" ref="N337">IF(MAX(IF($M337&lt;&gt;$C337:$L337,$C337:$L337))=0,"",MAX(IF($M337&lt;&gt;$C337:$L337,$C337:$L337)))</f>
        <v>6.6666666666666666E-2</v>
      </c>
      <c r="O337" s="114">
        <f t="array" ref="O337">IF(MIN(IF($M337&lt;&gt;$C337:$L337,IF($N337&lt;&gt;$C337:$L337,$C337:$L337)))=0,"",MIN(IF($M337&lt;&gt;$C337:$L337,IF($N337&lt;&gt;$C337:$L337,$C337:$L337))))</f>
        <v>3.8461538461538464E-2</v>
      </c>
      <c r="P337" s="114">
        <f t="array" ref="P337">IF(MIN(IF($O337&lt;&gt;$C337:$L337,IF($N337&lt;&gt;$C337:$L337,IF($M337&lt;&gt;$C337:$L337,$C337:$L337))))=0,"",MIN(IF($O337&lt;&gt;$C337:$L337,IF($N337&lt;&gt;$C337:$L337,IF($M337&lt;&gt;$C337:$L337,$C337:$L337)))))</f>
        <v>5.8823529411764705E-2</v>
      </c>
    </row>
    <row r="338" spans="1:16" x14ac:dyDescent="0.25">
      <c r="A338" t="s">
        <v>130</v>
      </c>
      <c r="B338" s="99" t="s">
        <v>171</v>
      </c>
      <c r="C338" s="115" t="str">
        <f t="shared" si="45"/>
        <v>-</v>
      </c>
      <c r="D338" s="116" t="str">
        <f t="shared" si="46"/>
        <v>-</v>
      </c>
      <c r="E338" s="116">
        <f t="shared" si="47"/>
        <v>3.8461538461538464E-2</v>
      </c>
      <c r="F338" s="116" t="str">
        <f t="shared" si="48"/>
        <v>-</v>
      </c>
      <c r="G338" s="116" t="str">
        <f t="shared" si="49"/>
        <v>-</v>
      </c>
      <c r="H338" s="116">
        <f t="shared" si="50"/>
        <v>5.8823529411764705E-2</v>
      </c>
      <c r="I338" s="116">
        <f t="shared" si="51"/>
        <v>7.6923076923076927E-2</v>
      </c>
      <c r="J338" s="116">
        <f t="shared" si="52"/>
        <v>0.16666666666666666</v>
      </c>
      <c r="K338" s="116">
        <f t="shared" si="53"/>
        <v>0.5</v>
      </c>
      <c r="L338" s="117">
        <f t="shared" si="54"/>
        <v>0.14285714285714285</v>
      </c>
      <c r="M338" s="113">
        <f t="shared" si="55"/>
        <v>0.5</v>
      </c>
      <c r="N338" s="114">
        <f t="array" ref="N338">IF(MAX(IF($M338&lt;&gt;$C338:$L338,$C338:$L338))=0,"",MAX(IF($M338&lt;&gt;$C338:$L338,$C338:$L338)))</f>
        <v>0.16666666666666666</v>
      </c>
      <c r="O338" s="114">
        <f t="array" ref="O338">IF(MIN(IF($M338&lt;&gt;$C338:$L338,IF($N338&lt;&gt;$C338:$L338,$C338:$L338)))=0,"",MIN(IF($M338&lt;&gt;$C338:$L338,IF($N338&lt;&gt;$C338:$L338,$C338:$L338))))</f>
        <v>3.8461538461538464E-2</v>
      </c>
      <c r="P338" s="114">
        <f t="array" ref="P338">IF(MIN(IF($O338&lt;&gt;$C338:$L338,IF($N338&lt;&gt;$C338:$L338,IF($M338&lt;&gt;$C338:$L338,$C338:$L338))))=0,"",MIN(IF($O338&lt;&gt;$C338:$L338,IF($N338&lt;&gt;$C338:$L338,IF($M338&lt;&gt;$C338:$L338,$C338:$L338)))))</f>
        <v>5.8823529411764705E-2</v>
      </c>
    </row>
    <row r="339" spans="1:16" x14ac:dyDescent="0.25">
      <c r="A339" t="s">
        <v>118</v>
      </c>
      <c r="B339" s="99" t="s">
        <v>118</v>
      </c>
      <c r="C339" s="115" t="str">
        <f t="shared" si="45"/>
        <v>-</v>
      </c>
      <c r="D339" s="116">
        <f t="shared" si="46"/>
        <v>3.7037037037037035E-2</v>
      </c>
      <c r="E339" s="116">
        <f t="shared" si="47"/>
        <v>0.11538461538461539</v>
      </c>
      <c r="F339" s="116" t="str">
        <f t="shared" si="48"/>
        <v>-</v>
      </c>
      <c r="G339" s="116" t="str">
        <f t="shared" si="49"/>
        <v>-</v>
      </c>
      <c r="H339" s="116" t="str">
        <f t="shared" si="50"/>
        <v>-</v>
      </c>
      <c r="I339" s="116" t="str">
        <f t="shared" si="51"/>
        <v>-</v>
      </c>
      <c r="J339" s="116" t="str">
        <f t="shared" si="52"/>
        <v>-</v>
      </c>
      <c r="K339" s="116" t="str">
        <f t="shared" si="53"/>
        <v>-</v>
      </c>
      <c r="L339" s="117" t="str">
        <f t="shared" si="54"/>
        <v>-</v>
      </c>
      <c r="M339" s="113">
        <f t="shared" si="55"/>
        <v>0.11538461538461539</v>
      </c>
      <c r="N339" s="114">
        <f t="array" ref="N339">IF(MAX(IF($M339&lt;&gt;$C339:$L339,$C339:$L339))=0,"",MAX(IF($M339&lt;&gt;$C339:$L339,$C339:$L339)))</f>
        <v>3.7037037037037035E-2</v>
      </c>
      <c r="O339" s="114" t="str">
        <f t="array" ref="O339">IF(MIN(IF($M339&lt;&gt;$C339:$L339,IF($N339&lt;&gt;$C339:$L339,$C339:$L339)))=0,"",MIN(IF($M339&lt;&gt;$C339:$L339,IF($N339&lt;&gt;$C339:$L339,$C339:$L339))))</f>
        <v/>
      </c>
      <c r="P339" s="114" t="str">
        <f t="array" ref="P339">IF(MIN(IF($O339&lt;&gt;$C339:$L339,IF($N339&lt;&gt;$C339:$L339,IF($M339&lt;&gt;$C339:$L339,$C339:$L339))))=0,"",MIN(IF($O339&lt;&gt;$C339:$L339,IF($N339&lt;&gt;$C339:$L339,IF($M339&lt;&gt;$C339:$L339,$C339:$L339)))))</f>
        <v/>
      </c>
    </row>
    <row r="340" spans="1:16" x14ac:dyDescent="0.25">
      <c r="A340" t="s">
        <v>225</v>
      </c>
      <c r="B340" s="99" t="s">
        <v>233</v>
      </c>
      <c r="C340" s="115" t="str">
        <f t="shared" si="45"/>
        <v>-</v>
      </c>
      <c r="D340" s="116">
        <f t="shared" si="46"/>
        <v>3.7037037037037035E-2</v>
      </c>
      <c r="E340" s="116">
        <f t="shared" si="47"/>
        <v>7.6923076923076927E-2</v>
      </c>
      <c r="F340" s="116" t="str">
        <f t="shared" si="48"/>
        <v>-</v>
      </c>
      <c r="G340" s="116" t="str">
        <f t="shared" si="49"/>
        <v>-</v>
      </c>
      <c r="H340" s="116" t="str">
        <f t="shared" si="50"/>
        <v>-</v>
      </c>
      <c r="I340" s="116">
        <f t="shared" si="51"/>
        <v>7.6923076923076927E-2</v>
      </c>
      <c r="J340" s="116" t="str">
        <f t="shared" si="52"/>
        <v>-</v>
      </c>
      <c r="K340" s="116" t="str">
        <f t="shared" si="53"/>
        <v>-</v>
      </c>
      <c r="L340" s="117" t="str">
        <f t="shared" si="54"/>
        <v>-</v>
      </c>
      <c r="M340" s="113">
        <f t="shared" si="55"/>
        <v>7.6923076923076927E-2</v>
      </c>
      <c r="N340" s="114">
        <f t="array" ref="N340">IF(MAX(IF($M340&lt;&gt;$C340:$L340,$C340:$L340))=0,"",MAX(IF($M340&lt;&gt;$C340:$L340,$C340:$L340)))</f>
        <v>3.7037037037037035E-2</v>
      </c>
      <c r="O340" s="114" t="str">
        <f t="array" ref="O340">IF(MIN(IF($M340&lt;&gt;$C340:$L340,IF($N340&lt;&gt;$C340:$L340,$C340:$L340)))=0,"",MIN(IF($M340&lt;&gt;$C340:$L340,IF($N340&lt;&gt;$C340:$L340,$C340:$L340))))</f>
        <v/>
      </c>
      <c r="P340" s="114" t="str">
        <f t="array" ref="P340">IF(MIN(IF($O340&lt;&gt;$C340:$L340,IF($N340&lt;&gt;$C340:$L340,IF($M340&lt;&gt;$C340:$L340,$C340:$L340))))=0,"",MIN(IF($O340&lt;&gt;$C340:$L340,IF($N340&lt;&gt;$C340:$L340,IF($M340&lt;&gt;$C340:$L340,$C340:$L340)))))</f>
        <v/>
      </c>
    </row>
    <row r="341" spans="1:16" x14ac:dyDescent="0.25">
      <c r="A341" t="s">
        <v>103</v>
      </c>
      <c r="B341" s="99" t="s">
        <v>168</v>
      </c>
      <c r="C341" s="115" t="str">
        <f t="shared" si="45"/>
        <v>-</v>
      </c>
      <c r="D341" s="116">
        <f t="shared" si="46"/>
        <v>3.7037037037037035E-2</v>
      </c>
      <c r="E341" s="116">
        <f t="shared" si="47"/>
        <v>3.8461538461538464E-2</v>
      </c>
      <c r="F341" s="116" t="str">
        <f t="shared" si="48"/>
        <v>-</v>
      </c>
      <c r="G341" s="116" t="str">
        <f t="shared" si="49"/>
        <v>-</v>
      </c>
      <c r="H341" s="116">
        <f t="shared" si="50"/>
        <v>5.8823529411764705E-2</v>
      </c>
      <c r="I341" s="116" t="str">
        <f t="shared" si="51"/>
        <v>-</v>
      </c>
      <c r="J341" s="116" t="str">
        <f t="shared" si="52"/>
        <v>-</v>
      </c>
      <c r="K341" s="116" t="str">
        <f t="shared" si="53"/>
        <v>-</v>
      </c>
      <c r="L341" s="117" t="str">
        <f t="shared" si="54"/>
        <v>-</v>
      </c>
      <c r="M341" s="113">
        <f t="shared" si="55"/>
        <v>5.8823529411764705E-2</v>
      </c>
      <c r="N341" s="114">
        <f t="array" ref="N341">IF(MAX(IF($M341&lt;&gt;$C341:$L341,$C341:$L341))=0,"",MAX(IF($M341&lt;&gt;$C341:$L341,$C341:$L341)))</f>
        <v>3.8461538461538464E-2</v>
      </c>
      <c r="O341" s="114">
        <f t="array" ref="O341">IF(MIN(IF($M341&lt;&gt;$C341:$L341,IF($N341&lt;&gt;$C341:$L341,$C341:$L341)))=0,"",MIN(IF($M341&lt;&gt;$C341:$L341,IF($N341&lt;&gt;$C341:$L341,$C341:$L341))))</f>
        <v>3.7037037037037035E-2</v>
      </c>
      <c r="P341" s="114" t="str">
        <f t="array" ref="P341">IF(MIN(IF($O341&lt;&gt;$C341:$L341,IF($N341&lt;&gt;$C341:$L341,IF($M341&lt;&gt;$C341:$L341,$C341:$L341))))=0,"",MIN(IF($O341&lt;&gt;$C341:$L341,IF($N341&lt;&gt;$C341:$L341,IF($M341&lt;&gt;$C341:$L341,$C341:$L341)))))</f>
        <v/>
      </c>
    </row>
    <row r="342" spans="1:16" x14ac:dyDescent="0.25">
      <c r="A342" t="s">
        <v>111</v>
      </c>
      <c r="B342" s="99" t="s">
        <v>169</v>
      </c>
      <c r="C342" s="115">
        <f t="shared" si="45"/>
        <v>0.13333333333333333</v>
      </c>
      <c r="D342" s="116">
        <f t="shared" si="46"/>
        <v>3.7037037037037035E-2</v>
      </c>
      <c r="E342" s="116" t="str">
        <f t="shared" si="47"/>
        <v>-</v>
      </c>
      <c r="F342" s="116" t="str">
        <f t="shared" si="48"/>
        <v>-</v>
      </c>
      <c r="G342" s="116" t="str">
        <f t="shared" si="49"/>
        <v>-</v>
      </c>
      <c r="H342" s="116" t="str">
        <f t="shared" si="50"/>
        <v>-</v>
      </c>
      <c r="I342" s="116" t="str">
        <f t="shared" si="51"/>
        <v>-</v>
      </c>
      <c r="J342" s="116" t="str">
        <f t="shared" si="52"/>
        <v>-</v>
      </c>
      <c r="K342" s="116" t="str">
        <f t="shared" si="53"/>
        <v>-</v>
      </c>
      <c r="L342" s="117" t="str">
        <f t="shared" si="54"/>
        <v>-</v>
      </c>
      <c r="M342" s="113">
        <f t="shared" si="55"/>
        <v>0.13333333333333333</v>
      </c>
      <c r="N342" s="114">
        <f t="array" ref="N342">IF(MAX(IF($M342&lt;&gt;$C342:$L342,$C342:$L342))=0,"",MAX(IF($M342&lt;&gt;$C342:$L342,$C342:$L342)))</f>
        <v>3.7037037037037035E-2</v>
      </c>
      <c r="O342" s="114" t="str">
        <f t="array" ref="O342">IF(MIN(IF($M342&lt;&gt;$C342:$L342,IF($N342&lt;&gt;$C342:$L342,$C342:$L342)))=0,"",MIN(IF($M342&lt;&gt;$C342:$L342,IF($N342&lt;&gt;$C342:$L342,$C342:$L342))))</f>
        <v/>
      </c>
      <c r="P342" s="114" t="str">
        <f t="array" ref="P342">IF(MIN(IF($O342&lt;&gt;$C342:$L342,IF($N342&lt;&gt;$C342:$L342,IF($M342&lt;&gt;$C342:$L342,$C342:$L342))))=0,"",MIN(IF($O342&lt;&gt;$C342:$L342,IF($N342&lt;&gt;$C342:$L342,IF($M342&lt;&gt;$C342:$L342,$C342:$L342)))))</f>
        <v/>
      </c>
    </row>
    <row r="343" spans="1:16" x14ac:dyDescent="0.25">
      <c r="A343" t="s">
        <v>126</v>
      </c>
      <c r="B343" s="99" t="s">
        <v>126</v>
      </c>
      <c r="C343" s="115" t="str">
        <f t="shared" si="45"/>
        <v>-</v>
      </c>
      <c r="D343" s="116" t="str">
        <f t="shared" si="46"/>
        <v>-</v>
      </c>
      <c r="E343" s="116">
        <f t="shared" si="47"/>
        <v>3.8461538461538464E-2</v>
      </c>
      <c r="F343" s="116">
        <f t="shared" si="48"/>
        <v>7.407407407407407E-2</v>
      </c>
      <c r="G343" s="116" t="str">
        <f t="shared" si="49"/>
        <v>-</v>
      </c>
      <c r="H343" s="116" t="str">
        <f t="shared" si="50"/>
        <v>-</v>
      </c>
      <c r="I343" s="116" t="str">
        <f t="shared" si="51"/>
        <v>-</v>
      </c>
      <c r="J343" s="116" t="str">
        <f t="shared" si="52"/>
        <v>-</v>
      </c>
      <c r="K343" s="116" t="str">
        <f t="shared" si="53"/>
        <v>-</v>
      </c>
      <c r="L343" s="117" t="str">
        <f t="shared" si="54"/>
        <v>-</v>
      </c>
      <c r="M343" s="113">
        <f t="shared" si="55"/>
        <v>7.407407407407407E-2</v>
      </c>
      <c r="N343" s="114">
        <f t="array" ref="N343">IF(MAX(IF($M343&lt;&gt;$C343:$L343,$C343:$L343))=0,"",MAX(IF($M343&lt;&gt;$C343:$L343,$C343:$L343)))</f>
        <v>3.8461538461538464E-2</v>
      </c>
      <c r="O343" s="114" t="str">
        <f t="array" ref="O343">IF(MIN(IF($M343&lt;&gt;$C343:$L343,IF($N343&lt;&gt;$C343:$L343,$C343:$L343)))=0,"",MIN(IF($M343&lt;&gt;$C343:$L343,IF($N343&lt;&gt;$C343:$L343,$C343:$L343))))</f>
        <v/>
      </c>
      <c r="P343" s="114" t="str">
        <f t="array" ref="P343">IF(MIN(IF($O343&lt;&gt;$C343:$L343,IF($N343&lt;&gt;$C343:$L343,IF($M343&lt;&gt;$C343:$L343,$C343:$L343))))=0,"",MIN(IF($O343&lt;&gt;$C343:$L343,IF($N343&lt;&gt;$C343:$L343,IF($M343&lt;&gt;$C343:$L343,$C343:$L343)))))</f>
        <v/>
      </c>
    </row>
    <row r="344" spans="1:16" x14ac:dyDescent="0.25">
      <c r="A344" t="s">
        <v>112</v>
      </c>
      <c r="B344" s="99" t="s">
        <v>165</v>
      </c>
      <c r="C344" s="115" t="str">
        <f t="shared" si="45"/>
        <v>-</v>
      </c>
      <c r="D344" s="116">
        <f t="shared" si="46"/>
        <v>7.407407407407407E-2</v>
      </c>
      <c r="E344" s="116" t="str">
        <f t="shared" si="47"/>
        <v>-</v>
      </c>
      <c r="F344" s="116" t="str">
        <f t="shared" si="48"/>
        <v>-</v>
      </c>
      <c r="G344" s="116" t="str">
        <f t="shared" si="49"/>
        <v>-</v>
      </c>
      <c r="H344" s="116" t="str">
        <f t="shared" si="50"/>
        <v>-</v>
      </c>
      <c r="I344" s="116" t="str">
        <f t="shared" si="51"/>
        <v>-</v>
      </c>
      <c r="J344" s="116" t="str">
        <f t="shared" si="52"/>
        <v>-</v>
      </c>
      <c r="K344" s="116" t="str">
        <f t="shared" si="53"/>
        <v>-</v>
      </c>
      <c r="L344" s="117" t="str">
        <f t="shared" si="54"/>
        <v>-</v>
      </c>
      <c r="M344" s="113">
        <f t="shared" si="55"/>
        <v>7.407407407407407E-2</v>
      </c>
      <c r="N344" s="114" t="str">
        <f t="array" ref="N344">IF(MAX(IF($M344&lt;&gt;$C344:$L344,$C344:$L344))=0,"",MAX(IF($M344&lt;&gt;$C344:$L344,$C344:$L344)))</f>
        <v/>
      </c>
      <c r="O344" s="114" t="str">
        <f t="array" ref="O344">IF(MIN(IF($M344&lt;&gt;$C344:$L344,IF($N344&lt;&gt;$C344:$L344,$C344:$L344)))=0,"",MIN(IF($M344&lt;&gt;$C344:$L344,IF($N344&lt;&gt;$C344:$L344,$C344:$L344))))</f>
        <v/>
      </c>
      <c r="P344" s="114" t="str">
        <f t="array" ref="P344">IF(MIN(IF($O344&lt;&gt;$C344:$L344,IF($N344&lt;&gt;$C344:$L344,IF($M344&lt;&gt;$C344:$L344,$C344:$L344))))=0,"",MIN(IF($O344&lt;&gt;$C344:$L344,IF($N344&lt;&gt;$C344:$L344,IF($M344&lt;&gt;$C344:$L344,$C344:$L344)))))</f>
        <v/>
      </c>
    </row>
    <row r="345" spans="1:16" x14ac:dyDescent="0.25">
      <c r="A345" t="s">
        <v>114</v>
      </c>
      <c r="B345" s="99" t="s">
        <v>170</v>
      </c>
      <c r="C345" s="115" t="str">
        <f t="shared" si="45"/>
        <v>-</v>
      </c>
      <c r="D345" s="116">
        <f t="shared" si="46"/>
        <v>7.407407407407407E-2</v>
      </c>
      <c r="E345" s="116" t="str">
        <f t="shared" si="47"/>
        <v>-</v>
      </c>
      <c r="F345" s="116" t="str">
        <f t="shared" si="48"/>
        <v>-</v>
      </c>
      <c r="G345" s="116" t="str">
        <f t="shared" si="49"/>
        <v>-</v>
      </c>
      <c r="H345" s="116" t="str">
        <f t="shared" si="50"/>
        <v>-</v>
      </c>
      <c r="I345" s="116" t="str">
        <f t="shared" si="51"/>
        <v>-</v>
      </c>
      <c r="J345" s="116" t="str">
        <f t="shared" si="52"/>
        <v>-</v>
      </c>
      <c r="K345" s="116" t="str">
        <f t="shared" si="53"/>
        <v>-</v>
      </c>
      <c r="L345" s="117" t="str">
        <f t="shared" si="54"/>
        <v>-</v>
      </c>
      <c r="M345" s="113">
        <f t="shared" si="55"/>
        <v>7.407407407407407E-2</v>
      </c>
      <c r="N345" s="114" t="str">
        <f t="array" ref="N345">IF(MAX(IF($M345&lt;&gt;$C345:$L345,$C345:$L345))=0,"",MAX(IF($M345&lt;&gt;$C345:$L345,$C345:$L345)))</f>
        <v/>
      </c>
      <c r="O345" s="114" t="str">
        <f t="array" ref="O345">IF(MIN(IF($M345&lt;&gt;$C345:$L345,IF($N345&lt;&gt;$C345:$L345,$C345:$L345)))=0,"",MIN(IF($M345&lt;&gt;$C345:$L345,IF($N345&lt;&gt;$C345:$L345,$C345:$L345))))</f>
        <v/>
      </c>
      <c r="P345" s="114" t="str">
        <f t="array" ref="P345">IF(MIN(IF($O345&lt;&gt;$C345:$L345,IF($N345&lt;&gt;$C345:$L345,IF($M345&lt;&gt;$C345:$L345,$C345:$L345))))=0,"",MIN(IF($O345&lt;&gt;$C345:$L345,IF($N345&lt;&gt;$C345:$L345,IF($M345&lt;&gt;$C345:$L345,$C345:$L345)))))</f>
        <v/>
      </c>
    </row>
    <row r="346" spans="1:16" x14ac:dyDescent="0.25">
      <c r="A346" t="s">
        <v>132</v>
      </c>
      <c r="B346" s="99" t="s">
        <v>132</v>
      </c>
      <c r="C346" s="115">
        <f t="shared" si="45"/>
        <v>6.6666666666666666E-2</v>
      </c>
      <c r="D346" s="116">
        <f t="shared" si="46"/>
        <v>3.7037037037037035E-2</v>
      </c>
      <c r="E346" s="116" t="str">
        <f t="shared" si="47"/>
        <v>-</v>
      </c>
      <c r="F346" s="116" t="str">
        <f t="shared" si="48"/>
        <v>-</v>
      </c>
      <c r="G346" s="116">
        <f t="shared" si="49"/>
        <v>5.8823529411764705E-2</v>
      </c>
      <c r="H346" s="116" t="str">
        <f t="shared" si="50"/>
        <v>-</v>
      </c>
      <c r="I346" s="116" t="str">
        <f t="shared" si="51"/>
        <v>-</v>
      </c>
      <c r="J346" s="116" t="str">
        <f t="shared" si="52"/>
        <v>-</v>
      </c>
      <c r="K346" s="116" t="str">
        <f t="shared" si="53"/>
        <v>-</v>
      </c>
      <c r="L346" s="117" t="str">
        <f t="shared" si="54"/>
        <v>-</v>
      </c>
      <c r="M346" s="113">
        <f t="shared" si="55"/>
        <v>6.6666666666666666E-2</v>
      </c>
      <c r="N346" s="114">
        <f t="array" ref="N346">IF(MAX(IF($M346&lt;&gt;$C346:$L346,$C346:$L346))=0,"",MAX(IF($M346&lt;&gt;$C346:$L346,$C346:$L346)))</f>
        <v>5.8823529411764705E-2</v>
      </c>
      <c r="O346" s="114">
        <f t="array" ref="O346">IF(MIN(IF($M346&lt;&gt;$C346:$L346,IF($N346&lt;&gt;$C346:$L346,$C346:$L346)))=0,"",MIN(IF($M346&lt;&gt;$C346:$L346,IF($N346&lt;&gt;$C346:$L346,$C346:$L346))))</f>
        <v>3.7037037037037035E-2</v>
      </c>
      <c r="P346" s="114" t="str">
        <f t="array" ref="P346">IF(MIN(IF($O346&lt;&gt;$C346:$L346,IF($N346&lt;&gt;$C346:$L346,IF($M346&lt;&gt;$C346:$L346,$C346:$L346))))=0,"",MIN(IF($O346&lt;&gt;$C346:$L346,IF($N346&lt;&gt;$C346:$L346,IF($M346&lt;&gt;$C346:$L346,$C346:$L346)))))</f>
        <v/>
      </c>
    </row>
    <row r="347" spans="1:16" x14ac:dyDescent="0.25">
      <c r="A347" t="s">
        <v>229</v>
      </c>
      <c r="B347" s="99" t="s">
        <v>236</v>
      </c>
      <c r="C347" s="115">
        <f t="shared" si="45"/>
        <v>6.6666666666666666E-2</v>
      </c>
      <c r="D347" s="116" t="str">
        <f t="shared" si="46"/>
        <v>-</v>
      </c>
      <c r="E347" s="116">
        <f t="shared" si="47"/>
        <v>3.8461538461538464E-2</v>
      </c>
      <c r="F347" s="116" t="str">
        <f t="shared" si="48"/>
        <v>-</v>
      </c>
      <c r="G347" s="116" t="str">
        <f t="shared" si="49"/>
        <v>-</v>
      </c>
      <c r="H347" s="116" t="str">
        <f t="shared" si="50"/>
        <v>-</v>
      </c>
      <c r="I347" s="116" t="str">
        <f t="shared" si="51"/>
        <v>-</v>
      </c>
      <c r="J347" s="116" t="str">
        <f t="shared" si="52"/>
        <v>-</v>
      </c>
      <c r="K347" s="116" t="str">
        <f t="shared" si="53"/>
        <v>-</v>
      </c>
      <c r="L347" s="117" t="str">
        <f t="shared" si="54"/>
        <v>-</v>
      </c>
      <c r="M347" s="113">
        <f t="shared" si="55"/>
        <v>6.6666666666666666E-2</v>
      </c>
      <c r="N347" s="114">
        <f t="array" ref="N347">IF(MAX(IF($M347&lt;&gt;$C347:$L347,$C347:$L347))=0,"",MAX(IF($M347&lt;&gt;$C347:$L347,$C347:$L347)))</f>
        <v>3.8461538461538464E-2</v>
      </c>
      <c r="O347" s="114" t="str">
        <f t="array" ref="O347">IF(MIN(IF($M347&lt;&gt;$C347:$L347,IF($N347&lt;&gt;$C347:$L347,$C347:$L347)))=0,"",MIN(IF($M347&lt;&gt;$C347:$L347,IF($N347&lt;&gt;$C347:$L347,$C347:$L347))))</f>
        <v/>
      </c>
      <c r="P347" s="114" t="str">
        <f t="array" ref="P347">IF(MIN(IF($O347&lt;&gt;$C347:$L347,IF($N347&lt;&gt;$C347:$L347,IF($M347&lt;&gt;$C347:$L347,$C347:$L347))))=0,"",MIN(IF($O347&lt;&gt;$C347:$L347,IF($N347&lt;&gt;$C347:$L347,IF($M347&lt;&gt;$C347:$L347,$C347:$L347)))))</f>
        <v/>
      </c>
    </row>
    <row r="348" spans="1:16" x14ac:dyDescent="0.25">
      <c r="A348" t="s">
        <v>116</v>
      </c>
      <c r="B348" s="99" t="s">
        <v>116</v>
      </c>
      <c r="C348" s="115" t="str">
        <f t="shared" si="45"/>
        <v>-</v>
      </c>
      <c r="D348" s="116">
        <f t="shared" si="46"/>
        <v>3.7037037037037035E-2</v>
      </c>
      <c r="E348" s="116" t="str">
        <f t="shared" si="47"/>
        <v>-</v>
      </c>
      <c r="F348" s="116" t="str">
        <f t="shared" si="48"/>
        <v>-</v>
      </c>
      <c r="G348" s="116" t="str">
        <f t="shared" si="49"/>
        <v>-</v>
      </c>
      <c r="H348" s="116" t="str">
        <f t="shared" si="50"/>
        <v>-</v>
      </c>
      <c r="I348" s="116" t="str">
        <f t="shared" si="51"/>
        <v>-</v>
      </c>
      <c r="J348" s="116" t="str">
        <f t="shared" si="52"/>
        <v>-</v>
      </c>
      <c r="K348" s="116" t="str">
        <f t="shared" si="53"/>
        <v>-</v>
      </c>
      <c r="L348" s="117" t="str">
        <f t="shared" si="54"/>
        <v>-</v>
      </c>
      <c r="M348" s="113">
        <f t="shared" si="55"/>
        <v>3.7037037037037035E-2</v>
      </c>
      <c r="N348" s="114" t="str">
        <f t="array" ref="N348">IF(MAX(IF($M348&lt;&gt;$C348:$L348,$C348:$L348))=0,"",MAX(IF($M348&lt;&gt;$C348:$L348,$C348:$L348)))</f>
        <v/>
      </c>
      <c r="O348" s="114" t="str">
        <f t="array" ref="O348">IF(MIN(IF($M348&lt;&gt;$C348:$L348,IF($N348&lt;&gt;$C348:$L348,$C348:$L348)))=0,"",MIN(IF($M348&lt;&gt;$C348:$L348,IF($N348&lt;&gt;$C348:$L348,$C348:$L348))))</f>
        <v/>
      </c>
      <c r="P348" s="114" t="str">
        <f t="array" ref="P348">IF(MIN(IF($O348&lt;&gt;$C348:$L348,IF($N348&lt;&gt;$C348:$L348,IF($M348&lt;&gt;$C348:$L348,$C348:$L348))))=0,"",MIN(IF($O348&lt;&gt;$C348:$L348,IF($N348&lt;&gt;$C348:$L348,IF($M348&lt;&gt;$C348:$L348,$C348:$L348)))))</f>
        <v/>
      </c>
    </row>
    <row r="349" spans="1:16" x14ac:dyDescent="0.25">
      <c r="A349" t="s">
        <v>211</v>
      </c>
      <c r="B349" s="99" t="s">
        <v>232</v>
      </c>
      <c r="C349" s="115">
        <f t="shared" si="45"/>
        <v>6.6666666666666666E-2</v>
      </c>
      <c r="D349" s="116" t="str">
        <f t="shared" si="46"/>
        <v>-</v>
      </c>
      <c r="E349" s="116" t="str">
        <f t="shared" si="47"/>
        <v>-</v>
      </c>
      <c r="F349" s="116" t="str">
        <f t="shared" si="48"/>
        <v>-</v>
      </c>
      <c r="G349" s="116" t="str">
        <f t="shared" si="49"/>
        <v>-</v>
      </c>
      <c r="H349" s="116" t="str">
        <f t="shared" si="50"/>
        <v>-</v>
      </c>
      <c r="I349" s="116" t="str">
        <f t="shared" si="51"/>
        <v>-</v>
      </c>
      <c r="J349" s="116" t="str">
        <f t="shared" si="52"/>
        <v>-</v>
      </c>
      <c r="K349" s="116" t="str">
        <f t="shared" si="53"/>
        <v>-</v>
      </c>
      <c r="L349" s="117" t="str">
        <f t="shared" si="54"/>
        <v>-</v>
      </c>
      <c r="M349" s="113">
        <f t="shared" si="55"/>
        <v>6.6666666666666666E-2</v>
      </c>
      <c r="N349" s="114" t="str">
        <f t="array" ref="N349">IF(MAX(IF($M349&lt;&gt;$C349:$L349,$C349:$L349))=0,"",MAX(IF($M349&lt;&gt;$C349:$L349,$C349:$L349)))</f>
        <v/>
      </c>
      <c r="O349" s="114" t="str">
        <f t="array" ref="O349">IF(MIN(IF($M349&lt;&gt;$C349:$L349,IF($N349&lt;&gt;$C349:$L349,$C349:$L349)))=0,"",MIN(IF($M349&lt;&gt;$C349:$L349,IF($N349&lt;&gt;$C349:$L349,$C349:$L349))))</f>
        <v/>
      </c>
      <c r="P349" s="114" t="str">
        <f t="array" ref="P349">IF(MIN(IF($O349&lt;&gt;$C349:$L349,IF($N349&lt;&gt;$C349:$L349,IF($M349&lt;&gt;$C349:$L349,$C349:$L349))))=0,"",MIN(IF($O349&lt;&gt;$C349:$L349,IF($N349&lt;&gt;$C349:$L349,IF($M349&lt;&gt;$C349:$L349,$C349:$L349)))))</f>
        <v/>
      </c>
    </row>
    <row r="350" spans="1:16" x14ac:dyDescent="0.25">
      <c r="A350" t="s">
        <v>219</v>
      </c>
      <c r="B350" s="99" t="s">
        <v>219</v>
      </c>
      <c r="C350" s="115">
        <f t="shared" si="45"/>
        <v>6.6666666666666666E-2</v>
      </c>
      <c r="D350" s="116" t="str">
        <f t="shared" si="46"/>
        <v>-</v>
      </c>
      <c r="E350" s="116" t="str">
        <f t="shared" si="47"/>
        <v>-</v>
      </c>
      <c r="F350" s="116" t="str">
        <f t="shared" si="48"/>
        <v>-</v>
      </c>
      <c r="G350" s="116" t="str">
        <f t="shared" si="49"/>
        <v>-</v>
      </c>
      <c r="H350" s="116" t="str">
        <f t="shared" si="50"/>
        <v>-</v>
      </c>
      <c r="I350" s="116" t="str">
        <f t="shared" si="51"/>
        <v>-</v>
      </c>
      <c r="J350" s="116" t="str">
        <f t="shared" si="52"/>
        <v>-</v>
      </c>
      <c r="K350" s="116" t="str">
        <f t="shared" si="53"/>
        <v>-</v>
      </c>
      <c r="L350" s="117" t="str">
        <f t="shared" si="54"/>
        <v>-</v>
      </c>
      <c r="M350" s="113">
        <f t="shared" si="55"/>
        <v>6.6666666666666666E-2</v>
      </c>
      <c r="N350" s="114" t="str">
        <f t="array" ref="N350">IF(MAX(IF($M350&lt;&gt;$C350:$L350,$C350:$L350))=0,"",MAX(IF($M350&lt;&gt;$C350:$L350,$C350:$L350)))</f>
        <v/>
      </c>
      <c r="O350" s="114" t="str">
        <f t="array" ref="O350">IF(MIN(IF($M350&lt;&gt;$C350:$L350,IF($N350&lt;&gt;$C350:$L350,$C350:$L350)))=0,"",MIN(IF($M350&lt;&gt;$C350:$L350,IF($N350&lt;&gt;$C350:$L350,$C350:$L350))))</f>
        <v/>
      </c>
      <c r="P350" s="114" t="str">
        <f t="array" ref="P350">IF(MIN(IF($O350&lt;&gt;$C350:$L350,IF($N350&lt;&gt;$C350:$L350,IF($M350&lt;&gt;$C350:$L350,$C350:$L350))))=0,"",MIN(IF($O350&lt;&gt;$C350:$L350,IF($N350&lt;&gt;$C350:$L350,IF($M350&lt;&gt;$C350:$L350,$C350:$L350)))))</f>
        <v/>
      </c>
    </row>
    <row r="351" spans="1:16" x14ac:dyDescent="0.25">
      <c r="A351" t="s">
        <v>226</v>
      </c>
      <c r="B351" s="99" t="s">
        <v>234</v>
      </c>
      <c r="C351" s="115" t="str">
        <f t="shared" si="45"/>
        <v>-</v>
      </c>
      <c r="D351" s="116" t="str">
        <f t="shared" si="46"/>
        <v>-</v>
      </c>
      <c r="E351" s="116">
        <f t="shared" si="47"/>
        <v>3.8461538461538464E-2</v>
      </c>
      <c r="F351" s="116" t="str">
        <f t="shared" si="48"/>
        <v>-</v>
      </c>
      <c r="G351" s="116" t="str">
        <f t="shared" si="49"/>
        <v>-</v>
      </c>
      <c r="H351" s="116" t="str">
        <f t="shared" si="50"/>
        <v>-</v>
      </c>
      <c r="I351" s="116" t="str">
        <f t="shared" si="51"/>
        <v>-</v>
      </c>
      <c r="J351" s="116" t="str">
        <f t="shared" si="52"/>
        <v>-</v>
      </c>
      <c r="K351" s="116" t="str">
        <f t="shared" si="53"/>
        <v>-</v>
      </c>
      <c r="L351" s="117" t="str">
        <f t="shared" si="54"/>
        <v>-</v>
      </c>
      <c r="M351" s="113">
        <f t="shared" si="55"/>
        <v>3.8461538461538464E-2</v>
      </c>
      <c r="N351" s="114" t="str">
        <f t="array" ref="N351">IF(MAX(IF($M351&lt;&gt;$C351:$L351,$C351:$L351))=0,"",MAX(IF($M351&lt;&gt;$C351:$L351,$C351:$L351)))</f>
        <v/>
      </c>
      <c r="O351" s="114" t="str">
        <f t="array" ref="O351">IF(MIN(IF($M351&lt;&gt;$C351:$L351,IF($N351&lt;&gt;$C351:$L351,$C351:$L351)))=0,"",MIN(IF($M351&lt;&gt;$C351:$L351,IF($N351&lt;&gt;$C351:$L351,$C351:$L351))))</f>
        <v/>
      </c>
      <c r="P351" s="114" t="str">
        <f t="array" ref="P351">IF(MIN(IF($O351&lt;&gt;$C351:$L351,IF($N351&lt;&gt;$C351:$L351,IF($M351&lt;&gt;$C351:$L351,$C351:$L351))))=0,"",MIN(IF($O351&lt;&gt;$C351:$L351,IF($N351&lt;&gt;$C351:$L351,IF($M351&lt;&gt;$C351:$L351,$C351:$L351)))))</f>
        <v/>
      </c>
    </row>
    <row r="352" spans="1:16" x14ac:dyDescent="0.25">
      <c r="A352" t="s">
        <v>227</v>
      </c>
      <c r="B352" s="99" t="s">
        <v>235</v>
      </c>
      <c r="C352" s="115" t="str">
        <f t="shared" si="45"/>
        <v>-</v>
      </c>
      <c r="D352" s="116" t="str">
        <f t="shared" si="46"/>
        <v>-</v>
      </c>
      <c r="E352" s="116">
        <f t="shared" si="47"/>
        <v>3.8461538461538464E-2</v>
      </c>
      <c r="F352" s="116" t="str">
        <f t="shared" si="48"/>
        <v>-</v>
      </c>
      <c r="G352" s="116" t="str">
        <f t="shared" si="49"/>
        <v>-</v>
      </c>
      <c r="H352" s="116" t="str">
        <f t="shared" si="50"/>
        <v>-</v>
      </c>
      <c r="I352" s="116" t="str">
        <f t="shared" si="51"/>
        <v>-</v>
      </c>
      <c r="J352" s="116" t="str">
        <f t="shared" si="52"/>
        <v>-</v>
      </c>
      <c r="K352" s="116" t="str">
        <f t="shared" si="53"/>
        <v>-</v>
      </c>
      <c r="L352" s="117" t="str">
        <f t="shared" si="54"/>
        <v>-</v>
      </c>
      <c r="M352" s="113">
        <f t="shared" si="55"/>
        <v>3.8461538461538464E-2</v>
      </c>
      <c r="N352" s="114" t="str">
        <f t="array" ref="N352">IF(MAX(IF($M352&lt;&gt;$C352:$L352,$C352:$L352))=0,"",MAX(IF($M352&lt;&gt;$C352:$L352,$C352:$L352)))</f>
        <v/>
      </c>
      <c r="O352" s="114" t="str">
        <f t="array" ref="O352">IF(MIN(IF($M352&lt;&gt;$C352:$L352,IF($N352&lt;&gt;$C352:$L352,$C352:$L352)))=0,"",MIN(IF($M352&lt;&gt;$C352:$L352,IF($N352&lt;&gt;$C352:$L352,$C352:$L352))))</f>
        <v/>
      </c>
      <c r="P352" s="114" t="str">
        <f t="array" ref="P352">IF(MIN(IF($O352&lt;&gt;$C352:$L352,IF($N352&lt;&gt;$C352:$L352,IF($M352&lt;&gt;$C352:$L352,$C352:$L352))))=0,"",MIN(IF($O352&lt;&gt;$C352:$L352,IF($N352&lt;&gt;$C352:$L352,IF($M352&lt;&gt;$C352:$L352,$C352:$L352)))))</f>
        <v/>
      </c>
    </row>
    <row r="353" spans="1:16" x14ac:dyDescent="0.25">
      <c r="A353" t="s">
        <v>228</v>
      </c>
      <c r="B353" s="99" t="s">
        <v>228</v>
      </c>
      <c r="C353" s="115" t="str">
        <f t="shared" si="45"/>
        <v>-</v>
      </c>
      <c r="D353" s="116">
        <f t="shared" si="46"/>
        <v>3.7037037037037035E-2</v>
      </c>
      <c r="E353" s="116" t="str">
        <f t="shared" si="47"/>
        <v>-</v>
      </c>
      <c r="F353" s="116" t="str">
        <f t="shared" si="48"/>
        <v>-</v>
      </c>
      <c r="G353" s="116" t="str">
        <f t="shared" si="49"/>
        <v>-</v>
      </c>
      <c r="H353" s="116" t="str">
        <f t="shared" si="50"/>
        <v>-</v>
      </c>
      <c r="I353" s="116" t="str">
        <f t="shared" si="51"/>
        <v>-</v>
      </c>
      <c r="J353" s="116" t="str">
        <f t="shared" si="52"/>
        <v>-</v>
      </c>
      <c r="K353" s="116" t="str">
        <f t="shared" si="53"/>
        <v>-</v>
      </c>
      <c r="L353" s="117" t="str">
        <f t="shared" si="54"/>
        <v>-</v>
      </c>
      <c r="M353" s="113">
        <f t="shared" si="55"/>
        <v>3.7037037037037035E-2</v>
      </c>
      <c r="N353" s="114" t="str">
        <f t="array" ref="N353">IF(MAX(IF($M353&lt;&gt;$C353:$L353,$C353:$L353))=0,"",MAX(IF($M353&lt;&gt;$C353:$L353,$C353:$L353)))</f>
        <v/>
      </c>
      <c r="O353" s="114" t="str">
        <f t="array" ref="O353">IF(MIN(IF($M353&lt;&gt;$C353:$L353,IF($N353&lt;&gt;$C353:$L353,$C353:$L353)))=0,"",MIN(IF($M353&lt;&gt;$C353:$L353,IF($N353&lt;&gt;$C353:$L353,$C353:$L353))))</f>
        <v/>
      </c>
      <c r="P353" s="114" t="str">
        <f t="array" ref="P353">IF(MIN(IF($O353&lt;&gt;$C353:$L353,IF($N353&lt;&gt;$C353:$L353,IF($M353&lt;&gt;$C353:$L353,$C353:$L353))))=0,"",MIN(IF($O353&lt;&gt;$C353:$L353,IF($N353&lt;&gt;$C353:$L353,IF($M353&lt;&gt;$C353:$L353,$C353:$L353)))))</f>
        <v/>
      </c>
    </row>
    <row r="354" spans="1:16" x14ac:dyDescent="0.25">
      <c r="A354" t="s">
        <v>230</v>
      </c>
      <c r="B354" s="99" t="s">
        <v>237</v>
      </c>
      <c r="C354" s="115" t="str">
        <f t="shared" si="45"/>
        <v>-</v>
      </c>
      <c r="D354" s="116" t="str">
        <f t="shared" si="46"/>
        <v>-</v>
      </c>
      <c r="E354" s="116" t="str">
        <f t="shared" si="47"/>
        <v>-</v>
      </c>
      <c r="F354" s="116">
        <f t="shared" si="48"/>
        <v>3.7037037037037035E-2</v>
      </c>
      <c r="G354" s="116" t="str">
        <f t="shared" si="49"/>
        <v>-</v>
      </c>
      <c r="H354" s="116" t="str">
        <f t="shared" si="50"/>
        <v>-</v>
      </c>
      <c r="I354" s="116" t="str">
        <f t="shared" si="51"/>
        <v>-</v>
      </c>
      <c r="J354" s="116" t="str">
        <f t="shared" si="52"/>
        <v>-</v>
      </c>
      <c r="K354" s="116" t="str">
        <f t="shared" si="53"/>
        <v>-</v>
      </c>
      <c r="L354" s="117" t="str">
        <f t="shared" si="54"/>
        <v>-</v>
      </c>
      <c r="M354" s="113">
        <f t="shared" si="55"/>
        <v>3.7037037037037035E-2</v>
      </c>
      <c r="N354" s="114" t="str">
        <f t="array" ref="N354">IF(MAX(IF($M354&lt;&gt;$C354:$L354,$C354:$L354))=0,"",MAX(IF($M354&lt;&gt;$C354:$L354,$C354:$L354)))</f>
        <v/>
      </c>
      <c r="O354" s="114" t="str">
        <f t="array" ref="O354">IF(MIN(IF($M354&lt;&gt;$C354:$L354,IF($N354&lt;&gt;$C354:$L354,$C354:$L354)))=0,"",MIN(IF($M354&lt;&gt;$C354:$L354,IF($N354&lt;&gt;$C354:$L354,$C354:$L354))))</f>
        <v/>
      </c>
      <c r="P354" s="114" t="str">
        <f t="array" ref="P354">IF(MIN(IF($O354&lt;&gt;$C354:$L354,IF($N354&lt;&gt;$C354:$L354,IF($M354&lt;&gt;$C354:$L354,$C354:$L354))))=0,"",MIN(IF($O354&lt;&gt;$C354:$L354,IF($N354&lt;&gt;$C354:$L354,IF($M354&lt;&gt;$C354:$L354,$C354:$L354)))))</f>
        <v/>
      </c>
    </row>
    <row r="355" spans="1:16" x14ac:dyDescent="0.25">
      <c r="A355" t="s">
        <v>124</v>
      </c>
      <c r="B355" s="99" t="s">
        <v>124</v>
      </c>
      <c r="C355" s="115" t="str">
        <f t="shared" si="45"/>
        <v>-</v>
      </c>
      <c r="D355" s="116" t="str">
        <f t="shared" si="46"/>
        <v>-</v>
      </c>
      <c r="E355" s="116" t="str">
        <f t="shared" si="47"/>
        <v>-</v>
      </c>
      <c r="F355" s="116" t="str">
        <f t="shared" si="48"/>
        <v>-</v>
      </c>
      <c r="G355" s="116">
        <f t="shared" si="49"/>
        <v>5.8823529411764705E-2</v>
      </c>
      <c r="H355" s="116" t="str">
        <f t="shared" si="50"/>
        <v>-</v>
      </c>
      <c r="I355" s="116" t="str">
        <f t="shared" si="51"/>
        <v>-</v>
      </c>
      <c r="J355" s="116" t="str">
        <f t="shared" si="52"/>
        <v>-</v>
      </c>
      <c r="K355" s="116" t="str">
        <f t="shared" si="53"/>
        <v>-</v>
      </c>
      <c r="L355" s="117" t="str">
        <f t="shared" si="54"/>
        <v>-</v>
      </c>
      <c r="M355" s="113">
        <f t="shared" si="55"/>
        <v>5.8823529411764705E-2</v>
      </c>
      <c r="N355" s="114" t="str">
        <f t="array" ref="N355">IF(MAX(IF($M355&lt;&gt;$C355:$L355,$C355:$L355))=0,"",MAX(IF($M355&lt;&gt;$C355:$L355,$C355:$L355)))</f>
        <v/>
      </c>
      <c r="O355" s="114" t="str">
        <f t="array" ref="O355">IF(MIN(IF($M355&lt;&gt;$C355:$L355,IF($N355&lt;&gt;$C355:$L355,$C355:$L355)))=0,"",MIN(IF($M355&lt;&gt;$C355:$L355,IF($N355&lt;&gt;$C355:$L355,$C355:$L355))))</f>
        <v/>
      </c>
      <c r="P355" s="114" t="str">
        <f t="array" ref="P355">IF(MIN(IF($O355&lt;&gt;$C355:$L355,IF($N355&lt;&gt;$C355:$L355,IF($M355&lt;&gt;$C355:$L355,$C355:$L355))))=0,"",MIN(IF($O355&lt;&gt;$C355:$L355,IF($N355&lt;&gt;$C355:$L355,IF($M355&lt;&gt;$C355:$L355,$C355:$L355)))))</f>
        <v/>
      </c>
    </row>
    <row r="356" spans="1:16" x14ac:dyDescent="0.25">
      <c r="A356" t="s">
        <v>125</v>
      </c>
      <c r="B356" s="99" t="s">
        <v>125</v>
      </c>
      <c r="C356" s="115" t="str">
        <f t="shared" si="45"/>
        <v>-</v>
      </c>
      <c r="D356" s="116">
        <f t="shared" si="46"/>
        <v>7.407407407407407E-2</v>
      </c>
      <c r="E356" s="116" t="str">
        <f t="shared" si="47"/>
        <v>-</v>
      </c>
      <c r="F356" s="116">
        <f t="shared" si="48"/>
        <v>3.7037037037037035E-2</v>
      </c>
      <c r="G356" s="116">
        <f t="shared" si="49"/>
        <v>5.8823529411764705E-2</v>
      </c>
      <c r="H356" s="116" t="str">
        <f t="shared" si="50"/>
        <v>-</v>
      </c>
      <c r="I356" s="116">
        <f t="shared" si="51"/>
        <v>0.15384615384615385</v>
      </c>
      <c r="J356" s="116" t="str">
        <f t="shared" si="52"/>
        <v>-</v>
      </c>
      <c r="K356" s="116" t="str">
        <f t="shared" si="53"/>
        <v>-</v>
      </c>
      <c r="L356" s="117" t="str">
        <f t="shared" si="54"/>
        <v>-</v>
      </c>
      <c r="M356" s="113">
        <f t="shared" si="55"/>
        <v>0.15384615384615385</v>
      </c>
      <c r="N356" s="114">
        <f t="array" ref="N356">IF(MAX(IF($M356&lt;&gt;$C356:$L356,$C356:$L356))=0,"",MAX(IF($M356&lt;&gt;$C356:$L356,$C356:$L356)))</f>
        <v>7.407407407407407E-2</v>
      </c>
      <c r="O356" s="114">
        <f t="array" ref="O356">IF(MIN(IF($M356&lt;&gt;$C356:$L356,IF($N356&lt;&gt;$C356:$L356,$C356:$L356)))=0,"",MIN(IF($M356&lt;&gt;$C356:$L356,IF($N356&lt;&gt;$C356:$L356,$C356:$L356))))</f>
        <v>3.7037037037037035E-2</v>
      </c>
      <c r="P356" s="114">
        <f t="array" ref="P356">IF(MIN(IF($O356&lt;&gt;$C356:$L356,IF($N356&lt;&gt;$C356:$L356,IF($M356&lt;&gt;$C356:$L356,$C356:$L356))))=0,"",MIN(IF($O356&lt;&gt;$C356:$L356,IF($N356&lt;&gt;$C356:$L356,IF($M356&lt;&gt;$C356:$L356,$C356:$L356)))))</f>
        <v>5.8823529411764705E-2</v>
      </c>
    </row>
    <row r="357" spans="1:16" x14ac:dyDescent="0.25">
      <c r="A357" t="s">
        <v>133</v>
      </c>
      <c r="B357" s="99" t="s">
        <v>133</v>
      </c>
      <c r="C357" s="115" t="str">
        <f t="shared" si="45"/>
        <v>-</v>
      </c>
      <c r="D357" s="116" t="str">
        <f t="shared" si="46"/>
        <v>-</v>
      </c>
      <c r="E357" s="116">
        <f t="shared" si="47"/>
        <v>3.8461538461538464E-2</v>
      </c>
      <c r="F357" s="116" t="str">
        <f t="shared" si="48"/>
        <v>-</v>
      </c>
      <c r="G357" s="116" t="str">
        <f t="shared" si="49"/>
        <v>-</v>
      </c>
      <c r="H357" s="116" t="str">
        <f t="shared" si="50"/>
        <v>-</v>
      </c>
      <c r="I357" s="116" t="str">
        <f t="shared" si="51"/>
        <v>-</v>
      </c>
      <c r="J357" s="116" t="str">
        <f t="shared" si="52"/>
        <v>-</v>
      </c>
      <c r="K357" s="116" t="str">
        <f t="shared" si="53"/>
        <v>-</v>
      </c>
      <c r="L357" s="117" t="str">
        <f t="shared" si="54"/>
        <v>-</v>
      </c>
      <c r="M357" s="113">
        <f t="shared" si="55"/>
        <v>3.8461538461538464E-2</v>
      </c>
      <c r="N357" s="114" t="str">
        <f t="array" ref="N357">IF(MAX(IF($M357&lt;&gt;$C357:$L357,$C357:$L357))=0,"",MAX(IF($M357&lt;&gt;$C357:$L357,$C357:$L357)))</f>
        <v/>
      </c>
      <c r="O357" s="114" t="str">
        <f t="array" ref="O357">IF(MIN(IF($M357&lt;&gt;$C357:$L357,IF($N357&lt;&gt;$C357:$L357,$C357:$L357)))=0,"",MIN(IF($M357&lt;&gt;$C357:$L357,IF($N357&lt;&gt;$C357:$L357,$C357:$L357))))</f>
        <v/>
      </c>
      <c r="P357" s="114" t="str">
        <f t="array" ref="P357">IF(MIN(IF($O357&lt;&gt;$C357:$L357,IF($N357&lt;&gt;$C357:$L357,IF($M357&lt;&gt;$C357:$L357,$C357:$L357))))=0,"",MIN(IF($O357&lt;&gt;$C357:$L357,IF($N357&lt;&gt;$C357:$L357,IF($M357&lt;&gt;$C357:$L357,$C357:$L357)))))</f>
        <v/>
      </c>
    </row>
    <row r="358" spans="1:16" x14ac:dyDescent="0.25">
      <c r="A358" t="s">
        <v>291</v>
      </c>
      <c r="B358" s="99" t="s">
        <v>291</v>
      </c>
      <c r="C358" s="115" t="str">
        <f t="shared" si="45"/>
        <v>-</v>
      </c>
      <c r="D358" s="116">
        <f t="shared" si="46"/>
        <v>3.7037037037037035E-2</v>
      </c>
      <c r="E358" s="116" t="str">
        <f t="shared" si="47"/>
        <v>-</v>
      </c>
      <c r="F358" s="116" t="str">
        <f t="shared" si="48"/>
        <v>-</v>
      </c>
      <c r="G358" s="116" t="str">
        <f t="shared" si="49"/>
        <v>-</v>
      </c>
      <c r="H358" s="116" t="str">
        <f t="shared" si="50"/>
        <v>-</v>
      </c>
      <c r="I358" s="116" t="str">
        <f t="shared" si="51"/>
        <v>-</v>
      </c>
      <c r="J358" s="116" t="str">
        <f t="shared" si="52"/>
        <v>-</v>
      </c>
      <c r="K358" s="116" t="str">
        <f t="shared" si="53"/>
        <v>-</v>
      </c>
      <c r="L358" s="117" t="str">
        <f t="shared" si="54"/>
        <v>-</v>
      </c>
      <c r="M358" s="113">
        <f t="shared" si="55"/>
        <v>3.7037037037037035E-2</v>
      </c>
      <c r="N358" s="114" t="str">
        <f t="array" ref="N358">IF(MAX(IF($M358&lt;&gt;$C358:$L358,$C358:$L358))=0,"",MAX(IF($M358&lt;&gt;$C358:$L358,$C358:$L358)))</f>
        <v/>
      </c>
      <c r="O358" s="114" t="str">
        <f t="array" ref="O358">IF(MIN(IF($M358&lt;&gt;$C358:$L358,IF($N358&lt;&gt;$C358:$L358,$C358:$L358)))=0,"",MIN(IF($M358&lt;&gt;$C358:$L358,IF($N358&lt;&gt;$C358:$L358,$C358:$L358))))</f>
        <v/>
      </c>
      <c r="P358" s="114" t="str">
        <f t="array" ref="P358">IF(MIN(IF($O358&lt;&gt;$C358:$L358,IF($N358&lt;&gt;$C358:$L358,IF($M358&lt;&gt;$C358:$L358,$C358:$L358))))=0,"",MIN(IF($O358&lt;&gt;$C358:$L358,IF($N358&lt;&gt;$C358:$L358,IF($M358&lt;&gt;$C358:$L358,$C358:$L358)))))</f>
        <v/>
      </c>
    </row>
    <row r="359" spans="1:16" x14ac:dyDescent="0.25">
      <c r="A359" s="86" t="s">
        <v>299</v>
      </c>
      <c r="B359" s="86" t="s">
        <v>299</v>
      </c>
      <c r="C359" s="115">
        <f t="shared" si="45"/>
        <v>6.6666666666666666E-2</v>
      </c>
      <c r="D359" s="116" t="str">
        <f t="shared" si="46"/>
        <v>-</v>
      </c>
      <c r="E359" s="116" t="str">
        <f t="shared" si="47"/>
        <v>-</v>
      </c>
      <c r="F359" s="116" t="str">
        <f t="shared" si="48"/>
        <v>-</v>
      </c>
      <c r="G359" s="116" t="str">
        <f t="shared" si="49"/>
        <v>-</v>
      </c>
      <c r="H359" s="116" t="str">
        <f t="shared" si="50"/>
        <v>-</v>
      </c>
      <c r="I359" s="116" t="str">
        <f t="shared" si="51"/>
        <v>-</v>
      </c>
      <c r="J359" s="116" t="str">
        <f t="shared" si="52"/>
        <v>-</v>
      </c>
      <c r="K359" s="116" t="str">
        <f t="shared" si="53"/>
        <v>-</v>
      </c>
      <c r="L359" s="117" t="str">
        <f t="shared" si="54"/>
        <v>-</v>
      </c>
      <c r="M359" s="113">
        <f t="shared" si="55"/>
        <v>6.6666666666666666E-2</v>
      </c>
      <c r="N359" s="114" t="str">
        <f t="array" ref="N359">IF(MAX(IF($M359&lt;&gt;$C359:$L359,$C359:$L359))=0,"",MAX(IF($M359&lt;&gt;$C359:$L359,$C359:$L359)))</f>
        <v/>
      </c>
      <c r="O359" s="114" t="str">
        <f t="array" ref="O359">IF(MIN(IF($M359&lt;&gt;$C359:$L359,IF($N359&lt;&gt;$C359:$L359,$C359:$L359)))=0,"",MIN(IF($M359&lt;&gt;$C359:$L359,IF($N359&lt;&gt;$C359:$L359,$C359:$L359))))</f>
        <v/>
      </c>
      <c r="P359" s="114" t="str">
        <f t="array" ref="P359">IF(MIN(IF($O359&lt;&gt;$C359:$L359,IF($N359&lt;&gt;$C359:$L359,IF($M359&lt;&gt;$C359:$L359,$C359:$L359))))=0,"",MIN(IF($O359&lt;&gt;$C359:$L359,IF($N359&lt;&gt;$C359:$L359,IF($M359&lt;&gt;$C359:$L359,$C359:$L359)))))</f>
        <v/>
      </c>
    </row>
    <row r="360" spans="1:16" ht="15.75" thickBot="1" x14ac:dyDescent="0.3">
      <c r="A360" t="s">
        <v>135</v>
      </c>
      <c r="B360" s="100" t="s">
        <v>172</v>
      </c>
      <c r="C360" s="118" t="str">
        <f t="shared" si="45"/>
        <v>-</v>
      </c>
      <c r="D360" s="119">
        <f t="shared" si="46"/>
        <v>3.7037037037037035E-2</v>
      </c>
      <c r="E360" s="119" t="str">
        <f t="shared" si="47"/>
        <v>-</v>
      </c>
      <c r="F360" s="119" t="str">
        <f t="shared" si="48"/>
        <v>-</v>
      </c>
      <c r="G360" s="119" t="str">
        <f t="shared" si="49"/>
        <v>-</v>
      </c>
      <c r="H360" s="119" t="str">
        <f t="shared" si="50"/>
        <v>-</v>
      </c>
      <c r="I360" s="119" t="str">
        <f t="shared" si="51"/>
        <v>-</v>
      </c>
      <c r="J360" s="119" t="str">
        <f t="shared" si="52"/>
        <v>-</v>
      </c>
      <c r="K360" s="119" t="str">
        <f t="shared" si="53"/>
        <v>-</v>
      </c>
      <c r="L360" s="120" t="str">
        <f t="shared" si="54"/>
        <v>-</v>
      </c>
      <c r="M360" s="113">
        <f t="shared" si="55"/>
        <v>3.7037037037037035E-2</v>
      </c>
      <c r="N360" s="114" t="str">
        <f t="array" ref="N360">IF(MAX(IF($M360&lt;&gt;$C360:$L360,$C360:$L360))=0,"",MAX(IF($M360&lt;&gt;$C360:$L360,$C360:$L360)))</f>
        <v/>
      </c>
      <c r="O360" s="114" t="str">
        <f t="array" ref="O360">IF(MIN(IF($M360&lt;&gt;$C360:$L360,IF($N360&lt;&gt;$C360:$L360,$C360:$L360)))=0,"",MIN(IF($M360&lt;&gt;$C360:$L360,IF($N360&lt;&gt;$C360:$L360,$C360:$L360))))</f>
        <v/>
      </c>
      <c r="P360" s="114" t="str">
        <f t="array" ref="P360">IF(MIN(IF($O360&lt;&gt;$C360:$L360,IF($N360&lt;&gt;$C360:$L360,IF($M360&lt;&gt;$C360:$L360,$C360:$L360))))=0,"",MIN(IF($O360&lt;&gt;$C360:$L360,IF($N360&lt;&gt;$C360:$L360,IF($M360&lt;&gt;$C360:$L360,$C360:$L360)))))</f>
        <v/>
      </c>
    </row>
    <row r="365" spans="1:16" ht="15.75" thickBot="1" x14ac:dyDescent="0.3"/>
    <row r="366" spans="1:16" ht="15.75" thickBot="1" x14ac:dyDescent="0.3">
      <c r="B366" s="125" t="s">
        <v>297</v>
      </c>
      <c r="C366" s="126"/>
      <c r="D366" s="126"/>
      <c r="E366" s="126"/>
      <c r="F366" s="126"/>
      <c r="G366" s="126"/>
      <c r="H366" s="126"/>
      <c r="I366" s="126"/>
      <c r="J366" s="127"/>
      <c r="K366" s="121"/>
      <c r="L366" s="122"/>
    </row>
    <row r="367" spans="1:16" ht="15.75" thickBot="1" x14ac:dyDescent="0.3">
      <c r="B367" s="56" t="s">
        <v>157</v>
      </c>
      <c r="C367" s="101" t="s">
        <v>148</v>
      </c>
      <c r="D367" s="89" t="s">
        <v>137</v>
      </c>
      <c r="E367" s="89" t="s">
        <v>138</v>
      </c>
      <c r="F367" s="89" t="s">
        <v>139</v>
      </c>
      <c r="G367" s="89" t="s">
        <v>140</v>
      </c>
      <c r="H367" s="89" t="s">
        <v>141</v>
      </c>
      <c r="I367" s="89" t="s">
        <v>142</v>
      </c>
      <c r="J367" s="89" t="s">
        <v>143</v>
      </c>
      <c r="K367" s="123" t="s">
        <v>144</v>
      </c>
      <c r="L367" s="90" t="s">
        <v>149</v>
      </c>
      <c r="M367" s="87" t="s">
        <v>293</v>
      </c>
      <c r="N367" s="87" t="s">
        <v>294</v>
      </c>
      <c r="O367" s="87" t="s">
        <v>295</v>
      </c>
      <c r="P367" s="87" t="s">
        <v>296</v>
      </c>
    </row>
    <row r="368" spans="1:16" x14ac:dyDescent="0.25">
      <c r="A368" t="s">
        <v>97</v>
      </c>
      <c r="B368" s="103" t="s">
        <v>162</v>
      </c>
      <c r="C368" s="104">
        <f t="array" ref="C368">IF(ISERR(IF((((SUM(IF($A368='Sale Auction Data'!$L$2:$L$597,IF(C$200&gt;'Sale Auction Data'!$E$2:$E$597,'Sale Auction Data'!$G$2:$G$597))))-(SUM(IF($A368='Sale Auction Data'!$L$2:$L$597,IF(C$200&gt;'Sale Auction Data'!$E$2:$E$597,'Sale Auction Data'!$F$2:$F$597)))))/(SUM(IF($A368='Sale Auction Data'!$L$2:$L$597,IF(C$200&gt;'Sale Auction Data'!$E$2:$E$597,'Sale Auction Data'!$F$2:$F$597)))))=0,"-",(((SUM(IF($A368='Sale Auction Data'!$L$2:$L$597,IF(C$200&gt;'Sale Auction Data'!$E$2:$E$597,'Sale Auction Data'!$G$2:$G$597))))-(SUM(IF($A368='Sale Auction Data'!$L$2:$L$597,IF(C$200&gt;'Sale Auction Data'!$E$2:$E$597,'Sale Auction Data'!$F$2:$F$597)))))/(SUM(IF($A368='Sale Auction Data'!$L$2:$L$597,IF(C$200&gt;'Sale Auction Data'!$E$2:$E$597,'Sale Auction Data'!$F$2:$F$597))))))),"-",IF((((SUM(IF($A368='Sale Auction Data'!$L$2:$L$597,IF(C$200&gt;'Sale Auction Data'!$E$2:$E$597,'Sale Auction Data'!$G$2:$G$597))))-(SUM(IF($A368='Sale Auction Data'!$L$2:$L$597,IF(C$200&gt;'Sale Auction Data'!$E$2:$E$597,'Sale Auction Data'!$F$2:$F$597)))))/(SUM(IF($A368='Sale Auction Data'!$L$2:$L$597,IF(C$200&gt;'Sale Auction Data'!$E$2:$E$597,'Sale Auction Data'!$F$2:$F$597)))))=0,"-",(((SUM(IF($A368='Sale Auction Data'!$L$2:$L$597,IF(C$200&gt;'Sale Auction Data'!$E$2:$E$597,'Sale Auction Data'!$G$2:$G$597))))-(SUM(IF($A368='Sale Auction Data'!$L$2:$L$597,IF(C$200&gt;'Sale Auction Data'!$E$2:$E$597,'Sale Auction Data'!$F$2:$F$597)))))/(SUM(IF($A368='Sale Auction Data'!$L$2:$L$597,IF(C$200&gt;'Sale Auction Data'!$E$2:$E$597,'Sale Auction Data'!$F$2:$F$597)))))))</f>
        <v>0.39987435389032738</v>
      </c>
      <c r="D368" s="105">
        <f t="array" ref="D368">IF(ISERR(IF((((SUM(IF($A368='Sale Auction Data'!$L$2:$L$597,IF(C$200&lt;'Sale Auction Data'!$E$2:$E$597,IF((D$200+1)&gt;'Sale Auction Data'!$E$2:$E$597,'Sale Auction Data'!$G$2:$G$597)))))-(SUM(IF($A368='Sale Auction Data'!$L$2:$L$597,IF(C$200&lt;'Sale Auction Data'!$E$2:$E$597,IF((D$200+1)&gt;'Sale Auction Data'!$E$2:$E$597,'Sale Auction Data'!$F$2:$F$597))))))/(SUM(IF($A368='Sale Auction Data'!$L$2:$L$597,IF(C$200&lt;'Sale Auction Data'!$E$2:$E$597,IF((D$200+1)&gt;'Sale Auction Data'!$E$2:$E$597,'Sale Auction Data'!$F$2:$F$597))))))=0,"-",(((SUM(IF($A368='Sale Auction Data'!$L$2:$L$597,IF(C$200&lt;'Sale Auction Data'!$E$2:$E$597,IF((D$200+1)&gt;'Sale Auction Data'!$E$2:$E$597,'Sale Auction Data'!$G$2:$G$597)))))-(SUM(IF($A368='Sale Auction Data'!$L$2:$L$597,IF(C$200&lt;'Sale Auction Data'!$E$2:$E$597,IF((D$200+1)&gt;'Sale Auction Data'!$E$2:$E$597,'Sale Auction Data'!$F$2:$F$597))))))/(SUM(IF($A368='Sale Auction Data'!$L$2:$L$597,IF(C$200&lt;'Sale Auction Data'!$E$2:$E$597,IF((D$200+1)&gt;'Sale Auction Data'!$E$2:$E$597,'Sale Auction Data'!$F$2:$F$597)))))))),"-",IF((((SUM(IF($A368='Sale Auction Data'!$L$2:$L$597,IF(C$200&lt;'Sale Auction Data'!$E$2:$E$597,IF((D$200+1)&gt;'Sale Auction Data'!$E$2:$E$597,'Sale Auction Data'!$G$2:$G$597)))))-(SUM(IF($A368='Sale Auction Data'!$L$2:$L$597,IF(C$200&lt;'Sale Auction Data'!$E$2:$E$597,IF((D$200+1)&gt;'Sale Auction Data'!$E$2:$E$597,'Sale Auction Data'!$F$2:$F$597))))))/(SUM(IF($A368='Sale Auction Data'!$L$2:$L$597,IF(C$200&lt;'Sale Auction Data'!$E$2:$E$597,IF((D$200+1)&gt;'Sale Auction Data'!$E$2:$E$597,'Sale Auction Data'!$F$2:$F$597))))))=0,"-",(((SUM(IF($A368='Sale Auction Data'!$L$2:$L$597,IF(C$200&lt;'Sale Auction Data'!$E$2:$E$597,IF((D$200+1)&gt;'Sale Auction Data'!$E$2:$E$597,'Sale Auction Data'!$G$2:$G$597)))))-(SUM(IF($A368='Sale Auction Data'!$L$2:$L$597,IF(C$200&lt;'Sale Auction Data'!$E$2:$E$597,IF((D$200+1)&gt;'Sale Auction Data'!$E$2:$E$597,'Sale Auction Data'!$F$2:$F$597))))))/(SUM(IF($A368='Sale Auction Data'!$L$2:$L$597,IF(C$200&lt;'Sale Auction Data'!$E$2:$E$597,IF((D$200+1)&gt;'Sale Auction Data'!$E$2:$E$597,'Sale Auction Data'!$F$2:$F$597))))))))</f>
        <v>0.2867947364030401</v>
      </c>
      <c r="E368" s="105">
        <f t="array" ref="E368">IF(ISERR(IF((((SUM(IF($A368='Sale Auction Data'!$L$2:$L$597,IF(D$200&lt;'Sale Auction Data'!$E$2:$E$597,IF((E$200+1)&gt;'Sale Auction Data'!$E$2:$E$597,'Sale Auction Data'!$G$2:$G$597)))))-(SUM(IF($A368='Sale Auction Data'!$L$2:$L$597,IF(D$200&lt;'Sale Auction Data'!$E$2:$E$597,IF((E$200+1)&gt;'Sale Auction Data'!$E$2:$E$597,'Sale Auction Data'!$F$2:$F$597))))))/(SUM(IF($A368='Sale Auction Data'!$L$2:$L$597,IF(D$200&lt;'Sale Auction Data'!$E$2:$E$597,IF((E$200+1)&gt;'Sale Auction Data'!$E$2:$E$597,'Sale Auction Data'!$F$2:$F$597))))))=0,"-",(((SUM(IF($A368='Sale Auction Data'!$L$2:$L$597,IF(D$200&lt;'Sale Auction Data'!$E$2:$E$597,IF((E$200+1)&gt;'Sale Auction Data'!$E$2:$E$597,'Sale Auction Data'!$G$2:$G$597)))))-(SUM(IF($A368='Sale Auction Data'!$L$2:$L$597,IF(D$200&lt;'Sale Auction Data'!$E$2:$E$597,IF((E$200+1)&gt;'Sale Auction Data'!$E$2:$E$597,'Sale Auction Data'!$F$2:$F$597))))))/(SUM(IF($A368='Sale Auction Data'!$L$2:$L$597,IF(D$200&lt;'Sale Auction Data'!$E$2:$E$597,IF((E$200+1)&gt;'Sale Auction Data'!$E$2:$E$597,'Sale Auction Data'!$F$2:$F$597)))))))),"-",IF((((SUM(IF($A368='Sale Auction Data'!$L$2:$L$597,IF(D$200&lt;'Sale Auction Data'!$E$2:$E$597,IF((E$200+1)&gt;'Sale Auction Data'!$E$2:$E$597,'Sale Auction Data'!$G$2:$G$597)))))-(SUM(IF($A368='Sale Auction Data'!$L$2:$L$597,IF(D$200&lt;'Sale Auction Data'!$E$2:$E$597,IF((E$200+1)&gt;'Sale Auction Data'!$E$2:$E$597,'Sale Auction Data'!$F$2:$F$597))))))/(SUM(IF($A368='Sale Auction Data'!$L$2:$L$597,IF(D$200&lt;'Sale Auction Data'!$E$2:$E$597,IF((E$200+1)&gt;'Sale Auction Data'!$E$2:$E$597,'Sale Auction Data'!$F$2:$F$597))))))=0,"-",(((SUM(IF($A368='Sale Auction Data'!$L$2:$L$597,IF(D$200&lt;'Sale Auction Data'!$E$2:$E$597,IF((E$200+1)&gt;'Sale Auction Data'!$E$2:$E$597,'Sale Auction Data'!$G$2:$G$597)))))-(SUM(IF($A368='Sale Auction Data'!$L$2:$L$597,IF(D$200&lt;'Sale Auction Data'!$E$2:$E$597,IF((E$200+1)&gt;'Sale Auction Data'!$E$2:$E$597,'Sale Auction Data'!$F$2:$F$597))))))/(SUM(IF($A368='Sale Auction Data'!$L$2:$L$597,IF(D$200&lt;'Sale Auction Data'!$E$2:$E$597,IF((E$200+1)&gt;'Sale Auction Data'!$E$2:$E$597,'Sale Auction Data'!$F$2:$F$597))))))))</f>
        <v>0.21656786834626587</v>
      </c>
      <c r="F368" s="105">
        <f t="array" ref="F368">IF(ISERR(IF((((SUM(IF($A368='Sale Auction Data'!$L$2:$L$597,IF(E$200&lt;'Sale Auction Data'!$E$2:$E$597,IF((F$200+1)&gt;'Sale Auction Data'!$E$2:$E$597,'Sale Auction Data'!$G$2:$G$597)))))-(SUM(IF($A368='Sale Auction Data'!$L$2:$L$597,IF(E$200&lt;'Sale Auction Data'!$E$2:$E$597,IF((F$200+1)&gt;'Sale Auction Data'!$E$2:$E$597,'Sale Auction Data'!$F$2:$F$597))))))/(SUM(IF($A368='Sale Auction Data'!$L$2:$L$597,IF(E$200&lt;'Sale Auction Data'!$E$2:$E$597,IF((F$200+1)&gt;'Sale Auction Data'!$E$2:$E$597,'Sale Auction Data'!$F$2:$F$597))))))=0,"-",(((SUM(IF($A368='Sale Auction Data'!$L$2:$L$597,IF(E$200&lt;'Sale Auction Data'!$E$2:$E$597,IF((F$200+1)&gt;'Sale Auction Data'!$E$2:$E$597,'Sale Auction Data'!$G$2:$G$597)))))-(SUM(IF($A368='Sale Auction Data'!$L$2:$L$597,IF(E$200&lt;'Sale Auction Data'!$E$2:$E$597,IF((F$200+1)&gt;'Sale Auction Data'!$E$2:$E$597,'Sale Auction Data'!$F$2:$F$597))))))/(SUM(IF($A368='Sale Auction Data'!$L$2:$L$597,IF(E$200&lt;'Sale Auction Data'!$E$2:$E$597,IF((F$200+1)&gt;'Sale Auction Data'!$E$2:$E$597,'Sale Auction Data'!$F$2:$F$597)))))))),"-",IF((((SUM(IF($A368='Sale Auction Data'!$L$2:$L$597,IF(E$200&lt;'Sale Auction Data'!$E$2:$E$597,IF((F$200+1)&gt;'Sale Auction Data'!$E$2:$E$597,'Sale Auction Data'!$G$2:$G$597)))))-(SUM(IF($A368='Sale Auction Data'!$L$2:$L$597,IF(E$200&lt;'Sale Auction Data'!$E$2:$E$597,IF((F$200+1)&gt;'Sale Auction Data'!$E$2:$E$597,'Sale Auction Data'!$F$2:$F$597))))))/(SUM(IF($A368='Sale Auction Data'!$L$2:$L$597,IF(E$200&lt;'Sale Auction Data'!$E$2:$E$597,IF((F$200+1)&gt;'Sale Auction Data'!$E$2:$E$597,'Sale Auction Data'!$F$2:$F$597))))))=0,"-",(((SUM(IF($A368='Sale Auction Data'!$L$2:$L$597,IF(E$200&lt;'Sale Auction Data'!$E$2:$E$597,IF((F$200+1)&gt;'Sale Auction Data'!$E$2:$E$597,'Sale Auction Data'!$G$2:$G$597)))))-(SUM(IF($A368='Sale Auction Data'!$L$2:$L$597,IF(E$200&lt;'Sale Auction Data'!$E$2:$E$597,IF((F$200+1)&gt;'Sale Auction Data'!$E$2:$E$597,'Sale Auction Data'!$F$2:$F$597))))))/(SUM(IF($A368='Sale Auction Data'!$L$2:$L$597,IF(E$200&lt;'Sale Auction Data'!$E$2:$E$597,IF((F$200+1)&gt;'Sale Auction Data'!$E$2:$E$597,'Sale Auction Data'!$F$2:$F$597))))))))</f>
        <v>0.27212998960178691</v>
      </c>
      <c r="G368" s="105">
        <f t="array" ref="G368">IF(ISERR(IF((((SUM(IF($A368='Sale Auction Data'!$L$2:$L$597,IF(F$200&lt;'Sale Auction Data'!$E$2:$E$597,IF((G$200+1)&gt;'Sale Auction Data'!$E$2:$E$597,'Sale Auction Data'!$G$2:$G$597)))))-(SUM(IF($A368='Sale Auction Data'!$L$2:$L$597,IF(F$200&lt;'Sale Auction Data'!$E$2:$E$597,IF((G$200+1)&gt;'Sale Auction Data'!$E$2:$E$597,'Sale Auction Data'!$F$2:$F$597))))))/(SUM(IF($A368='Sale Auction Data'!$L$2:$L$597,IF(F$200&lt;'Sale Auction Data'!$E$2:$E$597,IF((G$200+1)&gt;'Sale Auction Data'!$E$2:$E$597,'Sale Auction Data'!$F$2:$F$597))))))=0,"-",(((SUM(IF($A368='Sale Auction Data'!$L$2:$L$597,IF(F$200&lt;'Sale Auction Data'!$E$2:$E$597,IF((G$200+1)&gt;'Sale Auction Data'!$E$2:$E$597,'Sale Auction Data'!$G$2:$G$597)))))-(SUM(IF($A368='Sale Auction Data'!$L$2:$L$597,IF(F$200&lt;'Sale Auction Data'!$E$2:$E$597,IF((G$200+1)&gt;'Sale Auction Data'!$E$2:$E$597,'Sale Auction Data'!$F$2:$F$597))))))/(SUM(IF($A368='Sale Auction Data'!$L$2:$L$597,IF(F$200&lt;'Sale Auction Data'!$E$2:$E$597,IF((G$200+1)&gt;'Sale Auction Data'!$E$2:$E$597,'Sale Auction Data'!$F$2:$F$597)))))))),"-",IF((((SUM(IF($A368='Sale Auction Data'!$L$2:$L$597,IF(F$200&lt;'Sale Auction Data'!$E$2:$E$597,IF((G$200+1)&gt;'Sale Auction Data'!$E$2:$E$597,'Sale Auction Data'!$G$2:$G$597)))))-(SUM(IF($A368='Sale Auction Data'!$L$2:$L$597,IF(F$200&lt;'Sale Auction Data'!$E$2:$E$597,IF((G$200+1)&gt;'Sale Auction Data'!$E$2:$E$597,'Sale Auction Data'!$F$2:$F$597))))))/(SUM(IF($A368='Sale Auction Data'!$L$2:$L$597,IF(F$200&lt;'Sale Auction Data'!$E$2:$E$597,IF((G$200+1)&gt;'Sale Auction Data'!$E$2:$E$597,'Sale Auction Data'!$F$2:$F$597))))))=0,"-",(((SUM(IF($A368='Sale Auction Data'!$L$2:$L$597,IF(F$200&lt;'Sale Auction Data'!$E$2:$E$597,IF((G$200+1)&gt;'Sale Auction Data'!$E$2:$E$597,'Sale Auction Data'!$G$2:$G$597)))))-(SUM(IF($A368='Sale Auction Data'!$L$2:$L$597,IF(F$200&lt;'Sale Auction Data'!$E$2:$E$597,IF((G$200+1)&gt;'Sale Auction Data'!$E$2:$E$597,'Sale Auction Data'!$F$2:$F$597))))))/(SUM(IF($A368='Sale Auction Data'!$L$2:$L$597,IF(F$200&lt;'Sale Auction Data'!$E$2:$E$597,IF((G$200+1)&gt;'Sale Auction Data'!$E$2:$E$597,'Sale Auction Data'!$F$2:$F$597))))))))</f>
        <v>0.23992021487668458</v>
      </c>
      <c r="H368" s="105">
        <f t="array" ref="H368">IF(ISERR(IF((((SUM(IF($A368='Sale Auction Data'!$L$2:$L$597,IF(G$200&lt;'Sale Auction Data'!$E$2:$E$597,IF((H$200+1)&gt;'Sale Auction Data'!$E$2:$E$597,'Sale Auction Data'!$G$2:$G$597)))))-(SUM(IF($A368='Sale Auction Data'!$L$2:$L$597,IF(G$200&lt;'Sale Auction Data'!$E$2:$E$597,IF((H$200+1)&gt;'Sale Auction Data'!$E$2:$E$597,'Sale Auction Data'!$F$2:$F$597))))))/(SUM(IF($A368='Sale Auction Data'!$L$2:$L$597,IF(G$200&lt;'Sale Auction Data'!$E$2:$E$597,IF((H$200+1)&gt;'Sale Auction Data'!$E$2:$E$597,'Sale Auction Data'!$F$2:$F$597))))))=0,"-",(((SUM(IF($A368='Sale Auction Data'!$L$2:$L$597,IF(G$200&lt;'Sale Auction Data'!$E$2:$E$597,IF((H$200+1)&gt;'Sale Auction Data'!$E$2:$E$597,'Sale Auction Data'!$G$2:$G$597)))))-(SUM(IF($A368='Sale Auction Data'!$L$2:$L$597,IF(G$200&lt;'Sale Auction Data'!$E$2:$E$597,IF((H$200+1)&gt;'Sale Auction Data'!$E$2:$E$597,'Sale Auction Data'!$F$2:$F$597))))))/(SUM(IF($A368='Sale Auction Data'!$L$2:$L$597,IF(G$200&lt;'Sale Auction Data'!$E$2:$E$597,IF((H$200+1)&gt;'Sale Auction Data'!$E$2:$E$597,'Sale Auction Data'!$F$2:$F$597)))))))),"-",IF((((SUM(IF($A368='Sale Auction Data'!$L$2:$L$597,IF(G$200&lt;'Sale Auction Data'!$E$2:$E$597,IF((H$200+1)&gt;'Sale Auction Data'!$E$2:$E$597,'Sale Auction Data'!$G$2:$G$597)))))-(SUM(IF($A368='Sale Auction Data'!$L$2:$L$597,IF(G$200&lt;'Sale Auction Data'!$E$2:$E$597,IF((H$200+1)&gt;'Sale Auction Data'!$E$2:$E$597,'Sale Auction Data'!$F$2:$F$597))))))/(SUM(IF($A368='Sale Auction Data'!$L$2:$L$597,IF(G$200&lt;'Sale Auction Data'!$E$2:$E$597,IF((H$200+1)&gt;'Sale Auction Data'!$E$2:$E$597,'Sale Auction Data'!$F$2:$F$597))))))=0,"-",(((SUM(IF($A368='Sale Auction Data'!$L$2:$L$597,IF(G$200&lt;'Sale Auction Data'!$E$2:$E$597,IF((H$200+1)&gt;'Sale Auction Data'!$E$2:$E$597,'Sale Auction Data'!$G$2:$G$597)))))-(SUM(IF($A368='Sale Auction Data'!$L$2:$L$597,IF(G$200&lt;'Sale Auction Data'!$E$2:$E$597,IF((H$200+1)&gt;'Sale Auction Data'!$E$2:$E$597,'Sale Auction Data'!$F$2:$F$597))))))/(SUM(IF($A368='Sale Auction Data'!$L$2:$L$597,IF(G$200&lt;'Sale Auction Data'!$E$2:$E$597,IF((H$200+1)&gt;'Sale Auction Data'!$E$2:$E$597,'Sale Auction Data'!$F$2:$F$597))))))))</f>
        <v>0.16378616740947982</v>
      </c>
      <c r="I368" s="105">
        <f t="array" ref="I368">IF(ISERR(IF((((SUM(IF($A368='Sale Auction Data'!$L$2:$L$597,IF(H$200&lt;'Sale Auction Data'!$E$2:$E$597,IF((I$200+1)&gt;'Sale Auction Data'!$E$2:$E$597,'Sale Auction Data'!$G$2:$G$597)))))-(SUM(IF($A368='Sale Auction Data'!$L$2:$L$597,IF(H$200&lt;'Sale Auction Data'!$E$2:$E$597,IF((I$200+1)&gt;'Sale Auction Data'!$E$2:$E$597,'Sale Auction Data'!$F$2:$F$597))))))/(SUM(IF($A368='Sale Auction Data'!$L$2:$L$597,IF(H$200&lt;'Sale Auction Data'!$E$2:$E$597,IF((I$200+1)&gt;'Sale Auction Data'!$E$2:$E$597,'Sale Auction Data'!$F$2:$F$597))))))=0,"-",(((SUM(IF($A368='Sale Auction Data'!$L$2:$L$597,IF(H$200&lt;'Sale Auction Data'!$E$2:$E$597,IF((I$200+1)&gt;'Sale Auction Data'!$E$2:$E$597,'Sale Auction Data'!$G$2:$G$597)))))-(SUM(IF($A368='Sale Auction Data'!$L$2:$L$597,IF(H$200&lt;'Sale Auction Data'!$E$2:$E$597,IF((I$200+1)&gt;'Sale Auction Data'!$E$2:$E$597,'Sale Auction Data'!$F$2:$F$597))))))/(SUM(IF($A368='Sale Auction Data'!$L$2:$L$597,IF(H$200&lt;'Sale Auction Data'!$E$2:$E$597,IF((I$200+1)&gt;'Sale Auction Data'!$E$2:$E$597,'Sale Auction Data'!$F$2:$F$597)))))))),"-",IF((((SUM(IF($A368='Sale Auction Data'!$L$2:$L$597,IF(H$200&lt;'Sale Auction Data'!$E$2:$E$597,IF((I$200+1)&gt;'Sale Auction Data'!$E$2:$E$597,'Sale Auction Data'!$G$2:$G$597)))))-(SUM(IF($A368='Sale Auction Data'!$L$2:$L$597,IF(H$200&lt;'Sale Auction Data'!$E$2:$E$597,IF((I$200+1)&gt;'Sale Auction Data'!$E$2:$E$597,'Sale Auction Data'!$F$2:$F$597))))))/(SUM(IF($A368='Sale Auction Data'!$L$2:$L$597,IF(H$200&lt;'Sale Auction Data'!$E$2:$E$597,IF((I$200+1)&gt;'Sale Auction Data'!$E$2:$E$597,'Sale Auction Data'!$F$2:$F$597))))))=0,"-",(((SUM(IF($A368='Sale Auction Data'!$L$2:$L$597,IF(H$200&lt;'Sale Auction Data'!$E$2:$E$597,IF((I$200+1)&gt;'Sale Auction Data'!$E$2:$E$597,'Sale Auction Data'!$G$2:$G$597)))))-(SUM(IF($A368='Sale Auction Data'!$L$2:$L$597,IF(H$200&lt;'Sale Auction Data'!$E$2:$E$597,IF((I$200+1)&gt;'Sale Auction Data'!$E$2:$E$597,'Sale Auction Data'!$F$2:$F$597))))))/(SUM(IF($A368='Sale Auction Data'!$L$2:$L$597,IF(H$200&lt;'Sale Auction Data'!$E$2:$E$597,IF((I$200+1)&gt;'Sale Auction Data'!$E$2:$E$597,'Sale Auction Data'!$F$2:$F$597))))))))</f>
        <v>0.11741440677966102</v>
      </c>
      <c r="J368" s="105">
        <f t="array" ref="J368">IF(ISERR(IF((((SUM(IF($A368='Sale Auction Data'!$L$2:$L$597,IF(I$200&lt;'Sale Auction Data'!$E$2:$E$597,IF((J$200+1)&gt;'Sale Auction Data'!$E$2:$E$597,'Sale Auction Data'!$G$2:$G$597)))))-(SUM(IF($A368='Sale Auction Data'!$L$2:$L$597,IF(I$200&lt;'Sale Auction Data'!$E$2:$E$597,IF((J$200+1)&gt;'Sale Auction Data'!$E$2:$E$597,'Sale Auction Data'!$F$2:$F$597))))))/(SUM(IF($A368='Sale Auction Data'!$L$2:$L$597,IF(I$200&lt;'Sale Auction Data'!$E$2:$E$597,IF((J$200+1)&gt;'Sale Auction Data'!$E$2:$E$597,'Sale Auction Data'!$F$2:$F$597))))))=0,"-",(((SUM(IF($A368='Sale Auction Data'!$L$2:$L$597,IF(I$200&lt;'Sale Auction Data'!$E$2:$E$597,IF((J$200+1)&gt;'Sale Auction Data'!$E$2:$E$597,'Sale Auction Data'!$G$2:$G$597)))))-(SUM(IF($A368='Sale Auction Data'!$L$2:$L$597,IF(I$200&lt;'Sale Auction Data'!$E$2:$E$597,IF((J$200+1)&gt;'Sale Auction Data'!$E$2:$E$597,'Sale Auction Data'!$F$2:$F$597))))))/(SUM(IF($A368='Sale Auction Data'!$L$2:$L$597,IF(I$200&lt;'Sale Auction Data'!$E$2:$E$597,IF((J$200+1)&gt;'Sale Auction Data'!$E$2:$E$597,'Sale Auction Data'!$F$2:$F$597)))))))),"-",IF((((SUM(IF($A368='Sale Auction Data'!$L$2:$L$597,IF(I$200&lt;'Sale Auction Data'!$E$2:$E$597,IF((J$200+1)&gt;'Sale Auction Data'!$E$2:$E$597,'Sale Auction Data'!$G$2:$G$597)))))-(SUM(IF($A368='Sale Auction Data'!$L$2:$L$597,IF(I$200&lt;'Sale Auction Data'!$E$2:$E$597,IF((J$200+1)&gt;'Sale Auction Data'!$E$2:$E$597,'Sale Auction Data'!$F$2:$F$597))))))/(SUM(IF($A368='Sale Auction Data'!$L$2:$L$597,IF(I$200&lt;'Sale Auction Data'!$E$2:$E$597,IF((J$200+1)&gt;'Sale Auction Data'!$E$2:$E$597,'Sale Auction Data'!$F$2:$F$597))))))=0,"-",(((SUM(IF($A368='Sale Auction Data'!$L$2:$L$597,IF(I$200&lt;'Sale Auction Data'!$E$2:$E$597,IF((J$200+1)&gt;'Sale Auction Data'!$E$2:$E$597,'Sale Auction Data'!$G$2:$G$597)))))-(SUM(IF($A368='Sale Auction Data'!$L$2:$L$597,IF(I$200&lt;'Sale Auction Data'!$E$2:$E$597,IF((J$200+1)&gt;'Sale Auction Data'!$E$2:$E$597,'Sale Auction Data'!$F$2:$F$597))))))/(SUM(IF($A368='Sale Auction Data'!$L$2:$L$597,IF(I$200&lt;'Sale Auction Data'!$E$2:$E$597,IF((J$200+1)&gt;'Sale Auction Data'!$E$2:$E$597,'Sale Auction Data'!$F$2:$F$597))))))))</f>
        <v>0.3587309474974919</v>
      </c>
      <c r="K368" s="105">
        <f t="array" ref="K368">IF(ISERR(IF((((SUM(IF($A368='Sale Auction Data'!$L$2:$L$597,IF(J$200&lt;'Sale Auction Data'!$E$2:$E$597,IF((K$200+1)&gt;'Sale Auction Data'!$E$2:$E$597,'Sale Auction Data'!$G$2:$G$597)))))-(SUM(IF($A368='Sale Auction Data'!$L$2:$L$597,IF(J$200&lt;'Sale Auction Data'!$E$2:$E$597,IF((K$200+1)&gt;'Sale Auction Data'!$E$2:$E$597,'Sale Auction Data'!$F$2:$F$597))))))/(SUM(IF($A368='Sale Auction Data'!$L$2:$L$597,IF(J$200&lt;'Sale Auction Data'!$E$2:$E$597,IF((K$200+1)&gt;'Sale Auction Data'!$E$2:$E$597,'Sale Auction Data'!$F$2:$F$597))))))=0,"-",(((SUM(IF($A368='Sale Auction Data'!$L$2:$L$597,IF(J$200&lt;'Sale Auction Data'!$E$2:$E$597,IF((K$200+1)&gt;'Sale Auction Data'!$E$2:$E$597,'Sale Auction Data'!$G$2:$G$597)))))-(SUM(IF($A368='Sale Auction Data'!$L$2:$L$597,IF(J$200&lt;'Sale Auction Data'!$E$2:$E$597,IF((K$200+1)&gt;'Sale Auction Data'!$E$2:$E$597,'Sale Auction Data'!$F$2:$F$597))))))/(SUM(IF($A368='Sale Auction Data'!$L$2:$L$597,IF(J$200&lt;'Sale Auction Data'!$E$2:$E$597,IF((K$200+1)&gt;'Sale Auction Data'!$E$2:$E$597,'Sale Auction Data'!$F$2:$F$597)))))))),"-",IF((((SUM(IF($A368='Sale Auction Data'!$L$2:$L$597,IF(J$200&lt;'Sale Auction Data'!$E$2:$E$597,IF((K$200+1)&gt;'Sale Auction Data'!$E$2:$E$597,'Sale Auction Data'!$G$2:$G$597)))))-(SUM(IF($A368='Sale Auction Data'!$L$2:$L$597,IF(J$200&lt;'Sale Auction Data'!$E$2:$E$597,IF((K$200+1)&gt;'Sale Auction Data'!$E$2:$E$597,'Sale Auction Data'!$F$2:$F$597))))))/(SUM(IF($A368='Sale Auction Data'!$L$2:$L$597,IF(J$200&lt;'Sale Auction Data'!$E$2:$E$597,IF((K$200+1)&gt;'Sale Auction Data'!$E$2:$E$597,'Sale Auction Data'!$F$2:$F$597))))))=0,"-",(((SUM(IF($A368='Sale Auction Data'!$L$2:$L$597,IF(J$200&lt;'Sale Auction Data'!$E$2:$E$597,IF((K$200+1)&gt;'Sale Auction Data'!$E$2:$E$597,'Sale Auction Data'!$G$2:$G$597)))))-(SUM(IF($A368='Sale Auction Data'!$L$2:$L$597,IF(J$200&lt;'Sale Auction Data'!$E$2:$E$597,IF((K$200+1)&gt;'Sale Auction Data'!$E$2:$E$597,'Sale Auction Data'!$F$2:$F$597))))))/(SUM(IF($A368='Sale Auction Data'!$L$2:$L$597,IF(J$200&lt;'Sale Auction Data'!$E$2:$E$597,IF((K$200+1)&gt;'Sale Auction Data'!$E$2:$E$597,'Sale Auction Data'!$F$2:$F$597))))))))</f>
        <v>0.25884906872190111</v>
      </c>
      <c r="L368" s="106">
        <f t="array" ref="L368">IF(ISERR(IF((((SUM(IF($A368='Sale Auction Data'!$L$2:$L$597,IF((L$200+1)&lt;'Sale Auction Data'!$E$2:$E$597,'Sale Auction Data'!$G$2:$G$597))))-(SUM(IF($A368='Sale Auction Data'!$L$2:$L$597,IF((L$200+1)&lt;'Sale Auction Data'!$E$2:$E$597,'Sale Auction Data'!$F$2:$F$597)))))/(SUM(IF($A368='Sale Auction Data'!$L$2:$L$597,IF((L$200+1)&lt;'Sale Auction Data'!$E$2:$E$597,'Sale Auction Data'!$F$2:$F$597)))))=0,"-",(((SUM(IF($A368='Sale Auction Data'!$L$2:$L$597,IF((L$200+1)&lt;'Sale Auction Data'!$E$2:$E$597,'Sale Auction Data'!$G$2:$G$597))))-(SUM(IF($A368='Sale Auction Data'!$L$2:$L$597,IF((L$200+1)&lt;'Sale Auction Data'!$E$2:$E$597,'Sale Auction Data'!$F$2:$F$597)))))/(SUM(IF($A368='Sale Auction Data'!$L$2:$L$597,IF((L$200+1)&lt;'Sale Auction Data'!$E$2:$E$597,'Sale Auction Data'!$F$2:$F$597))))))),"-",IF((((SUM(IF($A368='Sale Auction Data'!$L$2:$L$597,IF((L$200+1)&lt;'Sale Auction Data'!$E$2:$E$597,'Sale Auction Data'!$G$2:$G$597))))-(SUM(IF($A368='Sale Auction Data'!$L$2:$L$597,IF((L$200+1)&lt;'Sale Auction Data'!$E$2:$E$597,'Sale Auction Data'!$F$2:$F$597)))))/(SUM(IF($A368='Sale Auction Data'!$L$2:$L$597,IF((L$200+1)&lt;'Sale Auction Data'!$E$2:$E$597,'Sale Auction Data'!$F$2:$F$597)))))=0,"-",(((SUM(IF($A368='Sale Auction Data'!$L$2:$L$597,IF((L$200+1)&lt;'Sale Auction Data'!$E$2:$E$597,'Sale Auction Data'!$G$2:$G$597))))-(SUM(IF($A368='Sale Auction Data'!$L$2:$L$597,IF((L$200+1)&lt;'Sale Auction Data'!$E$2:$E$597,'Sale Auction Data'!$F$2:$F$597)))))/(SUM(IF($A368='Sale Auction Data'!$L$2:$L$597,IF((L$200+1)&lt;'Sale Auction Data'!$E$2:$E$597,'Sale Auction Data'!$F$2:$F$597)))))))</f>
        <v>0.22572000195665998</v>
      </c>
      <c r="M368" s="113" t="str">
        <f t="shared" ref="M368:M402" si="56">IF(MAX($C367:$L367)=0,"",MAX($C367:$L367))</f>
        <v/>
      </c>
      <c r="N368" s="114" t="str">
        <f t="array" ref="N368">IF(MAX(IF($M368&lt;&gt;$C367:$L367,$C367:$L367))=0,"",MAX(IF($M368&lt;&gt;$C367:$L367,$C367:$L367)))</f>
        <v/>
      </c>
      <c r="O368" s="114" t="str">
        <f t="array" ref="O368">IF(MIN(IF($M368&lt;&gt;$C367:$L367,IF($N368&lt;&gt;$C367:$L367,$C367:$L367)))=0,"",MIN(IF($M368&lt;&gt;$C367:$L367,IF($N368&lt;&gt;$C367:$L367,$C367:$L367))))</f>
        <v/>
      </c>
      <c r="P368" s="114" t="str">
        <f t="array" ref="P368">IF(MIN(IF($O368&lt;&gt;$C367:$L367,IF($N368&lt;&gt;$C367:$L367,IF($M368&lt;&gt;$C367:$L367,$C367:$L367))))=0,"",MIN(IF($O368&lt;&gt;$C367:$L367,IF($N368&lt;&gt;$C367:$L367,IF($M368&lt;&gt;$C367:$L367,$C367:$L367)))))</f>
        <v/>
      </c>
    </row>
    <row r="369" spans="1:16" x14ac:dyDescent="0.25">
      <c r="A369" t="s">
        <v>88</v>
      </c>
      <c r="B369" s="97" t="s">
        <v>160</v>
      </c>
      <c r="C369" s="107">
        <f t="array" ref="C369">IF(ISERR(IF((((SUM(IF($A369='Sale Auction Data'!$L$2:$L$597,IF(C$200&gt;'Sale Auction Data'!$E$2:$E$597,'Sale Auction Data'!$G$2:$G$597))))-(SUM(IF($A369='Sale Auction Data'!$L$2:$L$597,IF(C$200&gt;'Sale Auction Data'!$E$2:$E$597,'Sale Auction Data'!$F$2:$F$597)))))/(SUM(IF($A369='Sale Auction Data'!$L$2:$L$597,IF(C$200&gt;'Sale Auction Data'!$E$2:$E$597,'Sale Auction Data'!$F$2:$F$597)))))=0,"-",(((SUM(IF($A369='Sale Auction Data'!$L$2:$L$597,IF(C$200&gt;'Sale Auction Data'!$E$2:$E$597,'Sale Auction Data'!$G$2:$G$597))))-(SUM(IF($A369='Sale Auction Data'!$L$2:$L$597,IF(C$200&gt;'Sale Auction Data'!$E$2:$E$597,'Sale Auction Data'!$F$2:$F$597)))))/(SUM(IF($A369='Sale Auction Data'!$L$2:$L$597,IF(C$200&gt;'Sale Auction Data'!$E$2:$E$597,'Sale Auction Data'!$F$2:$F$597))))))),"-",IF((((SUM(IF($A369='Sale Auction Data'!$L$2:$L$597,IF(C$200&gt;'Sale Auction Data'!$E$2:$E$597,'Sale Auction Data'!$G$2:$G$597))))-(SUM(IF($A369='Sale Auction Data'!$L$2:$L$597,IF(C$200&gt;'Sale Auction Data'!$E$2:$E$597,'Sale Auction Data'!$F$2:$F$597)))))/(SUM(IF($A369='Sale Auction Data'!$L$2:$L$597,IF(C$200&gt;'Sale Auction Data'!$E$2:$E$597,'Sale Auction Data'!$F$2:$F$597)))))=0,"-",(((SUM(IF($A369='Sale Auction Data'!$L$2:$L$597,IF(C$200&gt;'Sale Auction Data'!$E$2:$E$597,'Sale Auction Data'!$G$2:$G$597))))-(SUM(IF($A369='Sale Auction Data'!$L$2:$L$597,IF(C$200&gt;'Sale Auction Data'!$E$2:$E$597,'Sale Auction Data'!$F$2:$F$597)))))/(SUM(IF($A369='Sale Auction Data'!$L$2:$L$597,IF(C$200&gt;'Sale Auction Data'!$E$2:$E$597,'Sale Auction Data'!$F$2:$F$597)))))))</f>
        <v>0.48736702492211847</v>
      </c>
      <c r="D369" s="108">
        <f t="array" ref="D369">IF(ISERR(IF((((SUM(IF($A369='Sale Auction Data'!$L$2:$L$597,IF(C$200&lt;'Sale Auction Data'!$E$2:$E$597,IF((D$200+1)&gt;'Sale Auction Data'!$E$2:$E$597,'Sale Auction Data'!$G$2:$G$597)))))-(SUM(IF($A369='Sale Auction Data'!$L$2:$L$597,IF(C$200&lt;'Sale Auction Data'!$E$2:$E$597,IF((D$200+1)&gt;'Sale Auction Data'!$E$2:$E$597,'Sale Auction Data'!$F$2:$F$597))))))/(SUM(IF($A369='Sale Auction Data'!$L$2:$L$597,IF(C$200&lt;'Sale Auction Data'!$E$2:$E$597,IF((D$200+1)&gt;'Sale Auction Data'!$E$2:$E$597,'Sale Auction Data'!$F$2:$F$597))))))=0,"-",(((SUM(IF($A369='Sale Auction Data'!$L$2:$L$597,IF(C$200&lt;'Sale Auction Data'!$E$2:$E$597,IF((D$200+1)&gt;'Sale Auction Data'!$E$2:$E$597,'Sale Auction Data'!$G$2:$G$597)))))-(SUM(IF($A369='Sale Auction Data'!$L$2:$L$597,IF(C$200&lt;'Sale Auction Data'!$E$2:$E$597,IF((D$200+1)&gt;'Sale Auction Data'!$E$2:$E$597,'Sale Auction Data'!$F$2:$F$597))))))/(SUM(IF($A369='Sale Auction Data'!$L$2:$L$597,IF(C$200&lt;'Sale Auction Data'!$E$2:$E$597,IF((D$200+1)&gt;'Sale Auction Data'!$E$2:$E$597,'Sale Auction Data'!$F$2:$F$597)))))))),"-",IF((((SUM(IF($A369='Sale Auction Data'!$L$2:$L$597,IF(C$200&lt;'Sale Auction Data'!$E$2:$E$597,IF((D$200+1)&gt;'Sale Auction Data'!$E$2:$E$597,'Sale Auction Data'!$G$2:$G$597)))))-(SUM(IF($A369='Sale Auction Data'!$L$2:$L$597,IF(C$200&lt;'Sale Auction Data'!$E$2:$E$597,IF((D$200+1)&gt;'Sale Auction Data'!$E$2:$E$597,'Sale Auction Data'!$F$2:$F$597))))))/(SUM(IF($A369='Sale Auction Data'!$L$2:$L$597,IF(C$200&lt;'Sale Auction Data'!$E$2:$E$597,IF((D$200+1)&gt;'Sale Auction Data'!$E$2:$E$597,'Sale Auction Data'!$F$2:$F$597))))))=0,"-",(((SUM(IF($A369='Sale Auction Data'!$L$2:$L$597,IF(C$200&lt;'Sale Auction Data'!$E$2:$E$597,IF((D$200+1)&gt;'Sale Auction Data'!$E$2:$E$597,'Sale Auction Data'!$G$2:$G$597)))))-(SUM(IF($A369='Sale Auction Data'!$L$2:$L$597,IF(C$200&lt;'Sale Auction Data'!$E$2:$E$597,IF((D$200+1)&gt;'Sale Auction Data'!$E$2:$E$597,'Sale Auction Data'!$F$2:$F$597))))))/(SUM(IF($A369='Sale Auction Data'!$L$2:$L$597,IF(C$200&lt;'Sale Auction Data'!$E$2:$E$597,IF((D$200+1)&gt;'Sale Auction Data'!$E$2:$E$597,'Sale Auction Data'!$F$2:$F$597))))))))</f>
        <v>0.40074207017669056</v>
      </c>
      <c r="E369" s="108">
        <f t="array" ref="E369">IF(ISERR(IF((((SUM(IF($A369='Sale Auction Data'!$L$2:$L$597,IF(D$200&lt;'Sale Auction Data'!$E$2:$E$597,IF((E$200+1)&gt;'Sale Auction Data'!$E$2:$E$597,'Sale Auction Data'!$G$2:$G$597)))))-(SUM(IF($A369='Sale Auction Data'!$L$2:$L$597,IF(D$200&lt;'Sale Auction Data'!$E$2:$E$597,IF((E$200+1)&gt;'Sale Auction Data'!$E$2:$E$597,'Sale Auction Data'!$F$2:$F$597))))))/(SUM(IF($A369='Sale Auction Data'!$L$2:$L$597,IF(D$200&lt;'Sale Auction Data'!$E$2:$E$597,IF((E$200+1)&gt;'Sale Auction Data'!$E$2:$E$597,'Sale Auction Data'!$F$2:$F$597))))))=0,"-",(((SUM(IF($A369='Sale Auction Data'!$L$2:$L$597,IF(D$200&lt;'Sale Auction Data'!$E$2:$E$597,IF((E$200+1)&gt;'Sale Auction Data'!$E$2:$E$597,'Sale Auction Data'!$G$2:$G$597)))))-(SUM(IF($A369='Sale Auction Data'!$L$2:$L$597,IF(D$200&lt;'Sale Auction Data'!$E$2:$E$597,IF((E$200+1)&gt;'Sale Auction Data'!$E$2:$E$597,'Sale Auction Data'!$F$2:$F$597))))))/(SUM(IF($A369='Sale Auction Data'!$L$2:$L$597,IF(D$200&lt;'Sale Auction Data'!$E$2:$E$597,IF((E$200+1)&gt;'Sale Auction Data'!$E$2:$E$597,'Sale Auction Data'!$F$2:$F$597)))))))),"-",IF((((SUM(IF($A369='Sale Auction Data'!$L$2:$L$597,IF(D$200&lt;'Sale Auction Data'!$E$2:$E$597,IF((E$200+1)&gt;'Sale Auction Data'!$E$2:$E$597,'Sale Auction Data'!$G$2:$G$597)))))-(SUM(IF($A369='Sale Auction Data'!$L$2:$L$597,IF(D$200&lt;'Sale Auction Data'!$E$2:$E$597,IF((E$200+1)&gt;'Sale Auction Data'!$E$2:$E$597,'Sale Auction Data'!$F$2:$F$597))))))/(SUM(IF($A369='Sale Auction Data'!$L$2:$L$597,IF(D$200&lt;'Sale Auction Data'!$E$2:$E$597,IF((E$200+1)&gt;'Sale Auction Data'!$E$2:$E$597,'Sale Auction Data'!$F$2:$F$597))))))=0,"-",(((SUM(IF($A369='Sale Auction Data'!$L$2:$L$597,IF(D$200&lt;'Sale Auction Data'!$E$2:$E$597,IF((E$200+1)&gt;'Sale Auction Data'!$E$2:$E$597,'Sale Auction Data'!$G$2:$G$597)))))-(SUM(IF($A369='Sale Auction Data'!$L$2:$L$597,IF(D$200&lt;'Sale Auction Data'!$E$2:$E$597,IF((E$200+1)&gt;'Sale Auction Data'!$E$2:$E$597,'Sale Auction Data'!$F$2:$F$597))))))/(SUM(IF($A369='Sale Auction Data'!$L$2:$L$597,IF(D$200&lt;'Sale Auction Data'!$E$2:$E$597,IF((E$200+1)&gt;'Sale Auction Data'!$E$2:$E$597,'Sale Auction Data'!$F$2:$F$597))))))))</f>
        <v>0.35527584988279487</v>
      </c>
      <c r="F369" s="108">
        <f t="array" ref="F369">IF(ISERR(IF((((SUM(IF($A369='Sale Auction Data'!$L$2:$L$597,IF(E$200&lt;'Sale Auction Data'!$E$2:$E$597,IF((F$200+1)&gt;'Sale Auction Data'!$E$2:$E$597,'Sale Auction Data'!$G$2:$G$597)))))-(SUM(IF($A369='Sale Auction Data'!$L$2:$L$597,IF(E$200&lt;'Sale Auction Data'!$E$2:$E$597,IF((F$200+1)&gt;'Sale Auction Data'!$E$2:$E$597,'Sale Auction Data'!$F$2:$F$597))))))/(SUM(IF($A369='Sale Auction Data'!$L$2:$L$597,IF(E$200&lt;'Sale Auction Data'!$E$2:$E$597,IF((F$200+1)&gt;'Sale Auction Data'!$E$2:$E$597,'Sale Auction Data'!$F$2:$F$597))))))=0,"-",(((SUM(IF($A369='Sale Auction Data'!$L$2:$L$597,IF(E$200&lt;'Sale Auction Data'!$E$2:$E$597,IF((F$200+1)&gt;'Sale Auction Data'!$E$2:$E$597,'Sale Auction Data'!$G$2:$G$597)))))-(SUM(IF($A369='Sale Auction Data'!$L$2:$L$597,IF(E$200&lt;'Sale Auction Data'!$E$2:$E$597,IF((F$200+1)&gt;'Sale Auction Data'!$E$2:$E$597,'Sale Auction Data'!$F$2:$F$597))))))/(SUM(IF($A369='Sale Auction Data'!$L$2:$L$597,IF(E$200&lt;'Sale Auction Data'!$E$2:$E$597,IF((F$200+1)&gt;'Sale Auction Data'!$E$2:$E$597,'Sale Auction Data'!$F$2:$F$597)))))))),"-",IF((((SUM(IF($A369='Sale Auction Data'!$L$2:$L$597,IF(E$200&lt;'Sale Auction Data'!$E$2:$E$597,IF((F$200+1)&gt;'Sale Auction Data'!$E$2:$E$597,'Sale Auction Data'!$G$2:$G$597)))))-(SUM(IF($A369='Sale Auction Data'!$L$2:$L$597,IF(E$200&lt;'Sale Auction Data'!$E$2:$E$597,IF((F$200+1)&gt;'Sale Auction Data'!$E$2:$E$597,'Sale Auction Data'!$F$2:$F$597))))))/(SUM(IF($A369='Sale Auction Data'!$L$2:$L$597,IF(E$200&lt;'Sale Auction Data'!$E$2:$E$597,IF((F$200+1)&gt;'Sale Auction Data'!$E$2:$E$597,'Sale Auction Data'!$F$2:$F$597))))))=0,"-",(((SUM(IF($A369='Sale Auction Data'!$L$2:$L$597,IF(E$200&lt;'Sale Auction Data'!$E$2:$E$597,IF((F$200+1)&gt;'Sale Auction Data'!$E$2:$E$597,'Sale Auction Data'!$G$2:$G$597)))))-(SUM(IF($A369='Sale Auction Data'!$L$2:$L$597,IF(E$200&lt;'Sale Auction Data'!$E$2:$E$597,IF((F$200+1)&gt;'Sale Auction Data'!$E$2:$E$597,'Sale Auction Data'!$F$2:$F$597))))))/(SUM(IF($A369='Sale Auction Data'!$L$2:$L$597,IF(E$200&lt;'Sale Auction Data'!$E$2:$E$597,IF((F$200+1)&gt;'Sale Auction Data'!$E$2:$E$597,'Sale Auction Data'!$F$2:$F$597))))))))</f>
        <v>0.34361789571694629</v>
      </c>
      <c r="G369" s="108">
        <f t="array" ref="G369">IF(ISERR(IF((((SUM(IF($A369='Sale Auction Data'!$L$2:$L$597,IF(F$200&lt;'Sale Auction Data'!$E$2:$E$597,IF((G$200+1)&gt;'Sale Auction Data'!$E$2:$E$597,'Sale Auction Data'!$G$2:$G$597)))))-(SUM(IF($A369='Sale Auction Data'!$L$2:$L$597,IF(F$200&lt;'Sale Auction Data'!$E$2:$E$597,IF((G$200+1)&gt;'Sale Auction Data'!$E$2:$E$597,'Sale Auction Data'!$F$2:$F$597))))))/(SUM(IF($A369='Sale Auction Data'!$L$2:$L$597,IF(F$200&lt;'Sale Auction Data'!$E$2:$E$597,IF((G$200+1)&gt;'Sale Auction Data'!$E$2:$E$597,'Sale Auction Data'!$F$2:$F$597))))))=0,"-",(((SUM(IF($A369='Sale Auction Data'!$L$2:$L$597,IF(F$200&lt;'Sale Auction Data'!$E$2:$E$597,IF((G$200+1)&gt;'Sale Auction Data'!$E$2:$E$597,'Sale Auction Data'!$G$2:$G$597)))))-(SUM(IF($A369='Sale Auction Data'!$L$2:$L$597,IF(F$200&lt;'Sale Auction Data'!$E$2:$E$597,IF((G$200+1)&gt;'Sale Auction Data'!$E$2:$E$597,'Sale Auction Data'!$F$2:$F$597))))))/(SUM(IF($A369='Sale Auction Data'!$L$2:$L$597,IF(F$200&lt;'Sale Auction Data'!$E$2:$E$597,IF((G$200+1)&gt;'Sale Auction Data'!$E$2:$E$597,'Sale Auction Data'!$F$2:$F$597)))))))),"-",IF((((SUM(IF($A369='Sale Auction Data'!$L$2:$L$597,IF(F$200&lt;'Sale Auction Data'!$E$2:$E$597,IF((G$200+1)&gt;'Sale Auction Data'!$E$2:$E$597,'Sale Auction Data'!$G$2:$G$597)))))-(SUM(IF($A369='Sale Auction Data'!$L$2:$L$597,IF(F$200&lt;'Sale Auction Data'!$E$2:$E$597,IF((G$200+1)&gt;'Sale Auction Data'!$E$2:$E$597,'Sale Auction Data'!$F$2:$F$597))))))/(SUM(IF($A369='Sale Auction Data'!$L$2:$L$597,IF(F$200&lt;'Sale Auction Data'!$E$2:$E$597,IF((G$200+1)&gt;'Sale Auction Data'!$E$2:$E$597,'Sale Auction Data'!$F$2:$F$597))))))=0,"-",(((SUM(IF($A369='Sale Auction Data'!$L$2:$L$597,IF(F$200&lt;'Sale Auction Data'!$E$2:$E$597,IF((G$200+1)&gt;'Sale Auction Data'!$E$2:$E$597,'Sale Auction Data'!$G$2:$G$597)))))-(SUM(IF($A369='Sale Auction Data'!$L$2:$L$597,IF(F$200&lt;'Sale Auction Data'!$E$2:$E$597,IF((G$200+1)&gt;'Sale Auction Data'!$E$2:$E$597,'Sale Auction Data'!$F$2:$F$597))))))/(SUM(IF($A369='Sale Auction Data'!$L$2:$L$597,IF(F$200&lt;'Sale Auction Data'!$E$2:$E$597,IF((G$200+1)&gt;'Sale Auction Data'!$E$2:$E$597,'Sale Auction Data'!$F$2:$F$597))))))))</f>
        <v>0.3300217135248954</v>
      </c>
      <c r="H369" s="108">
        <f t="array" ref="H369">IF(ISERR(IF((((SUM(IF($A369='Sale Auction Data'!$L$2:$L$597,IF(G$200&lt;'Sale Auction Data'!$E$2:$E$597,IF((H$200+1)&gt;'Sale Auction Data'!$E$2:$E$597,'Sale Auction Data'!$G$2:$G$597)))))-(SUM(IF($A369='Sale Auction Data'!$L$2:$L$597,IF(G$200&lt;'Sale Auction Data'!$E$2:$E$597,IF((H$200+1)&gt;'Sale Auction Data'!$E$2:$E$597,'Sale Auction Data'!$F$2:$F$597))))))/(SUM(IF($A369='Sale Auction Data'!$L$2:$L$597,IF(G$200&lt;'Sale Auction Data'!$E$2:$E$597,IF((H$200+1)&gt;'Sale Auction Data'!$E$2:$E$597,'Sale Auction Data'!$F$2:$F$597))))))=0,"-",(((SUM(IF($A369='Sale Auction Data'!$L$2:$L$597,IF(G$200&lt;'Sale Auction Data'!$E$2:$E$597,IF((H$200+1)&gt;'Sale Auction Data'!$E$2:$E$597,'Sale Auction Data'!$G$2:$G$597)))))-(SUM(IF($A369='Sale Auction Data'!$L$2:$L$597,IF(G$200&lt;'Sale Auction Data'!$E$2:$E$597,IF((H$200+1)&gt;'Sale Auction Data'!$E$2:$E$597,'Sale Auction Data'!$F$2:$F$597))))))/(SUM(IF($A369='Sale Auction Data'!$L$2:$L$597,IF(G$200&lt;'Sale Auction Data'!$E$2:$E$597,IF((H$200+1)&gt;'Sale Auction Data'!$E$2:$E$597,'Sale Auction Data'!$F$2:$F$597)))))))),"-",IF((((SUM(IF($A369='Sale Auction Data'!$L$2:$L$597,IF(G$200&lt;'Sale Auction Data'!$E$2:$E$597,IF((H$200+1)&gt;'Sale Auction Data'!$E$2:$E$597,'Sale Auction Data'!$G$2:$G$597)))))-(SUM(IF($A369='Sale Auction Data'!$L$2:$L$597,IF(G$200&lt;'Sale Auction Data'!$E$2:$E$597,IF((H$200+1)&gt;'Sale Auction Data'!$E$2:$E$597,'Sale Auction Data'!$F$2:$F$597))))))/(SUM(IF($A369='Sale Auction Data'!$L$2:$L$597,IF(G$200&lt;'Sale Auction Data'!$E$2:$E$597,IF((H$200+1)&gt;'Sale Auction Data'!$E$2:$E$597,'Sale Auction Data'!$F$2:$F$597))))))=0,"-",(((SUM(IF($A369='Sale Auction Data'!$L$2:$L$597,IF(G$200&lt;'Sale Auction Data'!$E$2:$E$597,IF((H$200+1)&gt;'Sale Auction Data'!$E$2:$E$597,'Sale Auction Data'!$G$2:$G$597)))))-(SUM(IF($A369='Sale Auction Data'!$L$2:$L$597,IF(G$200&lt;'Sale Auction Data'!$E$2:$E$597,IF((H$200+1)&gt;'Sale Auction Data'!$E$2:$E$597,'Sale Auction Data'!$F$2:$F$597))))))/(SUM(IF($A369='Sale Auction Data'!$L$2:$L$597,IF(G$200&lt;'Sale Auction Data'!$E$2:$E$597,IF((H$200+1)&gt;'Sale Auction Data'!$E$2:$E$597,'Sale Auction Data'!$F$2:$F$597))))))))</f>
        <v>0.15903730906948357</v>
      </c>
      <c r="I369" s="108">
        <f t="array" ref="I369">IF(ISERR(IF((((SUM(IF($A369='Sale Auction Data'!$L$2:$L$597,IF(H$200&lt;'Sale Auction Data'!$E$2:$E$597,IF((I$200+1)&gt;'Sale Auction Data'!$E$2:$E$597,'Sale Auction Data'!$G$2:$G$597)))))-(SUM(IF($A369='Sale Auction Data'!$L$2:$L$597,IF(H$200&lt;'Sale Auction Data'!$E$2:$E$597,IF((I$200+1)&gt;'Sale Auction Data'!$E$2:$E$597,'Sale Auction Data'!$F$2:$F$597))))))/(SUM(IF($A369='Sale Auction Data'!$L$2:$L$597,IF(H$200&lt;'Sale Auction Data'!$E$2:$E$597,IF((I$200+1)&gt;'Sale Auction Data'!$E$2:$E$597,'Sale Auction Data'!$F$2:$F$597))))))=0,"-",(((SUM(IF($A369='Sale Auction Data'!$L$2:$L$597,IF(H$200&lt;'Sale Auction Data'!$E$2:$E$597,IF((I$200+1)&gt;'Sale Auction Data'!$E$2:$E$597,'Sale Auction Data'!$G$2:$G$597)))))-(SUM(IF($A369='Sale Auction Data'!$L$2:$L$597,IF(H$200&lt;'Sale Auction Data'!$E$2:$E$597,IF((I$200+1)&gt;'Sale Auction Data'!$E$2:$E$597,'Sale Auction Data'!$F$2:$F$597))))))/(SUM(IF($A369='Sale Auction Data'!$L$2:$L$597,IF(H$200&lt;'Sale Auction Data'!$E$2:$E$597,IF((I$200+1)&gt;'Sale Auction Data'!$E$2:$E$597,'Sale Auction Data'!$F$2:$F$597)))))))),"-",IF((((SUM(IF($A369='Sale Auction Data'!$L$2:$L$597,IF(H$200&lt;'Sale Auction Data'!$E$2:$E$597,IF((I$200+1)&gt;'Sale Auction Data'!$E$2:$E$597,'Sale Auction Data'!$G$2:$G$597)))))-(SUM(IF($A369='Sale Auction Data'!$L$2:$L$597,IF(H$200&lt;'Sale Auction Data'!$E$2:$E$597,IF((I$200+1)&gt;'Sale Auction Data'!$E$2:$E$597,'Sale Auction Data'!$F$2:$F$597))))))/(SUM(IF($A369='Sale Auction Data'!$L$2:$L$597,IF(H$200&lt;'Sale Auction Data'!$E$2:$E$597,IF((I$200+1)&gt;'Sale Auction Data'!$E$2:$E$597,'Sale Auction Data'!$F$2:$F$597))))))=0,"-",(((SUM(IF($A369='Sale Auction Data'!$L$2:$L$597,IF(H$200&lt;'Sale Auction Data'!$E$2:$E$597,IF((I$200+1)&gt;'Sale Auction Data'!$E$2:$E$597,'Sale Auction Data'!$G$2:$G$597)))))-(SUM(IF($A369='Sale Auction Data'!$L$2:$L$597,IF(H$200&lt;'Sale Auction Data'!$E$2:$E$597,IF((I$200+1)&gt;'Sale Auction Data'!$E$2:$E$597,'Sale Auction Data'!$F$2:$F$597))))))/(SUM(IF($A369='Sale Auction Data'!$L$2:$L$597,IF(H$200&lt;'Sale Auction Data'!$E$2:$E$597,IF((I$200+1)&gt;'Sale Auction Data'!$E$2:$E$597,'Sale Auction Data'!$F$2:$F$597))))))))</f>
        <v>0.16885016186095858</v>
      </c>
      <c r="J369" s="108">
        <f t="array" ref="J369">IF(ISERR(IF((((SUM(IF($A369='Sale Auction Data'!$L$2:$L$597,IF(I$200&lt;'Sale Auction Data'!$E$2:$E$597,IF((J$200+1)&gt;'Sale Auction Data'!$E$2:$E$597,'Sale Auction Data'!$G$2:$G$597)))))-(SUM(IF($A369='Sale Auction Data'!$L$2:$L$597,IF(I$200&lt;'Sale Auction Data'!$E$2:$E$597,IF((J$200+1)&gt;'Sale Auction Data'!$E$2:$E$597,'Sale Auction Data'!$F$2:$F$597))))))/(SUM(IF($A369='Sale Auction Data'!$L$2:$L$597,IF(I$200&lt;'Sale Auction Data'!$E$2:$E$597,IF((J$200+1)&gt;'Sale Auction Data'!$E$2:$E$597,'Sale Auction Data'!$F$2:$F$597))))))=0,"-",(((SUM(IF($A369='Sale Auction Data'!$L$2:$L$597,IF(I$200&lt;'Sale Auction Data'!$E$2:$E$597,IF((J$200+1)&gt;'Sale Auction Data'!$E$2:$E$597,'Sale Auction Data'!$G$2:$G$597)))))-(SUM(IF($A369='Sale Auction Data'!$L$2:$L$597,IF(I$200&lt;'Sale Auction Data'!$E$2:$E$597,IF((J$200+1)&gt;'Sale Auction Data'!$E$2:$E$597,'Sale Auction Data'!$F$2:$F$597))))))/(SUM(IF($A369='Sale Auction Data'!$L$2:$L$597,IF(I$200&lt;'Sale Auction Data'!$E$2:$E$597,IF((J$200+1)&gt;'Sale Auction Data'!$E$2:$E$597,'Sale Auction Data'!$F$2:$F$597)))))))),"-",IF((((SUM(IF($A369='Sale Auction Data'!$L$2:$L$597,IF(I$200&lt;'Sale Auction Data'!$E$2:$E$597,IF((J$200+1)&gt;'Sale Auction Data'!$E$2:$E$597,'Sale Auction Data'!$G$2:$G$597)))))-(SUM(IF($A369='Sale Auction Data'!$L$2:$L$597,IF(I$200&lt;'Sale Auction Data'!$E$2:$E$597,IF((J$200+1)&gt;'Sale Auction Data'!$E$2:$E$597,'Sale Auction Data'!$F$2:$F$597))))))/(SUM(IF($A369='Sale Auction Data'!$L$2:$L$597,IF(I$200&lt;'Sale Auction Data'!$E$2:$E$597,IF((J$200+1)&gt;'Sale Auction Data'!$E$2:$E$597,'Sale Auction Data'!$F$2:$F$597))))))=0,"-",(((SUM(IF($A369='Sale Auction Data'!$L$2:$L$597,IF(I$200&lt;'Sale Auction Data'!$E$2:$E$597,IF((J$200+1)&gt;'Sale Auction Data'!$E$2:$E$597,'Sale Auction Data'!$G$2:$G$597)))))-(SUM(IF($A369='Sale Auction Data'!$L$2:$L$597,IF(I$200&lt;'Sale Auction Data'!$E$2:$E$597,IF((J$200+1)&gt;'Sale Auction Data'!$E$2:$E$597,'Sale Auction Data'!$F$2:$F$597))))))/(SUM(IF($A369='Sale Auction Data'!$L$2:$L$597,IF(I$200&lt;'Sale Auction Data'!$E$2:$E$597,IF((J$200+1)&gt;'Sale Auction Data'!$E$2:$E$597,'Sale Auction Data'!$F$2:$F$597))))))))</f>
        <v>9.8655757486209611E-2</v>
      </c>
      <c r="K369" s="108">
        <f t="array" ref="K369">IF(ISERR(IF((((SUM(IF($A369='Sale Auction Data'!$L$2:$L$597,IF(J$200&lt;'Sale Auction Data'!$E$2:$E$597,IF((K$200+1)&gt;'Sale Auction Data'!$E$2:$E$597,'Sale Auction Data'!$G$2:$G$597)))))-(SUM(IF($A369='Sale Auction Data'!$L$2:$L$597,IF(J$200&lt;'Sale Auction Data'!$E$2:$E$597,IF((K$200+1)&gt;'Sale Auction Data'!$E$2:$E$597,'Sale Auction Data'!$F$2:$F$597))))))/(SUM(IF($A369='Sale Auction Data'!$L$2:$L$597,IF(J$200&lt;'Sale Auction Data'!$E$2:$E$597,IF((K$200+1)&gt;'Sale Auction Data'!$E$2:$E$597,'Sale Auction Data'!$F$2:$F$597))))))=0,"-",(((SUM(IF($A369='Sale Auction Data'!$L$2:$L$597,IF(J$200&lt;'Sale Auction Data'!$E$2:$E$597,IF((K$200+1)&gt;'Sale Auction Data'!$E$2:$E$597,'Sale Auction Data'!$G$2:$G$597)))))-(SUM(IF($A369='Sale Auction Data'!$L$2:$L$597,IF(J$200&lt;'Sale Auction Data'!$E$2:$E$597,IF((K$200+1)&gt;'Sale Auction Data'!$E$2:$E$597,'Sale Auction Data'!$F$2:$F$597))))))/(SUM(IF($A369='Sale Auction Data'!$L$2:$L$597,IF(J$200&lt;'Sale Auction Data'!$E$2:$E$597,IF((K$200+1)&gt;'Sale Auction Data'!$E$2:$E$597,'Sale Auction Data'!$F$2:$F$597)))))))),"-",IF((((SUM(IF($A369='Sale Auction Data'!$L$2:$L$597,IF(J$200&lt;'Sale Auction Data'!$E$2:$E$597,IF((K$200+1)&gt;'Sale Auction Data'!$E$2:$E$597,'Sale Auction Data'!$G$2:$G$597)))))-(SUM(IF($A369='Sale Auction Data'!$L$2:$L$597,IF(J$200&lt;'Sale Auction Data'!$E$2:$E$597,IF((K$200+1)&gt;'Sale Auction Data'!$E$2:$E$597,'Sale Auction Data'!$F$2:$F$597))))))/(SUM(IF($A369='Sale Auction Data'!$L$2:$L$597,IF(J$200&lt;'Sale Auction Data'!$E$2:$E$597,IF((K$200+1)&gt;'Sale Auction Data'!$E$2:$E$597,'Sale Auction Data'!$F$2:$F$597))))))=0,"-",(((SUM(IF($A369='Sale Auction Data'!$L$2:$L$597,IF(J$200&lt;'Sale Auction Data'!$E$2:$E$597,IF((K$200+1)&gt;'Sale Auction Data'!$E$2:$E$597,'Sale Auction Data'!$G$2:$G$597)))))-(SUM(IF($A369='Sale Auction Data'!$L$2:$L$597,IF(J$200&lt;'Sale Auction Data'!$E$2:$E$597,IF((K$200+1)&gt;'Sale Auction Data'!$E$2:$E$597,'Sale Auction Data'!$F$2:$F$597))))))/(SUM(IF($A369='Sale Auction Data'!$L$2:$L$597,IF(J$200&lt;'Sale Auction Data'!$E$2:$E$597,IF((K$200+1)&gt;'Sale Auction Data'!$E$2:$E$597,'Sale Auction Data'!$F$2:$F$597))))))))</f>
        <v>0.23603570830842796</v>
      </c>
      <c r="L369" s="109">
        <f t="array" ref="L369">IF(ISERR(IF((((SUM(IF($A369='Sale Auction Data'!$L$2:$L$597,IF((L$200+1)&lt;'Sale Auction Data'!$E$2:$E$597,'Sale Auction Data'!$G$2:$G$597))))-(SUM(IF($A369='Sale Auction Data'!$L$2:$L$597,IF((L$200+1)&lt;'Sale Auction Data'!$E$2:$E$597,'Sale Auction Data'!$F$2:$F$597)))))/(SUM(IF($A369='Sale Auction Data'!$L$2:$L$597,IF((L$200+1)&lt;'Sale Auction Data'!$E$2:$E$597,'Sale Auction Data'!$F$2:$F$597)))))=0,"-",(((SUM(IF($A369='Sale Auction Data'!$L$2:$L$597,IF((L$200+1)&lt;'Sale Auction Data'!$E$2:$E$597,'Sale Auction Data'!$G$2:$G$597))))-(SUM(IF($A369='Sale Auction Data'!$L$2:$L$597,IF((L$200+1)&lt;'Sale Auction Data'!$E$2:$E$597,'Sale Auction Data'!$F$2:$F$597)))))/(SUM(IF($A369='Sale Auction Data'!$L$2:$L$597,IF((L$200+1)&lt;'Sale Auction Data'!$E$2:$E$597,'Sale Auction Data'!$F$2:$F$597))))))),"-",IF((((SUM(IF($A369='Sale Auction Data'!$L$2:$L$597,IF((L$200+1)&lt;'Sale Auction Data'!$E$2:$E$597,'Sale Auction Data'!$G$2:$G$597))))-(SUM(IF($A369='Sale Auction Data'!$L$2:$L$597,IF((L$200+1)&lt;'Sale Auction Data'!$E$2:$E$597,'Sale Auction Data'!$F$2:$F$597)))))/(SUM(IF($A369='Sale Auction Data'!$L$2:$L$597,IF((L$200+1)&lt;'Sale Auction Data'!$E$2:$E$597,'Sale Auction Data'!$F$2:$F$597)))))=0,"-",(((SUM(IF($A369='Sale Auction Data'!$L$2:$L$597,IF((L$200+1)&lt;'Sale Auction Data'!$E$2:$E$597,'Sale Auction Data'!$G$2:$G$597))))-(SUM(IF($A369='Sale Auction Data'!$L$2:$L$597,IF((L$200+1)&lt;'Sale Auction Data'!$E$2:$E$597,'Sale Auction Data'!$F$2:$F$597)))))/(SUM(IF($A369='Sale Auction Data'!$L$2:$L$597,IF((L$200+1)&lt;'Sale Auction Data'!$E$2:$E$597,'Sale Auction Data'!$F$2:$F$597)))))))</f>
        <v>0.29124517269279387</v>
      </c>
      <c r="M369" s="113">
        <f t="shared" si="56"/>
        <v>0.39987435389032738</v>
      </c>
      <c r="N369" s="114">
        <f t="array" ref="N369">IF(MAX(IF($M369&lt;&gt;$C368:$L368,$C368:$L368))=0,"",MAX(IF($M369&lt;&gt;$C368:$L368,$C368:$L368)))</f>
        <v>0.3587309474974919</v>
      </c>
      <c r="O369" s="114">
        <f t="array" ref="O369">IF(MIN(IF($M369&lt;&gt;$C368:$L368,IF($N369&lt;&gt;$C368:$L368,$C368:$L368)))=0,"",MIN(IF($M369&lt;&gt;$C368:$L368,IF($N369&lt;&gt;$C368:$L368,$C368:$L368))))</f>
        <v>0.11741440677966102</v>
      </c>
      <c r="P369" s="114">
        <f t="array" ref="P369">IF(MIN(IF($O369&lt;&gt;$C368:$L368,IF($N369&lt;&gt;$C368:$L368,IF($M369&lt;&gt;$C368:$L368,$C368:$L368))))=0,"",MIN(IF($O369&lt;&gt;$C368:$L368,IF($N369&lt;&gt;$C368:$L368,IF($M369&lt;&gt;$C368:$L368,$C368:$L368)))))</f>
        <v>0.16378616740947982</v>
      </c>
    </row>
    <row r="370" spans="1:16" x14ac:dyDescent="0.25">
      <c r="A370" t="s">
        <v>96</v>
      </c>
      <c r="B370" s="97" t="s">
        <v>166</v>
      </c>
      <c r="C370" s="107">
        <f t="array" ref="C370">IF(ISERR(IF((((SUM(IF($A370='Sale Auction Data'!$L$2:$L$597,IF(C$200&gt;'Sale Auction Data'!$E$2:$E$597,'Sale Auction Data'!$G$2:$G$597))))-(SUM(IF($A370='Sale Auction Data'!$L$2:$L$597,IF(C$200&gt;'Sale Auction Data'!$E$2:$E$597,'Sale Auction Data'!$F$2:$F$597)))))/(SUM(IF($A370='Sale Auction Data'!$L$2:$L$597,IF(C$200&gt;'Sale Auction Data'!$E$2:$E$597,'Sale Auction Data'!$F$2:$F$597)))))=0,"-",(((SUM(IF($A370='Sale Auction Data'!$L$2:$L$597,IF(C$200&gt;'Sale Auction Data'!$E$2:$E$597,'Sale Auction Data'!$G$2:$G$597))))-(SUM(IF($A370='Sale Auction Data'!$L$2:$L$597,IF(C$200&gt;'Sale Auction Data'!$E$2:$E$597,'Sale Auction Data'!$F$2:$F$597)))))/(SUM(IF($A370='Sale Auction Data'!$L$2:$L$597,IF(C$200&gt;'Sale Auction Data'!$E$2:$E$597,'Sale Auction Data'!$F$2:$F$597))))))),"-",IF((((SUM(IF($A370='Sale Auction Data'!$L$2:$L$597,IF(C$200&gt;'Sale Auction Data'!$E$2:$E$597,'Sale Auction Data'!$G$2:$G$597))))-(SUM(IF($A370='Sale Auction Data'!$L$2:$L$597,IF(C$200&gt;'Sale Auction Data'!$E$2:$E$597,'Sale Auction Data'!$F$2:$F$597)))))/(SUM(IF($A370='Sale Auction Data'!$L$2:$L$597,IF(C$200&gt;'Sale Auction Data'!$E$2:$E$597,'Sale Auction Data'!$F$2:$F$597)))))=0,"-",(((SUM(IF($A370='Sale Auction Data'!$L$2:$L$597,IF(C$200&gt;'Sale Auction Data'!$E$2:$E$597,'Sale Auction Data'!$G$2:$G$597))))-(SUM(IF($A370='Sale Auction Data'!$L$2:$L$597,IF(C$200&gt;'Sale Auction Data'!$E$2:$E$597,'Sale Auction Data'!$F$2:$F$597)))))/(SUM(IF($A370='Sale Auction Data'!$L$2:$L$597,IF(C$200&gt;'Sale Auction Data'!$E$2:$E$597,'Sale Auction Data'!$F$2:$F$597)))))))</f>
        <v>0.30131970532638241</v>
      </c>
      <c r="D370" s="108">
        <f t="array" ref="D370">IF(ISERR(IF((((SUM(IF($A370='Sale Auction Data'!$L$2:$L$597,IF(C$200&lt;'Sale Auction Data'!$E$2:$E$597,IF((D$200+1)&gt;'Sale Auction Data'!$E$2:$E$597,'Sale Auction Data'!$G$2:$G$597)))))-(SUM(IF($A370='Sale Auction Data'!$L$2:$L$597,IF(C$200&lt;'Sale Auction Data'!$E$2:$E$597,IF((D$200+1)&gt;'Sale Auction Data'!$E$2:$E$597,'Sale Auction Data'!$F$2:$F$597))))))/(SUM(IF($A370='Sale Auction Data'!$L$2:$L$597,IF(C$200&lt;'Sale Auction Data'!$E$2:$E$597,IF((D$200+1)&gt;'Sale Auction Data'!$E$2:$E$597,'Sale Auction Data'!$F$2:$F$597))))))=0,"-",(((SUM(IF($A370='Sale Auction Data'!$L$2:$L$597,IF(C$200&lt;'Sale Auction Data'!$E$2:$E$597,IF((D$200+1)&gt;'Sale Auction Data'!$E$2:$E$597,'Sale Auction Data'!$G$2:$G$597)))))-(SUM(IF($A370='Sale Auction Data'!$L$2:$L$597,IF(C$200&lt;'Sale Auction Data'!$E$2:$E$597,IF((D$200+1)&gt;'Sale Auction Data'!$E$2:$E$597,'Sale Auction Data'!$F$2:$F$597))))))/(SUM(IF($A370='Sale Auction Data'!$L$2:$L$597,IF(C$200&lt;'Sale Auction Data'!$E$2:$E$597,IF((D$200+1)&gt;'Sale Auction Data'!$E$2:$E$597,'Sale Auction Data'!$F$2:$F$597)))))))),"-",IF((((SUM(IF($A370='Sale Auction Data'!$L$2:$L$597,IF(C$200&lt;'Sale Auction Data'!$E$2:$E$597,IF((D$200+1)&gt;'Sale Auction Data'!$E$2:$E$597,'Sale Auction Data'!$G$2:$G$597)))))-(SUM(IF($A370='Sale Auction Data'!$L$2:$L$597,IF(C$200&lt;'Sale Auction Data'!$E$2:$E$597,IF((D$200+1)&gt;'Sale Auction Data'!$E$2:$E$597,'Sale Auction Data'!$F$2:$F$597))))))/(SUM(IF($A370='Sale Auction Data'!$L$2:$L$597,IF(C$200&lt;'Sale Auction Data'!$E$2:$E$597,IF((D$200+1)&gt;'Sale Auction Data'!$E$2:$E$597,'Sale Auction Data'!$F$2:$F$597))))))=0,"-",(((SUM(IF($A370='Sale Auction Data'!$L$2:$L$597,IF(C$200&lt;'Sale Auction Data'!$E$2:$E$597,IF((D$200+1)&gt;'Sale Auction Data'!$E$2:$E$597,'Sale Auction Data'!$G$2:$G$597)))))-(SUM(IF($A370='Sale Auction Data'!$L$2:$L$597,IF(C$200&lt;'Sale Auction Data'!$E$2:$E$597,IF((D$200+1)&gt;'Sale Auction Data'!$E$2:$E$597,'Sale Auction Data'!$F$2:$F$597))))))/(SUM(IF($A370='Sale Auction Data'!$L$2:$L$597,IF(C$200&lt;'Sale Auction Data'!$E$2:$E$597,IF((D$200+1)&gt;'Sale Auction Data'!$E$2:$E$597,'Sale Auction Data'!$F$2:$F$597))))))))</f>
        <v>0.34597713443129297</v>
      </c>
      <c r="E370" s="108">
        <f t="array" ref="E370">IF(ISERR(IF((((SUM(IF($A370='Sale Auction Data'!$L$2:$L$597,IF(D$200&lt;'Sale Auction Data'!$E$2:$E$597,IF((E$200+1)&gt;'Sale Auction Data'!$E$2:$E$597,'Sale Auction Data'!$G$2:$G$597)))))-(SUM(IF($A370='Sale Auction Data'!$L$2:$L$597,IF(D$200&lt;'Sale Auction Data'!$E$2:$E$597,IF((E$200+1)&gt;'Sale Auction Data'!$E$2:$E$597,'Sale Auction Data'!$F$2:$F$597))))))/(SUM(IF($A370='Sale Auction Data'!$L$2:$L$597,IF(D$200&lt;'Sale Auction Data'!$E$2:$E$597,IF((E$200+1)&gt;'Sale Auction Data'!$E$2:$E$597,'Sale Auction Data'!$F$2:$F$597))))))=0,"-",(((SUM(IF($A370='Sale Auction Data'!$L$2:$L$597,IF(D$200&lt;'Sale Auction Data'!$E$2:$E$597,IF((E$200+1)&gt;'Sale Auction Data'!$E$2:$E$597,'Sale Auction Data'!$G$2:$G$597)))))-(SUM(IF($A370='Sale Auction Data'!$L$2:$L$597,IF(D$200&lt;'Sale Auction Data'!$E$2:$E$597,IF((E$200+1)&gt;'Sale Auction Data'!$E$2:$E$597,'Sale Auction Data'!$F$2:$F$597))))))/(SUM(IF($A370='Sale Auction Data'!$L$2:$L$597,IF(D$200&lt;'Sale Auction Data'!$E$2:$E$597,IF((E$200+1)&gt;'Sale Auction Data'!$E$2:$E$597,'Sale Auction Data'!$F$2:$F$597)))))))),"-",IF((((SUM(IF($A370='Sale Auction Data'!$L$2:$L$597,IF(D$200&lt;'Sale Auction Data'!$E$2:$E$597,IF((E$200+1)&gt;'Sale Auction Data'!$E$2:$E$597,'Sale Auction Data'!$G$2:$G$597)))))-(SUM(IF($A370='Sale Auction Data'!$L$2:$L$597,IF(D$200&lt;'Sale Auction Data'!$E$2:$E$597,IF((E$200+1)&gt;'Sale Auction Data'!$E$2:$E$597,'Sale Auction Data'!$F$2:$F$597))))))/(SUM(IF($A370='Sale Auction Data'!$L$2:$L$597,IF(D$200&lt;'Sale Auction Data'!$E$2:$E$597,IF((E$200+1)&gt;'Sale Auction Data'!$E$2:$E$597,'Sale Auction Data'!$F$2:$F$597))))))=0,"-",(((SUM(IF($A370='Sale Auction Data'!$L$2:$L$597,IF(D$200&lt;'Sale Auction Data'!$E$2:$E$597,IF((E$200+1)&gt;'Sale Auction Data'!$E$2:$E$597,'Sale Auction Data'!$G$2:$G$597)))))-(SUM(IF($A370='Sale Auction Data'!$L$2:$L$597,IF(D$200&lt;'Sale Auction Data'!$E$2:$E$597,IF((E$200+1)&gt;'Sale Auction Data'!$E$2:$E$597,'Sale Auction Data'!$F$2:$F$597))))))/(SUM(IF($A370='Sale Auction Data'!$L$2:$L$597,IF(D$200&lt;'Sale Auction Data'!$E$2:$E$597,IF((E$200+1)&gt;'Sale Auction Data'!$E$2:$E$597,'Sale Auction Data'!$F$2:$F$597))))))))</f>
        <v>0.2993048775133188</v>
      </c>
      <c r="F370" s="108">
        <f t="array" ref="F370">IF(ISERR(IF((((SUM(IF($A370='Sale Auction Data'!$L$2:$L$597,IF(E$200&lt;'Sale Auction Data'!$E$2:$E$597,IF((F$200+1)&gt;'Sale Auction Data'!$E$2:$E$597,'Sale Auction Data'!$G$2:$G$597)))))-(SUM(IF($A370='Sale Auction Data'!$L$2:$L$597,IF(E$200&lt;'Sale Auction Data'!$E$2:$E$597,IF((F$200+1)&gt;'Sale Auction Data'!$E$2:$E$597,'Sale Auction Data'!$F$2:$F$597))))))/(SUM(IF($A370='Sale Auction Data'!$L$2:$L$597,IF(E$200&lt;'Sale Auction Data'!$E$2:$E$597,IF((F$200+1)&gt;'Sale Auction Data'!$E$2:$E$597,'Sale Auction Data'!$F$2:$F$597))))))=0,"-",(((SUM(IF($A370='Sale Auction Data'!$L$2:$L$597,IF(E$200&lt;'Sale Auction Data'!$E$2:$E$597,IF((F$200+1)&gt;'Sale Auction Data'!$E$2:$E$597,'Sale Auction Data'!$G$2:$G$597)))))-(SUM(IF($A370='Sale Auction Data'!$L$2:$L$597,IF(E$200&lt;'Sale Auction Data'!$E$2:$E$597,IF((F$200+1)&gt;'Sale Auction Data'!$E$2:$E$597,'Sale Auction Data'!$F$2:$F$597))))))/(SUM(IF($A370='Sale Auction Data'!$L$2:$L$597,IF(E$200&lt;'Sale Auction Data'!$E$2:$E$597,IF((F$200+1)&gt;'Sale Auction Data'!$E$2:$E$597,'Sale Auction Data'!$F$2:$F$597)))))))),"-",IF((((SUM(IF($A370='Sale Auction Data'!$L$2:$L$597,IF(E$200&lt;'Sale Auction Data'!$E$2:$E$597,IF((F$200+1)&gt;'Sale Auction Data'!$E$2:$E$597,'Sale Auction Data'!$G$2:$G$597)))))-(SUM(IF($A370='Sale Auction Data'!$L$2:$L$597,IF(E$200&lt;'Sale Auction Data'!$E$2:$E$597,IF((F$200+1)&gt;'Sale Auction Data'!$E$2:$E$597,'Sale Auction Data'!$F$2:$F$597))))))/(SUM(IF($A370='Sale Auction Data'!$L$2:$L$597,IF(E$200&lt;'Sale Auction Data'!$E$2:$E$597,IF((F$200+1)&gt;'Sale Auction Data'!$E$2:$E$597,'Sale Auction Data'!$F$2:$F$597))))))=0,"-",(((SUM(IF($A370='Sale Auction Data'!$L$2:$L$597,IF(E$200&lt;'Sale Auction Data'!$E$2:$E$597,IF((F$200+1)&gt;'Sale Auction Data'!$E$2:$E$597,'Sale Auction Data'!$G$2:$G$597)))))-(SUM(IF($A370='Sale Auction Data'!$L$2:$L$597,IF(E$200&lt;'Sale Auction Data'!$E$2:$E$597,IF((F$200+1)&gt;'Sale Auction Data'!$E$2:$E$597,'Sale Auction Data'!$F$2:$F$597))))))/(SUM(IF($A370='Sale Auction Data'!$L$2:$L$597,IF(E$200&lt;'Sale Auction Data'!$E$2:$E$597,IF((F$200+1)&gt;'Sale Auction Data'!$E$2:$E$597,'Sale Auction Data'!$F$2:$F$597))))))))</f>
        <v>0.23124040084915096</v>
      </c>
      <c r="G370" s="108">
        <f t="array" ref="G370">IF(ISERR(IF((((SUM(IF($A370='Sale Auction Data'!$L$2:$L$597,IF(F$200&lt;'Sale Auction Data'!$E$2:$E$597,IF((G$200+1)&gt;'Sale Auction Data'!$E$2:$E$597,'Sale Auction Data'!$G$2:$G$597)))))-(SUM(IF($A370='Sale Auction Data'!$L$2:$L$597,IF(F$200&lt;'Sale Auction Data'!$E$2:$E$597,IF((G$200+1)&gt;'Sale Auction Data'!$E$2:$E$597,'Sale Auction Data'!$F$2:$F$597))))))/(SUM(IF($A370='Sale Auction Data'!$L$2:$L$597,IF(F$200&lt;'Sale Auction Data'!$E$2:$E$597,IF((G$200+1)&gt;'Sale Auction Data'!$E$2:$E$597,'Sale Auction Data'!$F$2:$F$597))))))=0,"-",(((SUM(IF($A370='Sale Auction Data'!$L$2:$L$597,IF(F$200&lt;'Sale Auction Data'!$E$2:$E$597,IF((G$200+1)&gt;'Sale Auction Data'!$E$2:$E$597,'Sale Auction Data'!$G$2:$G$597)))))-(SUM(IF($A370='Sale Auction Data'!$L$2:$L$597,IF(F$200&lt;'Sale Auction Data'!$E$2:$E$597,IF((G$200+1)&gt;'Sale Auction Data'!$E$2:$E$597,'Sale Auction Data'!$F$2:$F$597))))))/(SUM(IF($A370='Sale Auction Data'!$L$2:$L$597,IF(F$200&lt;'Sale Auction Data'!$E$2:$E$597,IF((G$200+1)&gt;'Sale Auction Data'!$E$2:$E$597,'Sale Auction Data'!$F$2:$F$597)))))))),"-",IF((((SUM(IF($A370='Sale Auction Data'!$L$2:$L$597,IF(F$200&lt;'Sale Auction Data'!$E$2:$E$597,IF((G$200+1)&gt;'Sale Auction Data'!$E$2:$E$597,'Sale Auction Data'!$G$2:$G$597)))))-(SUM(IF($A370='Sale Auction Data'!$L$2:$L$597,IF(F$200&lt;'Sale Auction Data'!$E$2:$E$597,IF((G$200+1)&gt;'Sale Auction Data'!$E$2:$E$597,'Sale Auction Data'!$F$2:$F$597))))))/(SUM(IF($A370='Sale Auction Data'!$L$2:$L$597,IF(F$200&lt;'Sale Auction Data'!$E$2:$E$597,IF((G$200+1)&gt;'Sale Auction Data'!$E$2:$E$597,'Sale Auction Data'!$F$2:$F$597))))))=0,"-",(((SUM(IF($A370='Sale Auction Data'!$L$2:$L$597,IF(F$200&lt;'Sale Auction Data'!$E$2:$E$597,IF((G$200+1)&gt;'Sale Auction Data'!$E$2:$E$597,'Sale Auction Data'!$G$2:$G$597)))))-(SUM(IF($A370='Sale Auction Data'!$L$2:$L$597,IF(F$200&lt;'Sale Auction Data'!$E$2:$E$597,IF((G$200+1)&gt;'Sale Auction Data'!$E$2:$E$597,'Sale Auction Data'!$F$2:$F$597))))))/(SUM(IF($A370='Sale Auction Data'!$L$2:$L$597,IF(F$200&lt;'Sale Auction Data'!$E$2:$E$597,IF((G$200+1)&gt;'Sale Auction Data'!$E$2:$E$597,'Sale Auction Data'!$F$2:$F$597))))))))</f>
        <v>0.21516699482243129</v>
      </c>
      <c r="H370" s="108">
        <f t="array" ref="H370">IF(ISERR(IF((((SUM(IF($A370='Sale Auction Data'!$L$2:$L$597,IF(G$200&lt;'Sale Auction Data'!$E$2:$E$597,IF((H$200+1)&gt;'Sale Auction Data'!$E$2:$E$597,'Sale Auction Data'!$G$2:$G$597)))))-(SUM(IF($A370='Sale Auction Data'!$L$2:$L$597,IF(G$200&lt;'Sale Auction Data'!$E$2:$E$597,IF((H$200+1)&gt;'Sale Auction Data'!$E$2:$E$597,'Sale Auction Data'!$F$2:$F$597))))))/(SUM(IF($A370='Sale Auction Data'!$L$2:$L$597,IF(G$200&lt;'Sale Auction Data'!$E$2:$E$597,IF((H$200+1)&gt;'Sale Auction Data'!$E$2:$E$597,'Sale Auction Data'!$F$2:$F$597))))))=0,"-",(((SUM(IF($A370='Sale Auction Data'!$L$2:$L$597,IF(G$200&lt;'Sale Auction Data'!$E$2:$E$597,IF((H$200+1)&gt;'Sale Auction Data'!$E$2:$E$597,'Sale Auction Data'!$G$2:$G$597)))))-(SUM(IF($A370='Sale Auction Data'!$L$2:$L$597,IF(G$200&lt;'Sale Auction Data'!$E$2:$E$597,IF((H$200+1)&gt;'Sale Auction Data'!$E$2:$E$597,'Sale Auction Data'!$F$2:$F$597))))))/(SUM(IF($A370='Sale Auction Data'!$L$2:$L$597,IF(G$200&lt;'Sale Auction Data'!$E$2:$E$597,IF((H$200+1)&gt;'Sale Auction Data'!$E$2:$E$597,'Sale Auction Data'!$F$2:$F$597)))))))),"-",IF((((SUM(IF($A370='Sale Auction Data'!$L$2:$L$597,IF(G$200&lt;'Sale Auction Data'!$E$2:$E$597,IF((H$200+1)&gt;'Sale Auction Data'!$E$2:$E$597,'Sale Auction Data'!$G$2:$G$597)))))-(SUM(IF($A370='Sale Auction Data'!$L$2:$L$597,IF(G$200&lt;'Sale Auction Data'!$E$2:$E$597,IF((H$200+1)&gt;'Sale Auction Data'!$E$2:$E$597,'Sale Auction Data'!$F$2:$F$597))))))/(SUM(IF($A370='Sale Auction Data'!$L$2:$L$597,IF(G$200&lt;'Sale Auction Data'!$E$2:$E$597,IF((H$200+1)&gt;'Sale Auction Data'!$E$2:$E$597,'Sale Auction Data'!$F$2:$F$597))))))=0,"-",(((SUM(IF($A370='Sale Auction Data'!$L$2:$L$597,IF(G$200&lt;'Sale Auction Data'!$E$2:$E$597,IF((H$200+1)&gt;'Sale Auction Data'!$E$2:$E$597,'Sale Auction Data'!$G$2:$G$597)))))-(SUM(IF($A370='Sale Auction Data'!$L$2:$L$597,IF(G$200&lt;'Sale Auction Data'!$E$2:$E$597,IF((H$200+1)&gt;'Sale Auction Data'!$E$2:$E$597,'Sale Auction Data'!$F$2:$F$597))))))/(SUM(IF($A370='Sale Auction Data'!$L$2:$L$597,IF(G$200&lt;'Sale Auction Data'!$E$2:$E$597,IF((H$200+1)&gt;'Sale Auction Data'!$E$2:$E$597,'Sale Auction Data'!$F$2:$F$597))))))))</f>
        <v>0.19053706593745182</v>
      </c>
      <c r="I370" s="108">
        <f t="array" ref="I370">IF(ISERR(IF((((SUM(IF($A370='Sale Auction Data'!$L$2:$L$597,IF(H$200&lt;'Sale Auction Data'!$E$2:$E$597,IF((I$200+1)&gt;'Sale Auction Data'!$E$2:$E$597,'Sale Auction Data'!$G$2:$G$597)))))-(SUM(IF($A370='Sale Auction Data'!$L$2:$L$597,IF(H$200&lt;'Sale Auction Data'!$E$2:$E$597,IF((I$200+1)&gt;'Sale Auction Data'!$E$2:$E$597,'Sale Auction Data'!$F$2:$F$597))))))/(SUM(IF($A370='Sale Auction Data'!$L$2:$L$597,IF(H$200&lt;'Sale Auction Data'!$E$2:$E$597,IF((I$200+1)&gt;'Sale Auction Data'!$E$2:$E$597,'Sale Auction Data'!$F$2:$F$597))))))=0,"-",(((SUM(IF($A370='Sale Auction Data'!$L$2:$L$597,IF(H$200&lt;'Sale Auction Data'!$E$2:$E$597,IF((I$200+1)&gt;'Sale Auction Data'!$E$2:$E$597,'Sale Auction Data'!$G$2:$G$597)))))-(SUM(IF($A370='Sale Auction Data'!$L$2:$L$597,IF(H$200&lt;'Sale Auction Data'!$E$2:$E$597,IF((I$200+1)&gt;'Sale Auction Data'!$E$2:$E$597,'Sale Auction Data'!$F$2:$F$597))))))/(SUM(IF($A370='Sale Auction Data'!$L$2:$L$597,IF(H$200&lt;'Sale Auction Data'!$E$2:$E$597,IF((I$200+1)&gt;'Sale Auction Data'!$E$2:$E$597,'Sale Auction Data'!$F$2:$F$597)))))))),"-",IF((((SUM(IF($A370='Sale Auction Data'!$L$2:$L$597,IF(H$200&lt;'Sale Auction Data'!$E$2:$E$597,IF((I$200+1)&gt;'Sale Auction Data'!$E$2:$E$597,'Sale Auction Data'!$G$2:$G$597)))))-(SUM(IF($A370='Sale Auction Data'!$L$2:$L$597,IF(H$200&lt;'Sale Auction Data'!$E$2:$E$597,IF((I$200+1)&gt;'Sale Auction Data'!$E$2:$E$597,'Sale Auction Data'!$F$2:$F$597))))))/(SUM(IF($A370='Sale Auction Data'!$L$2:$L$597,IF(H$200&lt;'Sale Auction Data'!$E$2:$E$597,IF((I$200+1)&gt;'Sale Auction Data'!$E$2:$E$597,'Sale Auction Data'!$F$2:$F$597))))))=0,"-",(((SUM(IF($A370='Sale Auction Data'!$L$2:$L$597,IF(H$200&lt;'Sale Auction Data'!$E$2:$E$597,IF((I$200+1)&gt;'Sale Auction Data'!$E$2:$E$597,'Sale Auction Data'!$G$2:$G$597)))))-(SUM(IF($A370='Sale Auction Data'!$L$2:$L$597,IF(H$200&lt;'Sale Auction Data'!$E$2:$E$597,IF((I$200+1)&gt;'Sale Auction Data'!$E$2:$E$597,'Sale Auction Data'!$F$2:$F$597))))))/(SUM(IF($A370='Sale Auction Data'!$L$2:$L$597,IF(H$200&lt;'Sale Auction Data'!$E$2:$E$597,IF((I$200+1)&gt;'Sale Auction Data'!$E$2:$E$597,'Sale Auction Data'!$F$2:$F$597))))))))</f>
        <v>0.13095240161569516</v>
      </c>
      <c r="J370" s="108">
        <f t="array" ref="J370">IF(ISERR(IF((((SUM(IF($A370='Sale Auction Data'!$L$2:$L$597,IF(I$200&lt;'Sale Auction Data'!$E$2:$E$597,IF((J$200+1)&gt;'Sale Auction Data'!$E$2:$E$597,'Sale Auction Data'!$G$2:$G$597)))))-(SUM(IF($A370='Sale Auction Data'!$L$2:$L$597,IF(I$200&lt;'Sale Auction Data'!$E$2:$E$597,IF((J$200+1)&gt;'Sale Auction Data'!$E$2:$E$597,'Sale Auction Data'!$F$2:$F$597))))))/(SUM(IF($A370='Sale Auction Data'!$L$2:$L$597,IF(I$200&lt;'Sale Auction Data'!$E$2:$E$597,IF((J$200+1)&gt;'Sale Auction Data'!$E$2:$E$597,'Sale Auction Data'!$F$2:$F$597))))))=0,"-",(((SUM(IF($A370='Sale Auction Data'!$L$2:$L$597,IF(I$200&lt;'Sale Auction Data'!$E$2:$E$597,IF((J$200+1)&gt;'Sale Auction Data'!$E$2:$E$597,'Sale Auction Data'!$G$2:$G$597)))))-(SUM(IF($A370='Sale Auction Data'!$L$2:$L$597,IF(I$200&lt;'Sale Auction Data'!$E$2:$E$597,IF((J$200+1)&gt;'Sale Auction Data'!$E$2:$E$597,'Sale Auction Data'!$F$2:$F$597))))))/(SUM(IF($A370='Sale Auction Data'!$L$2:$L$597,IF(I$200&lt;'Sale Auction Data'!$E$2:$E$597,IF((J$200+1)&gt;'Sale Auction Data'!$E$2:$E$597,'Sale Auction Data'!$F$2:$F$597)))))))),"-",IF((((SUM(IF($A370='Sale Auction Data'!$L$2:$L$597,IF(I$200&lt;'Sale Auction Data'!$E$2:$E$597,IF((J$200+1)&gt;'Sale Auction Data'!$E$2:$E$597,'Sale Auction Data'!$G$2:$G$597)))))-(SUM(IF($A370='Sale Auction Data'!$L$2:$L$597,IF(I$200&lt;'Sale Auction Data'!$E$2:$E$597,IF((J$200+1)&gt;'Sale Auction Data'!$E$2:$E$597,'Sale Auction Data'!$F$2:$F$597))))))/(SUM(IF($A370='Sale Auction Data'!$L$2:$L$597,IF(I$200&lt;'Sale Auction Data'!$E$2:$E$597,IF((J$200+1)&gt;'Sale Auction Data'!$E$2:$E$597,'Sale Auction Data'!$F$2:$F$597))))))=0,"-",(((SUM(IF($A370='Sale Auction Data'!$L$2:$L$597,IF(I$200&lt;'Sale Auction Data'!$E$2:$E$597,IF((J$200+1)&gt;'Sale Auction Data'!$E$2:$E$597,'Sale Auction Data'!$G$2:$G$597)))))-(SUM(IF($A370='Sale Auction Data'!$L$2:$L$597,IF(I$200&lt;'Sale Auction Data'!$E$2:$E$597,IF((J$200+1)&gt;'Sale Auction Data'!$E$2:$E$597,'Sale Auction Data'!$F$2:$F$597))))))/(SUM(IF($A370='Sale Auction Data'!$L$2:$L$597,IF(I$200&lt;'Sale Auction Data'!$E$2:$E$597,IF((J$200+1)&gt;'Sale Auction Data'!$E$2:$E$597,'Sale Auction Data'!$F$2:$F$597))))))))</f>
        <v>0.53071873803009573</v>
      </c>
      <c r="K370" s="108">
        <f t="array" ref="K370">IF(ISERR(IF((((SUM(IF($A370='Sale Auction Data'!$L$2:$L$597,IF(J$200&lt;'Sale Auction Data'!$E$2:$E$597,IF((K$200+1)&gt;'Sale Auction Data'!$E$2:$E$597,'Sale Auction Data'!$G$2:$G$597)))))-(SUM(IF($A370='Sale Auction Data'!$L$2:$L$597,IF(J$200&lt;'Sale Auction Data'!$E$2:$E$597,IF((K$200+1)&gt;'Sale Auction Data'!$E$2:$E$597,'Sale Auction Data'!$F$2:$F$597))))))/(SUM(IF($A370='Sale Auction Data'!$L$2:$L$597,IF(J$200&lt;'Sale Auction Data'!$E$2:$E$597,IF((K$200+1)&gt;'Sale Auction Data'!$E$2:$E$597,'Sale Auction Data'!$F$2:$F$597))))))=0,"-",(((SUM(IF($A370='Sale Auction Data'!$L$2:$L$597,IF(J$200&lt;'Sale Auction Data'!$E$2:$E$597,IF((K$200+1)&gt;'Sale Auction Data'!$E$2:$E$597,'Sale Auction Data'!$G$2:$G$597)))))-(SUM(IF($A370='Sale Auction Data'!$L$2:$L$597,IF(J$200&lt;'Sale Auction Data'!$E$2:$E$597,IF((K$200+1)&gt;'Sale Auction Data'!$E$2:$E$597,'Sale Auction Data'!$F$2:$F$597))))))/(SUM(IF($A370='Sale Auction Data'!$L$2:$L$597,IF(J$200&lt;'Sale Auction Data'!$E$2:$E$597,IF((K$200+1)&gt;'Sale Auction Data'!$E$2:$E$597,'Sale Auction Data'!$F$2:$F$597)))))))),"-",IF((((SUM(IF($A370='Sale Auction Data'!$L$2:$L$597,IF(J$200&lt;'Sale Auction Data'!$E$2:$E$597,IF((K$200+1)&gt;'Sale Auction Data'!$E$2:$E$597,'Sale Auction Data'!$G$2:$G$597)))))-(SUM(IF($A370='Sale Auction Data'!$L$2:$L$597,IF(J$200&lt;'Sale Auction Data'!$E$2:$E$597,IF((K$200+1)&gt;'Sale Auction Data'!$E$2:$E$597,'Sale Auction Data'!$F$2:$F$597))))))/(SUM(IF($A370='Sale Auction Data'!$L$2:$L$597,IF(J$200&lt;'Sale Auction Data'!$E$2:$E$597,IF((K$200+1)&gt;'Sale Auction Data'!$E$2:$E$597,'Sale Auction Data'!$F$2:$F$597))))))=0,"-",(((SUM(IF($A370='Sale Auction Data'!$L$2:$L$597,IF(J$200&lt;'Sale Auction Data'!$E$2:$E$597,IF((K$200+1)&gt;'Sale Auction Data'!$E$2:$E$597,'Sale Auction Data'!$G$2:$G$597)))))-(SUM(IF($A370='Sale Auction Data'!$L$2:$L$597,IF(J$200&lt;'Sale Auction Data'!$E$2:$E$597,IF((K$200+1)&gt;'Sale Auction Data'!$E$2:$E$597,'Sale Auction Data'!$F$2:$F$597))))))/(SUM(IF($A370='Sale Auction Data'!$L$2:$L$597,IF(J$200&lt;'Sale Auction Data'!$E$2:$E$597,IF((K$200+1)&gt;'Sale Auction Data'!$E$2:$E$597,'Sale Auction Data'!$F$2:$F$597))))))))</f>
        <v>0.23353369942196531</v>
      </c>
      <c r="L370" s="109">
        <f t="array" ref="L370">IF(ISERR(IF((((SUM(IF($A370='Sale Auction Data'!$L$2:$L$597,IF((L$200+1)&lt;'Sale Auction Data'!$E$2:$E$597,'Sale Auction Data'!$G$2:$G$597))))-(SUM(IF($A370='Sale Auction Data'!$L$2:$L$597,IF((L$200+1)&lt;'Sale Auction Data'!$E$2:$E$597,'Sale Auction Data'!$F$2:$F$597)))))/(SUM(IF($A370='Sale Auction Data'!$L$2:$L$597,IF((L$200+1)&lt;'Sale Auction Data'!$E$2:$E$597,'Sale Auction Data'!$F$2:$F$597)))))=0,"-",(((SUM(IF($A370='Sale Auction Data'!$L$2:$L$597,IF((L$200+1)&lt;'Sale Auction Data'!$E$2:$E$597,'Sale Auction Data'!$G$2:$G$597))))-(SUM(IF($A370='Sale Auction Data'!$L$2:$L$597,IF((L$200+1)&lt;'Sale Auction Data'!$E$2:$E$597,'Sale Auction Data'!$F$2:$F$597)))))/(SUM(IF($A370='Sale Auction Data'!$L$2:$L$597,IF((L$200+1)&lt;'Sale Auction Data'!$E$2:$E$597,'Sale Auction Data'!$F$2:$F$597))))))),"-",IF((((SUM(IF($A370='Sale Auction Data'!$L$2:$L$597,IF((L$200+1)&lt;'Sale Auction Data'!$E$2:$E$597,'Sale Auction Data'!$G$2:$G$597))))-(SUM(IF($A370='Sale Auction Data'!$L$2:$L$597,IF((L$200+1)&lt;'Sale Auction Data'!$E$2:$E$597,'Sale Auction Data'!$F$2:$F$597)))))/(SUM(IF($A370='Sale Auction Data'!$L$2:$L$597,IF((L$200+1)&lt;'Sale Auction Data'!$E$2:$E$597,'Sale Auction Data'!$F$2:$F$597)))))=0,"-",(((SUM(IF($A370='Sale Auction Data'!$L$2:$L$597,IF((L$200+1)&lt;'Sale Auction Data'!$E$2:$E$597,'Sale Auction Data'!$G$2:$G$597))))-(SUM(IF($A370='Sale Auction Data'!$L$2:$L$597,IF((L$200+1)&lt;'Sale Auction Data'!$E$2:$E$597,'Sale Auction Data'!$F$2:$F$597)))))/(SUM(IF($A370='Sale Auction Data'!$L$2:$L$597,IF((L$200+1)&lt;'Sale Auction Data'!$E$2:$E$597,'Sale Auction Data'!$F$2:$F$597)))))))</f>
        <v>4.6269895013123551E-3</v>
      </c>
      <c r="M370" s="113">
        <f t="shared" si="56"/>
        <v>0.48736702492211847</v>
      </c>
      <c r="N370" s="114">
        <f t="array" ref="N370">IF(MAX(IF($M370&lt;&gt;$C369:$L369,$C369:$L369))=0,"",MAX(IF($M370&lt;&gt;$C369:$L369,$C369:$L369)))</f>
        <v>0.40074207017669056</v>
      </c>
      <c r="O370" s="114">
        <f t="array" ref="O370">IF(MIN(IF($M370&lt;&gt;$C369:$L369,IF($N370&lt;&gt;$C369:$L369,$C369:$L369)))=0,"",MIN(IF($M370&lt;&gt;$C369:$L369,IF($N370&lt;&gt;$C369:$L369,$C369:$L369))))</f>
        <v>9.8655757486209611E-2</v>
      </c>
      <c r="P370" s="114">
        <f t="array" ref="P370">IF(MIN(IF($O370&lt;&gt;$C369:$L369,IF($N370&lt;&gt;$C369:$L369,IF($M370&lt;&gt;$C369:$L369,$C369:$L369))))=0,"",MIN(IF($O370&lt;&gt;$C369:$L369,IF($N370&lt;&gt;$C369:$L369,IF($M370&lt;&gt;$C369:$L369,$C369:$L369)))))</f>
        <v>0.15903730906948357</v>
      </c>
    </row>
    <row r="371" spans="1:16" x14ac:dyDescent="0.25">
      <c r="A371" t="s">
        <v>100</v>
      </c>
      <c r="B371" s="97" t="s">
        <v>163</v>
      </c>
      <c r="C371" s="107">
        <f t="array" ref="C371">IF(ISERR(IF((((SUM(IF($A371='Sale Auction Data'!$L$2:$L$597,IF(C$200&gt;'Sale Auction Data'!$E$2:$E$597,'Sale Auction Data'!$G$2:$G$597))))-(SUM(IF($A371='Sale Auction Data'!$L$2:$L$597,IF(C$200&gt;'Sale Auction Data'!$E$2:$E$597,'Sale Auction Data'!$F$2:$F$597)))))/(SUM(IF($A371='Sale Auction Data'!$L$2:$L$597,IF(C$200&gt;'Sale Auction Data'!$E$2:$E$597,'Sale Auction Data'!$F$2:$F$597)))))=0,"-",(((SUM(IF($A371='Sale Auction Data'!$L$2:$L$597,IF(C$200&gt;'Sale Auction Data'!$E$2:$E$597,'Sale Auction Data'!$G$2:$G$597))))-(SUM(IF($A371='Sale Auction Data'!$L$2:$L$597,IF(C$200&gt;'Sale Auction Data'!$E$2:$E$597,'Sale Auction Data'!$F$2:$F$597)))))/(SUM(IF($A371='Sale Auction Data'!$L$2:$L$597,IF(C$200&gt;'Sale Auction Data'!$E$2:$E$597,'Sale Auction Data'!$F$2:$F$597))))))),"-",IF((((SUM(IF($A371='Sale Auction Data'!$L$2:$L$597,IF(C$200&gt;'Sale Auction Data'!$E$2:$E$597,'Sale Auction Data'!$G$2:$G$597))))-(SUM(IF($A371='Sale Auction Data'!$L$2:$L$597,IF(C$200&gt;'Sale Auction Data'!$E$2:$E$597,'Sale Auction Data'!$F$2:$F$597)))))/(SUM(IF($A371='Sale Auction Data'!$L$2:$L$597,IF(C$200&gt;'Sale Auction Data'!$E$2:$E$597,'Sale Auction Data'!$F$2:$F$597)))))=0,"-",(((SUM(IF($A371='Sale Auction Data'!$L$2:$L$597,IF(C$200&gt;'Sale Auction Data'!$E$2:$E$597,'Sale Auction Data'!$G$2:$G$597))))-(SUM(IF($A371='Sale Auction Data'!$L$2:$L$597,IF(C$200&gt;'Sale Auction Data'!$E$2:$E$597,'Sale Auction Data'!$F$2:$F$597)))))/(SUM(IF($A371='Sale Auction Data'!$L$2:$L$597,IF(C$200&gt;'Sale Auction Data'!$E$2:$E$597,'Sale Auction Data'!$F$2:$F$597)))))))</f>
        <v>0.18364738570346043</v>
      </c>
      <c r="D371" s="108">
        <f t="array" ref="D371">IF(ISERR(IF((((SUM(IF($A371='Sale Auction Data'!$L$2:$L$597,IF(C$200&lt;'Sale Auction Data'!$E$2:$E$597,IF((D$200+1)&gt;'Sale Auction Data'!$E$2:$E$597,'Sale Auction Data'!$G$2:$G$597)))))-(SUM(IF($A371='Sale Auction Data'!$L$2:$L$597,IF(C$200&lt;'Sale Auction Data'!$E$2:$E$597,IF((D$200+1)&gt;'Sale Auction Data'!$E$2:$E$597,'Sale Auction Data'!$F$2:$F$597))))))/(SUM(IF($A371='Sale Auction Data'!$L$2:$L$597,IF(C$200&lt;'Sale Auction Data'!$E$2:$E$597,IF((D$200+1)&gt;'Sale Auction Data'!$E$2:$E$597,'Sale Auction Data'!$F$2:$F$597))))))=0,"-",(((SUM(IF($A371='Sale Auction Data'!$L$2:$L$597,IF(C$200&lt;'Sale Auction Data'!$E$2:$E$597,IF((D$200+1)&gt;'Sale Auction Data'!$E$2:$E$597,'Sale Auction Data'!$G$2:$G$597)))))-(SUM(IF($A371='Sale Auction Data'!$L$2:$L$597,IF(C$200&lt;'Sale Auction Data'!$E$2:$E$597,IF((D$200+1)&gt;'Sale Auction Data'!$E$2:$E$597,'Sale Auction Data'!$F$2:$F$597))))))/(SUM(IF($A371='Sale Auction Data'!$L$2:$L$597,IF(C$200&lt;'Sale Auction Data'!$E$2:$E$597,IF((D$200+1)&gt;'Sale Auction Data'!$E$2:$E$597,'Sale Auction Data'!$F$2:$F$597)))))))),"-",IF((((SUM(IF($A371='Sale Auction Data'!$L$2:$L$597,IF(C$200&lt;'Sale Auction Data'!$E$2:$E$597,IF((D$200+1)&gt;'Sale Auction Data'!$E$2:$E$597,'Sale Auction Data'!$G$2:$G$597)))))-(SUM(IF($A371='Sale Auction Data'!$L$2:$L$597,IF(C$200&lt;'Sale Auction Data'!$E$2:$E$597,IF((D$200+1)&gt;'Sale Auction Data'!$E$2:$E$597,'Sale Auction Data'!$F$2:$F$597))))))/(SUM(IF($A371='Sale Auction Data'!$L$2:$L$597,IF(C$200&lt;'Sale Auction Data'!$E$2:$E$597,IF((D$200+1)&gt;'Sale Auction Data'!$E$2:$E$597,'Sale Auction Data'!$F$2:$F$597))))))=0,"-",(((SUM(IF($A371='Sale Auction Data'!$L$2:$L$597,IF(C$200&lt;'Sale Auction Data'!$E$2:$E$597,IF((D$200+1)&gt;'Sale Auction Data'!$E$2:$E$597,'Sale Auction Data'!$G$2:$G$597)))))-(SUM(IF($A371='Sale Auction Data'!$L$2:$L$597,IF(C$200&lt;'Sale Auction Data'!$E$2:$E$597,IF((D$200+1)&gt;'Sale Auction Data'!$E$2:$E$597,'Sale Auction Data'!$F$2:$F$597))))))/(SUM(IF($A371='Sale Auction Data'!$L$2:$L$597,IF(C$200&lt;'Sale Auction Data'!$E$2:$E$597,IF((D$200+1)&gt;'Sale Auction Data'!$E$2:$E$597,'Sale Auction Data'!$F$2:$F$597))))))))</f>
        <v>0.28673948268675437</v>
      </c>
      <c r="E371" s="108">
        <f t="array" ref="E371">IF(ISERR(IF((((SUM(IF($A371='Sale Auction Data'!$L$2:$L$597,IF(D$200&lt;'Sale Auction Data'!$E$2:$E$597,IF((E$200+1)&gt;'Sale Auction Data'!$E$2:$E$597,'Sale Auction Data'!$G$2:$G$597)))))-(SUM(IF($A371='Sale Auction Data'!$L$2:$L$597,IF(D$200&lt;'Sale Auction Data'!$E$2:$E$597,IF((E$200+1)&gt;'Sale Auction Data'!$E$2:$E$597,'Sale Auction Data'!$F$2:$F$597))))))/(SUM(IF($A371='Sale Auction Data'!$L$2:$L$597,IF(D$200&lt;'Sale Auction Data'!$E$2:$E$597,IF((E$200+1)&gt;'Sale Auction Data'!$E$2:$E$597,'Sale Auction Data'!$F$2:$F$597))))))=0,"-",(((SUM(IF($A371='Sale Auction Data'!$L$2:$L$597,IF(D$200&lt;'Sale Auction Data'!$E$2:$E$597,IF((E$200+1)&gt;'Sale Auction Data'!$E$2:$E$597,'Sale Auction Data'!$G$2:$G$597)))))-(SUM(IF($A371='Sale Auction Data'!$L$2:$L$597,IF(D$200&lt;'Sale Auction Data'!$E$2:$E$597,IF((E$200+1)&gt;'Sale Auction Data'!$E$2:$E$597,'Sale Auction Data'!$F$2:$F$597))))))/(SUM(IF($A371='Sale Auction Data'!$L$2:$L$597,IF(D$200&lt;'Sale Auction Data'!$E$2:$E$597,IF((E$200+1)&gt;'Sale Auction Data'!$E$2:$E$597,'Sale Auction Data'!$F$2:$F$597)))))))),"-",IF((((SUM(IF($A371='Sale Auction Data'!$L$2:$L$597,IF(D$200&lt;'Sale Auction Data'!$E$2:$E$597,IF((E$200+1)&gt;'Sale Auction Data'!$E$2:$E$597,'Sale Auction Data'!$G$2:$G$597)))))-(SUM(IF($A371='Sale Auction Data'!$L$2:$L$597,IF(D$200&lt;'Sale Auction Data'!$E$2:$E$597,IF((E$200+1)&gt;'Sale Auction Data'!$E$2:$E$597,'Sale Auction Data'!$F$2:$F$597))))))/(SUM(IF($A371='Sale Auction Data'!$L$2:$L$597,IF(D$200&lt;'Sale Auction Data'!$E$2:$E$597,IF((E$200+1)&gt;'Sale Auction Data'!$E$2:$E$597,'Sale Auction Data'!$F$2:$F$597))))))=0,"-",(((SUM(IF($A371='Sale Auction Data'!$L$2:$L$597,IF(D$200&lt;'Sale Auction Data'!$E$2:$E$597,IF((E$200+1)&gt;'Sale Auction Data'!$E$2:$E$597,'Sale Auction Data'!$G$2:$G$597)))))-(SUM(IF($A371='Sale Auction Data'!$L$2:$L$597,IF(D$200&lt;'Sale Auction Data'!$E$2:$E$597,IF((E$200+1)&gt;'Sale Auction Data'!$E$2:$E$597,'Sale Auction Data'!$F$2:$F$597))))))/(SUM(IF($A371='Sale Auction Data'!$L$2:$L$597,IF(D$200&lt;'Sale Auction Data'!$E$2:$E$597,IF((E$200+1)&gt;'Sale Auction Data'!$E$2:$E$597,'Sale Auction Data'!$F$2:$F$597))))))))</f>
        <v>0.28886313028584992</v>
      </c>
      <c r="F371" s="108">
        <f t="array" ref="F371">IF(ISERR(IF((((SUM(IF($A371='Sale Auction Data'!$L$2:$L$597,IF(E$200&lt;'Sale Auction Data'!$E$2:$E$597,IF((F$200+1)&gt;'Sale Auction Data'!$E$2:$E$597,'Sale Auction Data'!$G$2:$G$597)))))-(SUM(IF($A371='Sale Auction Data'!$L$2:$L$597,IF(E$200&lt;'Sale Auction Data'!$E$2:$E$597,IF((F$200+1)&gt;'Sale Auction Data'!$E$2:$E$597,'Sale Auction Data'!$F$2:$F$597))))))/(SUM(IF($A371='Sale Auction Data'!$L$2:$L$597,IF(E$200&lt;'Sale Auction Data'!$E$2:$E$597,IF((F$200+1)&gt;'Sale Auction Data'!$E$2:$E$597,'Sale Auction Data'!$F$2:$F$597))))))=0,"-",(((SUM(IF($A371='Sale Auction Data'!$L$2:$L$597,IF(E$200&lt;'Sale Auction Data'!$E$2:$E$597,IF((F$200+1)&gt;'Sale Auction Data'!$E$2:$E$597,'Sale Auction Data'!$G$2:$G$597)))))-(SUM(IF($A371='Sale Auction Data'!$L$2:$L$597,IF(E$200&lt;'Sale Auction Data'!$E$2:$E$597,IF((F$200+1)&gt;'Sale Auction Data'!$E$2:$E$597,'Sale Auction Data'!$F$2:$F$597))))))/(SUM(IF($A371='Sale Auction Data'!$L$2:$L$597,IF(E$200&lt;'Sale Auction Data'!$E$2:$E$597,IF((F$200+1)&gt;'Sale Auction Data'!$E$2:$E$597,'Sale Auction Data'!$F$2:$F$597)))))))),"-",IF((((SUM(IF($A371='Sale Auction Data'!$L$2:$L$597,IF(E$200&lt;'Sale Auction Data'!$E$2:$E$597,IF((F$200+1)&gt;'Sale Auction Data'!$E$2:$E$597,'Sale Auction Data'!$G$2:$G$597)))))-(SUM(IF($A371='Sale Auction Data'!$L$2:$L$597,IF(E$200&lt;'Sale Auction Data'!$E$2:$E$597,IF((F$200+1)&gt;'Sale Auction Data'!$E$2:$E$597,'Sale Auction Data'!$F$2:$F$597))))))/(SUM(IF($A371='Sale Auction Data'!$L$2:$L$597,IF(E$200&lt;'Sale Auction Data'!$E$2:$E$597,IF((F$200+1)&gt;'Sale Auction Data'!$E$2:$E$597,'Sale Auction Data'!$F$2:$F$597))))))=0,"-",(((SUM(IF($A371='Sale Auction Data'!$L$2:$L$597,IF(E$200&lt;'Sale Auction Data'!$E$2:$E$597,IF((F$200+1)&gt;'Sale Auction Data'!$E$2:$E$597,'Sale Auction Data'!$G$2:$G$597)))))-(SUM(IF($A371='Sale Auction Data'!$L$2:$L$597,IF(E$200&lt;'Sale Auction Data'!$E$2:$E$597,IF((F$200+1)&gt;'Sale Auction Data'!$E$2:$E$597,'Sale Auction Data'!$F$2:$F$597))))))/(SUM(IF($A371='Sale Auction Data'!$L$2:$L$597,IF(E$200&lt;'Sale Auction Data'!$E$2:$E$597,IF((F$200+1)&gt;'Sale Auction Data'!$E$2:$E$597,'Sale Auction Data'!$F$2:$F$597))))))))</f>
        <v>0.31493526518106124</v>
      </c>
      <c r="G371" s="108">
        <f t="array" ref="G371">IF(ISERR(IF((((SUM(IF($A371='Sale Auction Data'!$L$2:$L$597,IF(F$200&lt;'Sale Auction Data'!$E$2:$E$597,IF((G$200+1)&gt;'Sale Auction Data'!$E$2:$E$597,'Sale Auction Data'!$G$2:$G$597)))))-(SUM(IF($A371='Sale Auction Data'!$L$2:$L$597,IF(F$200&lt;'Sale Auction Data'!$E$2:$E$597,IF((G$200+1)&gt;'Sale Auction Data'!$E$2:$E$597,'Sale Auction Data'!$F$2:$F$597))))))/(SUM(IF($A371='Sale Auction Data'!$L$2:$L$597,IF(F$200&lt;'Sale Auction Data'!$E$2:$E$597,IF((G$200+1)&gt;'Sale Auction Data'!$E$2:$E$597,'Sale Auction Data'!$F$2:$F$597))))))=0,"-",(((SUM(IF($A371='Sale Auction Data'!$L$2:$L$597,IF(F$200&lt;'Sale Auction Data'!$E$2:$E$597,IF((G$200+1)&gt;'Sale Auction Data'!$E$2:$E$597,'Sale Auction Data'!$G$2:$G$597)))))-(SUM(IF($A371='Sale Auction Data'!$L$2:$L$597,IF(F$200&lt;'Sale Auction Data'!$E$2:$E$597,IF((G$200+1)&gt;'Sale Auction Data'!$E$2:$E$597,'Sale Auction Data'!$F$2:$F$597))))))/(SUM(IF($A371='Sale Auction Data'!$L$2:$L$597,IF(F$200&lt;'Sale Auction Data'!$E$2:$E$597,IF((G$200+1)&gt;'Sale Auction Data'!$E$2:$E$597,'Sale Auction Data'!$F$2:$F$597)))))))),"-",IF((((SUM(IF($A371='Sale Auction Data'!$L$2:$L$597,IF(F$200&lt;'Sale Auction Data'!$E$2:$E$597,IF((G$200+1)&gt;'Sale Auction Data'!$E$2:$E$597,'Sale Auction Data'!$G$2:$G$597)))))-(SUM(IF($A371='Sale Auction Data'!$L$2:$L$597,IF(F$200&lt;'Sale Auction Data'!$E$2:$E$597,IF((G$200+1)&gt;'Sale Auction Data'!$E$2:$E$597,'Sale Auction Data'!$F$2:$F$597))))))/(SUM(IF($A371='Sale Auction Data'!$L$2:$L$597,IF(F$200&lt;'Sale Auction Data'!$E$2:$E$597,IF((G$200+1)&gt;'Sale Auction Data'!$E$2:$E$597,'Sale Auction Data'!$F$2:$F$597))))))=0,"-",(((SUM(IF($A371='Sale Auction Data'!$L$2:$L$597,IF(F$200&lt;'Sale Auction Data'!$E$2:$E$597,IF((G$200+1)&gt;'Sale Auction Data'!$E$2:$E$597,'Sale Auction Data'!$G$2:$G$597)))))-(SUM(IF($A371='Sale Auction Data'!$L$2:$L$597,IF(F$200&lt;'Sale Auction Data'!$E$2:$E$597,IF((G$200+1)&gt;'Sale Auction Data'!$E$2:$E$597,'Sale Auction Data'!$F$2:$F$597))))))/(SUM(IF($A371='Sale Auction Data'!$L$2:$L$597,IF(F$200&lt;'Sale Auction Data'!$E$2:$E$597,IF((G$200+1)&gt;'Sale Auction Data'!$E$2:$E$597,'Sale Auction Data'!$F$2:$F$597))))))))</f>
        <v>0.34314465408805039</v>
      </c>
      <c r="H371" s="108" t="str">
        <f t="array" ref="H371">IF(ISERR(IF((((SUM(IF($A371='Sale Auction Data'!$L$2:$L$597,IF(G$200&lt;'Sale Auction Data'!$E$2:$E$597,IF((H$200+1)&gt;'Sale Auction Data'!$E$2:$E$597,'Sale Auction Data'!$G$2:$G$597)))))-(SUM(IF($A371='Sale Auction Data'!$L$2:$L$597,IF(G$200&lt;'Sale Auction Data'!$E$2:$E$597,IF((H$200+1)&gt;'Sale Auction Data'!$E$2:$E$597,'Sale Auction Data'!$F$2:$F$597))))))/(SUM(IF($A371='Sale Auction Data'!$L$2:$L$597,IF(G$200&lt;'Sale Auction Data'!$E$2:$E$597,IF((H$200+1)&gt;'Sale Auction Data'!$E$2:$E$597,'Sale Auction Data'!$F$2:$F$597))))))=0,"-",(((SUM(IF($A371='Sale Auction Data'!$L$2:$L$597,IF(G$200&lt;'Sale Auction Data'!$E$2:$E$597,IF((H$200+1)&gt;'Sale Auction Data'!$E$2:$E$597,'Sale Auction Data'!$G$2:$G$597)))))-(SUM(IF($A371='Sale Auction Data'!$L$2:$L$597,IF(G$200&lt;'Sale Auction Data'!$E$2:$E$597,IF((H$200+1)&gt;'Sale Auction Data'!$E$2:$E$597,'Sale Auction Data'!$F$2:$F$597))))))/(SUM(IF($A371='Sale Auction Data'!$L$2:$L$597,IF(G$200&lt;'Sale Auction Data'!$E$2:$E$597,IF((H$200+1)&gt;'Sale Auction Data'!$E$2:$E$597,'Sale Auction Data'!$F$2:$F$597)))))))),"-",IF((((SUM(IF($A371='Sale Auction Data'!$L$2:$L$597,IF(G$200&lt;'Sale Auction Data'!$E$2:$E$597,IF((H$200+1)&gt;'Sale Auction Data'!$E$2:$E$597,'Sale Auction Data'!$G$2:$G$597)))))-(SUM(IF($A371='Sale Auction Data'!$L$2:$L$597,IF(G$200&lt;'Sale Auction Data'!$E$2:$E$597,IF((H$200+1)&gt;'Sale Auction Data'!$E$2:$E$597,'Sale Auction Data'!$F$2:$F$597))))))/(SUM(IF($A371='Sale Auction Data'!$L$2:$L$597,IF(G$200&lt;'Sale Auction Data'!$E$2:$E$597,IF((H$200+1)&gt;'Sale Auction Data'!$E$2:$E$597,'Sale Auction Data'!$F$2:$F$597))))))=0,"-",(((SUM(IF($A371='Sale Auction Data'!$L$2:$L$597,IF(G$200&lt;'Sale Auction Data'!$E$2:$E$597,IF((H$200+1)&gt;'Sale Auction Data'!$E$2:$E$597,'Sale Auction Data'!$G$2:$G$597)))))-(SUM(IF($A371='Sale Auction Data'!$L$2:$L$597,IF(G$200&lt;'Sale Auction Data'!$E$2:$E$597,IF((H$200+1)&gt;'Sale Auction Data'!$E$2:$E$597,'Sale Auction Data'!$F$2:$F$597))))))/(SUM(IF($A371='Sale Auction Data'!$L$2:$L$597,IF(G$200&lt;'Sale Auction Data'!$E$2:$E$597,IF((H$200+1)&gt;'Sale Auction Data'!$E$2:$E$597,'Sale Auction Data'!$F$2:$F$597))))))))</f>
        <v>-</v>
      </c>
      <c r="I371" s="108" t="str">
        <f t="array" ref="I371">IF(ISERR(IF((((SUM(IF($A371='Sale Auction Data'!$L$2:$L$597,IF(H$200&lt;'Sale Auction Data'!$E$2:$E$597,IF((I$200+1)&gt;'Sale Auction Data'!$E$2:$E$597,'Sale Auction Data'!$G$2:$G$597)))))-(SUM(IF($A371='Sale Auction Data'!$L$2:$L$597,IF(H$200&lt;'Sale Auction Data'!$E$2:$E$597,IF((I$200+1)&gt;'Sale Auction Data'!$E$2:$E$597,'Sale Auction Data'!$F$2:$F$597))))))/(SUM(IF($A371='Sale Auction Data'!$L$2:$L$597,IF(H$200&lt;'Sale Auction Data'!$E$2:$E$597,IF((I$200+1)&gt;'Sale Auction Data'!$E$2:$E$597,'Sale Auction Data'!$F$2:$F$597))))))=0,"-",(((SUM(IF($A371='Sale Auction Data'!$L$2:$L$597,IF(H$200&lt;'Sale Auction Data'!$E$2:$E$597,IF((I$200+1)&gt;'Sale Auction Data'!$E$2:$E$597,'Sale Auction Data'!$G$2:$G$597)))))-(SUM(IF($A371='Sale Auction Data'!$L$2:$L$597,IF(H$200&lt;'Sale Auction Data'!$E$2:$E$597,IF((I$200+1)&gt;'Sale Auction Data'!$E$2:$E$597,'Sale Auction Data'!$F$2:$F$597))))))/(SUM(IF($A371='Sale Auction Data'!$L$2:$L$597,IF(H$200&lt;'Sale Auction Data'!$E$2:$E$597,IF((I$200+1)&gt;'Sale Auction Data'!$E$2:$E$597,'Sale Auction Data'!$F$2:$F$597)))))))),"-",IF((((SUM(IF($A371='Sale Auction Data'!$L$2:$L$597,IF(H$200&lt;'Sale Auction Data'!$E$2:$E$597,IF((I$200+1)&gt;'Sale Auction Data'!$E$2:$E$597,'Sale Auction Data'!$G$2:$G$597)))))-(SUM(IF($A371='Sale Auction Data'!$L$2:$L$597,IF(H$200&lt;'Sale Auction Data'!$E$2:$E$597,IF((I$200+1)&gt;'Sale Auction Data'!$E$2:$E$597,'Sale Auction Data'!$F$2:$F$597))))))/(SUM(IF($A371='Sale Auction Data'!$L$2:$L$597,IF(H$200&lt;'Sale Auction Data'!$E$2:$E$597,IF((I$200+1)&gt;'Sale Auction Data'!$E$2:$E$597,'Sale Auction Data'!$F$2:$F$597))))))=0,"-",(((SUM(IF($A371='Sale Auction Data'!$L$2:$L$597,IF(H$200&lt;'Sale Auction Data'!$E$2:$E$597,IF((I$200+1)&gt;'Sale Auction Data'!$E$2:$E$597,'Sale Auction Data'!$G$2:$G$597)))))-(SUM(IF($A371='Sale Auction Data'!$L$2:$L$597,IF(H$200&lt;'Sale Auction Data'!$E$2:$E$597,IF((I$200+1)&gt;'Sale Auction Data'!$E$2:$E$597,'Sale Auction Data'!$F$2:$F$597))))))/(SUM(IF($A371='Sale Auction Data'!$L$2:$L$597,IF(H$200&lt;'Sale Auction Data'!$E$2:$E$597,IF((I$200+1)&gt;'Sale Auction Data'!$E$2:$E$597,'Sale Auction Data'!$F$2:$F$597))))))))</f>
        <v>-</v>
      </c>
      <c r="J371" s="108" t="str">
        <f t="array" ref="J371">IF(ISERR(IF((((SUM(IF($A371='Sale Auction Data'!$L$2:$L$597,IF(I$200&lt;'Sale Auction Data'!$E$2:$E$597,IF((J$200+1)&gt;'Sale Auction Data'!$E$2:$E$597,'Sale Auction Data'!$G$2:$G$597)))))-(SUM(IF($A371='Sale Auction Data'!$L$2:$L$597,IF(I$200&lt;'Sale Auction Data'!$E$2:$E$597,IF((J$200+1)&gt;'Sale Auction Data'!$E$2:$E$597,'Sale Auction Data'!$F$2:$F$597))))))/(SUM(IF($A371='Sale Auction Data'!$L$2:$L$597,IF(I$200&lt;'Sale Auction Data'!$E$2:$E$597,IF((J$200+1)&gt;'Sale Auction Data'!$E$2:$E$597,'Sale Auction Data'!$F$2:$F$597))))))=0,"-",(((SUM(IF($A371='Sale Auction Data'!$L$2:$L$597,IF(I$200&lt;'Sale Auction Data'!$E$2:$E$597,IF((J$200+1)&gt;'Sale Auction Data'!$E$2:$E$597,'Sale Auction Data'!$G$2:$G$597)))))-(SUM(IF($A371='Sale Auction Data'!$L$2:$L$597,IF(I$200&lt;'Sale Auction Data'!$E$2:$E$597,IF((J$200+1)&gt;'Sale Auction Data'!$E$2:$E$597,'Sale Auction Data'!$F$2:$F$597))))))/(SUM(IF($A371='Sale Auction Data'!$L$2:$L$597,IF(I$200&lt;'Sale Auction Data'!$E$2:$E$597,IF((J$200+1)&gt;'Sale Auction Data'!$E$2:$E$597,'Sale Auction Data'!$F$2:$F$597)))))))),"-",IF((((SUM(IF($A371='Sale Auction Data'!$L$2:$L$597,IF(I$200&lt;'Sale Auction Data'!$E$2:$E$597,IF((J$200+1)&gt;'Sale Auction Data'!$E$2:$E$597,'Sale Auction Data'!$G$2:$G$597)))))-(SUM(IF($A371='Sale Auction Data'!$L$2:$L$597,IF(I$200&lt;'Sale Auction Data'!$E$2:$E$597,IF((J$200+1)&gt;'Sale Auction Data'!$E$2:$E$597,'Sale Auction Data'!$F$2:$F$597))))))/(SUM(IF($A371='Sale Auction Data'!$L$2:$L$597,IF(I$200&lt;'Sale Auction Data'!$E$2:$E$597,IF((J$200+1)&gt;'Sale Auction Data'!$E$2:$E$597,'Sale Auction Data'!$F$2:$F$597))))))=0,"-",(((SUM(IF($A371='Sale Auction Data'!$L$2:$L$597,IF(I$200&lt;'Sale Auction Data'!$E$2:$E$597,IF((J$200+1)&gt;'Sale Auction Data'!$E$2:$E$597,'Sale Auction Data'!$G$2:$G$597)))))-(SUM(IF($A371='Sale Auction Data'!$L$2:$L$597,IF(I$200&lt;'Sale Auction Data'!$E$2:$E$597,IF((J$200+1)&gt;'Sale Auction Data'!$E$2:$E$597,'Sale Auction Data'!$F$2:$F$597))))))/(SUM(IF($A371='Sale Auction Data'!$L$2:$L$597,IF(I$200&lt;'Sale Auction Data'!$E$2:$E$597,IF((J$200+1)&gt;'Sale Auction Data'!$E$2:$E$597,'Sale Auction Data'!$F$2:$F$597))))))))</f>
        <v>-</v>
      </c>
      <c r="K371" s="108" t="str">
        <f t="array" ref="K371">IF(ISERR(IF((((SUM(IF($A371='Sale Auction Data'!$L$2:$L$597,IF(J$200&lt;'Sale Auction Data'!$E$2:$E$597,IF((K$200+1)&gt;'Sale Auction Data'!$E$2:$E$597,'Sale Auction Data'!$G$2:$G$597)))))-(SUM(IF($A371='Sale Auction Data'!$L$2:$L$597,IF(J$200&lt;'Sale Auction Data'!$E$2:$E$597,IF((K$200+1)&gt;'Sale Auction Data'!$E$2:$E$597,'Sale Auction Data'!$F$2:$F$597))))))/(SUM(IF($A371='Sale Auction Data'!$L$2:$L$597,IF(J$200&lt;'Sale Auction Data'!$E$2:$E$597,IF((K$200+1)&gt;'Sale Auction Data'!$E$2:$E$597,'Sale Auction Data'!$F$2:$F$597))))))=0,"-",(((SUM(IF($A371='Sale Auction Data'!$L$2:$L$597,IF(J$200&lt;'Sale Auction Data'!$E$2:$E$597,IF((K$200+1)&gt;'Sale Auction Data'!$E$2:$E$597,'Sale Auction Data'!$G$2:$G$597)))))-(SUM(IF($A371='Sale Auction Data'!$L$2:$L$597,IF(J$200&lt;'Sale Auction Data'!$E$2:$E$597,IF((K$200+1)&gt;'Sale Auction Data'!$E$2:$E$597,'Sale Auction Data'!$F$2:$F$597))))))/(SUM(IF($A371='Sale Auction Data'!$L$2:$L$597,IF(J$200&lt;'Sale Auction Data'!$E$2:$E$597,IF((K$200+1)&gt;'Sale Auction Data'!$E$2:$E$597,'Sale Auction Data'!$F$2:$F$597)))))))),"-",IF((((SUM(IF($A371='Sale Auction Data'!$L$2:$L$597,IF(J$200&lt;'Sale Auction Data'!$E$2:$E$597,IF((K$200+1)&gt;'Sale Auction Data'!$E$2:$E$597,'Sale Auction Data'!$G$2:$G$597)))))-(SUM(IF($A371='Sale Auction Data'!$L$2:$L$597,IF(J$200&lt;'Sale Auction Data'!$E$2:$E$597,IF((K$200+1)&gt;'Sale Auction Data'!$E$2:$E$597,'Sale Auction Data'!$F$2:$F$597))))))/(SUM(IF($A371='Sale Auction Data'!$L$2:$L$597,IF(J$200&lt;'Sale Auction Data'!$E$2:$E$597,IF((K$200+1)&gt;'Sale Auction Data'!$E$2:$E$597,'Sale Auction Data'!$F$2:$F$597))))))=0,"-",(((SUM(IF($A371='Sale Auction Data'!$L$2:$L$597,IF(J$200&lt;'Sale Auction Data'!$E$2:$E$597,IF((K$200+1)&gt;'Sale Auction Data'!$E$2:$E$597,'Sale Auction Data'!$G$2:$G$597)))))-(SUM(IF($A371='Sale Auction Data'!$L$2:$L$597,IF(J$200&lt;'Sale Auction Data'!$E$2:$E$597,IF((K$200+1)&gt;'Sale Auction Data'!$E$2:$E$597,'Sale Auction Data'!$F$2:$F$597))))))/(SUM(IF($A371='Sale Auction Data'!$L$2:$L$597,IF(J$200&lt;'Sale Auction Data'!$E$2:$E$597,IF((K$200+1)&gt;'Sale Auction Data'!$E$2:$E$597,'Sale Auction Data'!$F$2:$F$597))))))))</f>
        <v>-</v>
      </c>
      <c r="L371" s="109" t="str">
        <f t="array" ref="L371">IF(ISERR(IF((((SUM(IF($A371='Sale Auction Data'!$L$2:$L$597,IF((L$200+1)&lt;'Sale Auction Data'!$E$2:$E$597,'Sale Auction Data'!$G$2:$G$597))))-(SUM(IF($A371='Sale Auction Data'!$L$2:$L$597,IF((L$200+1)&lt;'Sale Auction Data'!$E$2:$E$597,'Sale Auction Data'!$F$2:$F$597)))))/(SUM(IF($A371='Sale Auction Data'!$L$2:$L$597,IF((L$200+1)&lt;'Sale Auction Data'!$E$2:$E$597,'Sale Auction Data'!$F$2:$F$597)))))=0,"-",(((SUM(IF($A371='Sale Auction Data'!$L$2:$L$597,IF((L$200+1)&lt;'Sale Auction Data'!$E$2:$E$597,'Sale Auction Data'!$G$2:$G$597))))-(SUM(IF($A371='Sale Auction Data'!$L$2:$L$597,IF((L$200+1)&lt;'Sale Auction Data'!$E$2:$E$597,'Sale Auction Data'!$F$2:$F$597)))))/(SUM(IF($A371='Sale Auction Data'!$L$2:$L$597,IF((L$200+1)&lt;'Sale Auction Data'!$E$2:$E$597,'Sale Auction Data'!$F$2:$F$597))))))),"-",IF((((SUM(IF($A371='Sale Auction Data'!$L$2:$L$597,IF((L$200+1)&lt;'Sale Auction Data'!$E$2:$E$597,'Sale Auction Data'!$G$2:$G$597))))-(SUM(IF($A371='Sale Auction Data'!$L$2:$L$597,IF((L$200+1)&lt;'Sale Auction Data'!$E$2:$E$597,'Sale Auction Data'!$F$2:$F$597)))))/(SUM(IF($A371='Sale Auction Data'!$L$2:$L$597,IF((L$200+1)&lt;'Sale Auction Data'!$E$2:$E$597,'Sale Auction Data'!$F$2:$F$597)))))=0,"-",(((SUM(IF($A371='Sale Auction Data'!$L$2:$L$597,IF((L$200+1)&lt;'Sale Auction Data'!$E$2:$E$597,'Sale Auction Data'!$G$2:$G$597))))-(SUM(IF($A371='Sale Auction Data'!$L$2:$L$597,IF((L$200+1)&lt;'Sale Auction Data'!$E$2:$E$597,'Sale Auction Data'!$F$2:$F$597)))))/(SUM(IF($A371='Sale Auction Data'!$L$2:$L$597,IF((L$200+1)&lt;'Sale Auction Data'!$E$2:$E$597,'Sale Auction Data'!$F$2:$F$597)))))))</f>
        <v>-</v>
      </c>
      <c r="M371" s="113">
        <f t="shared" si="56"/>
        <v>0.53071873803009573</v>
      </c>
      <c r="N371" s="114">
        <f t="array" ref="N371">IF(MAX(IF($M371&lt;&gt;$C370:$L370,$C370:$L370))=0,"",MAX(IF($M371&lt;&gt;$C370:$L370,$C370:$L370)))</f>
        <v>0.34597713443129297</v>
      </c>
      <c r="O371" s="114">
        <f t="array" ref="O371">IF(MIN(IF($M371&lt;&gt;$C370:$L370,IF($N371&lt;&gt;$C370:$L370,$C370:$L370)))=0,"",MIN(IF($M371&lt;&gt;$C370:$L370,IF($N371&lt;&gt;$C370:$L370,$C370:$L370))))</f>
        <v>4.6269895013123551E-3</v>
      </c>
      <c r="P371" s="114">
        <f t="array" ref="P371">IF(MIN(IF($O371&lt;&gt;$C370:$L370,IF($N371&lt;&gt;$C370:$L370,IF($M371&lt;&gt;$C370:$L370,$C370:$L370))))=0,"",MIN(IF($O371&lt;&gt;$C370:$L370,IF($N371&lt;&gt;$C370:$L370,IF($M371&lt;&gt;$C370:$L370,$C370:$L370)))))</f>
        <v>0.13095240161569516</v>
      </c>
    </row>
    <row r="372" spans="1:16" x14ac:dyDescent="0.25">
      <c r="A372" t="s">
        <v>109</v>
      </c>
      <c r="B372" s="97" t="s">
        <v>164</v>
      </c>
      <c r="C372" s="107">
        <f t="array" ref="C372">IF(ISERR(IF((((SUM(IF($A372='Sale Auction Data'!$L$2:$L$597,IF(C$200&gt;'Sale Auction Data'!$E$2:$E$597,'Sale Auction Data'!$G$2:$G$597))))-(SUM(IF($A372='Sale Auction Data'!$L$2:$L$597,IF(C$200&gt;'Sale Auction Data'!$E$2:$E$597,'Sale Auction Data'!$F$2:$F$597)))))/(SUM(IF($A372='Sale Auction Data'!$L$2:$L$597,IF(C$200&gt;'Sale Auction Data'!$E$2:$E$597,'Sale Auction Data'!$F$2:$F$597)))))=0,"-",(((SUM(IF($A372='Sale Auction Data'!$L$2:$L$597,IF(C$200&gt;'Sale Auction Data'!$E$2:$E$597,'Sale Auction Data'!$G$2:$G$597))))-(SUM(IF($A372='Sale Auction Data'!$L$2:$L$597,IF(C$200&gt;'Sale Auction Data'!$E$2:$E$597,'Sale Auction Data'!$F$2:$F$597)))))/(SUM(IF($A372='Sale Auction Data'!$L$2:$L$597,IF(C$200&gt;'Sale Auction Data'!$E$2:$E$597,'Sale Auction Data'!$F$2:$F$597))))))),"-",IF((((SUM(IF($A372='Sale Auction Data'!$L$2:$L$597,IF(C$200&gt;'Sale Auction Data'!$E$2:$E$597,'Sale Auction Data'!$G$2:$G$597))))-(SUM(IF($A372='Sale Auction Data'!$L$2:$L$597,IF(C$200&gt;'Sale Auction Data'!$E$2:$E$597,'Sale Auction Data'!$F$2:$F$597)))))/(SUM(IF($A372='Sale Auction Data'!$L$2:$L$597,IF(C$200&gt;'Sale Auction Data'!$E$2:$E$597,'Sale Auction Data'!$F$2:$F$597)))))=0,"-",(((SUM(IF($A372='Sale Auction Data'!$L$2:$L$597,IF(C$200&gt;'Sale Auction Data'!$E$2:$E$597,'Sale Auction Data'!$G$2:$G$597))))-(SUM(IF($A372='Sale Auction Data'!$L$2:$L$597,IF(C$200&gt;'Sale Auction Data'!$E$2:$E$597,'Sale Auction Data'!$F$2:$F$597)))))/(SUM(IF($A372='Sale Auction Data'!$L$2:$L$597,IF(C$200&gt;'Sale Auction Data'!$E$2:$E$597,'Sale Auction Data'!$F$2:$F$597)))))))</f>
        <v>0.65105641025641015</v>
      </c>
      <c r="D372" s="108">
        <f t="array" ref="D372">IF(ISERR(IF((((SUM(IF($A372='Sale Auction Data'!$L$2:$L$597,IF(C$200&lt;'Sale Auction Data'!$E$2:$E$597,IF((D$200+1)&gt;'Sale Auction Data'!$E$2:$E$597,'Sale Auction Data'!$G$2:$G$597)))))-(SUM(IF($A372='Sale Auction Data'!$L$2:$L$597,IF(C$200&lt;'Sale Auction Data'!$E$2:$E$597,IF((D$200+1)&gt;'Sale Auction Data'!$E$2:$E$597,'Sale Auction Data'!$F$2:$F$597))))))/(SUM(IF($A372='Sale Auction Data'!$L$2:$L$597,IF(C$200&lt;'Sale Auction Data'!$E$2:$E$597,IF((D$200+1)&gt;'Sale Auction Data'!$E$2:$E$597,'Sale Auction Data'!$F$2:$F$597))))))=0,"-",(((SUM(IF($A372='Sale Auction Data'!$L$2:$L$597,IF(C$200&lt;'Sale Auction Data'!$E$2:$E$597,IF((D$200+1)&gt;'Sale Auction Data'!$E$2:$E$597,'Sale Auction Data'!$G$2:$G$597)))))-(SUM(IF($A372='Sale Auction Data'!$L$2:$L$597,IF(C$200&lt;'Sale Auction Data'!$E$2:$E$597,IF((D$200+1)&gt;'Sale Auction Data'!$E$2:$E$597,'Sale Auction Data'!$F$2:$F$597))))))/(SUM(IF($A372='Sale Auction Data'!$L$2:$L$597,IF(C$200&lt;'Sale Auction Data'!$E$2:$E$597,IF((D$200+1)&gt;'Sale Auction Data'!$E$2:$E$597,'Sale Auction Data'!$F$2:$F$597)))))))),"-",IF((((SUM(IF($A372='Sale Auction Data'!$L$2:$L$597,IF(C$200&lt;'Sale Auction Data'!$E$2:$E$597,IF((D$200+1)&gt;'Sale Auction Data'!$E$2:$E$597,'Sale Auction Data'!$G$2:$G$597)))))-(SUM(IF($A372='Sale Auction Data'!$L$2:$L$597,IF(C$200&lt;'Sale Auction Data'!$E$2:$E$597,IF((D$200+1)&gt;'Sale Auction Data'!$E$2:$E$597,'Sale Auction Data'!$F$2:$F$597))))))/(SUM(IF($A372='Sale Auction Data'!$L$2:$L$597,IF(C$200&lt;'Sale Auction Data'!$E$2:$E$597,IF((D$200+1)&gt;'Sale Auction Data'!$E$2:$E$597,'Sale Auction Data'!$F$2:$F$597))))))=0,"-",(((SUM(IF($A372='Sale Auction Data'!$L$2:$L$597,IF(C$200&lt;'Sale Auction Data'!$E$2:$E$597,IF((D$200+1)&gt;'Sale Auction Data'!$E$2:$E$597,'Sale Auction Data'!$G$2:$G$597)))))-(SUM(IF($A372='Sale Auction Data'!$L$2:$L$597,IF(C$200&lt;'Sale Auction Data'!$E$2:$E$597,IF((D$200+1)&gt;'Sale Auction Data'!$E$2:$E$597,'Sale Auction Data'!$F$2:$F$597))))))/(SUM(IF($A372='Sale Auction Data'!$L$2:$L$597,IF(C$200&lt;'Sale Auction Data'!$E$2:$E$597,IF((D$200+1)&gt;'Sale Auction Data'!$E$2:$E$597,'Sale Auction Data'!$F$2:$F$597))))))))</f>
        <v>0.33023400094587035</v>
      </c>
      <c r="E372" s="108">
        <f t="array" ref="E372">IF(ISERR(IF((((SUM(IF($A372='Sale Auction Data'!$L$2:$L$597,IF(D$200&lt;'Sale Auction Data'!$E$2:$E$597,IF((E$200+1)&gt;'Sale Auction Data'!$E$2:$E$597,'Sale Auction Data'!$G$2:$G$597)))))-(SUM(IF($A372='Sale Auction Data'!$L$2:$L$597,IF(D$200&lt;'Sale Auction Data'!$E$2:$E$597,IF((E$200+1)&gt;'Sale Auction Data'!$E$2:$E$597,'Sale Auction Data'!$F$2:$F$597))))))/(SUM(IF($A372='Sale Auction Data'!$L$2:$L$597,IF(D$200&lt;'Sale Auction Data'!$E$2:$E$597,IF((E$200+1)&gt;'Sale Auction Data'!$E$2:$E$597,'Sale Auction Data'!$F$2:$F$597))))))=0,"-",(((SUM(IF($A372='Sale Auction Data'!$L$2:$L$597,IF(D$200&lt;'Sale Auction Data'!$E$2:$E$597,IF((E$200+1)&gt;'Sale Auction Data'!$E$2:$E$597,'Sale Auction Data'!$G$2:$G$597)))))-(SUM(IF($A372='Sale Auction Data'!$L$2:$L$597,IF(D$200&lt;'Sale Auction Data'!$E$2:$E$597,IF((E$200+1)&gt;'Sale Auction Data'!$E$2:$E$597,'Sale Auction Data'!$F$2:$F$597))))))/(SUM(IF($A372='Sale Auction Data'!$L$2:$L$597,IF(D$200&lt;'Sale Auction Data'!$E$2:$E$597,IF((E$200+1)&gt;'Sale Auction Data'!$E$2:$E$597,'Sale Auction Data'!$F$2:$F$597)))))))),"-",IF((((SUM(IF($A372='Sale Auction Data'!$L$2:$L$597,IF(D$200&lt;'Sale Auction Data'!$E$2:$E$597,IF((E$200+1)&gt;'Sale Auction Data'!$E$2:$E$597,'Sale Auction Data'!$G$2:$G$597)))))-(SUM(IF($A372='Sale Auction Data'!$L$2:$L$597,IF(D$200&lt;'Sale Auction Data'!$E$2:$E$597,IF((E$200+1)&gt;'Sale Auction Data'!$E$2:$E$597,'Sale Auction Data'!$F$2:$F$597))))))/(SUM(IF($A372='Sale Auction Data'!$L$2:$L$597,IF(D$200&lt;'Sale Auction Data'!$E$2:$E$597,IF((E$200+1)&gt;'Sale Auction Data'!$E$2:$E$597,'Sale Auction Data'!$F$2:$F$597))))))=0,"-",(((SUM(IF($A372='Sale Auction Data'!$L$2:$L$597,IF(D$200&lt;'Sale Auction Data'!$E$2:$E$597,IF((E$200+1)&gt;'Sale Auction Data'!$E$2:$E$597,'Sale Auction Data'!$G$2:$G$597)))))-(SUM(IF($A372='Sale Auction Data'!$L$2:$L$597,IF(D$200&lt;'Sale Auction Data'!$E$2:$E$597,IF((E$200+1)&gt;'Sale Auction Data'!$E$2:$E$597,'Sale Auction Data'!$F$2:$F$597))))))/(SUM(IF($A372='Sale Auction Data'!$L$2:$L$597,IF(D$200&lt;'Sale Auction Data'!$E$2:$E$597,IF((E$200+1)&gt;'Sale Auction Data'!$E$2:$E$597,'Sale Auction Data'!$F$2:$F$597))))))))</f>
        <v>0.1974621380846325</v>
      </c>
      <c r="F372" s="108">
        <f t="array" ref="F372">IF(ISERR(IF((((SUM(IF($A372='Sale Auction Data'!$L$2:$L$597,IF(E$200&lt;'Sale Auction Data'!$E$2:$E$597,IF((F$200+1)&gt;'Sale Auction Data'!$E$2:$E$597,'Sale Auction Data'!$G$2:$G$597)))))-(SUM(IF($A372='Sale Auction Data'!$L$2:$L$597,IF(E$200&lt;'Sale Auction Data'!$E$2:$E$597,IF((F$200+1)&gt;'Sale Auction Data'!$E$2:$E$597,'Sale Auction Data'!$F$2:$F$597))))))/(SUM(IF($A372='Sale Auction Data'!$L$2:$L$597,IF(E$200&lt;'Sale Auction Data'!$E$2:$E$597,IF((F$200+1)&gt;'Sale Auction Data'!$E$2:$E$597,'Sale Auction Data'!$F$2:$F$597))))))=0,"-",(((SUM(IF($A372='Sale Auction Data'!$L$2:$L$597,IF(E$200&lt;'Sale Auction Data'!$E$2:$E$597,IF((F$200+1)&gt;'Sale Auction Data'!$E$2:$E$597,'Sale Auction Data'!$G$2:$G$597)))))-(SUM(IF($A372='Sale Auction Data'!$L$2:$L$597,IF(E$200&lt;'Sale Auction Data'!$E$2:$E$597,IF((F$200+1)&gt;'Sale Auction Data'!$E$2:$E$597,'Sale Auction Data'!$F$2:$F$597))))))/(SUM(IF($A372='Sale Auction Data'!$L$2:$L$597,IF(E$200&lt;'Sale Auction Data'!$E$2:$E$597,IF((F$200+1)&gt;'Sale Auction Data'!$E$2:$E$597,'Sale Auction Data'!$F$2:$F$597)))))))),"-",IF((((SUM(IF($A372='Sale Auction Data'!$L$2:$L$597,IF(E$200&lt;'Sale Auction Data'!$E$2:$E$597,IF((F$200+1)&gt;'Sale Auction Data'!$E$2:$E$597,'Sale Auction Data'!$G$2:$G$597)))))-(SUM(IF($A372='Sale Auction Data'!$L$2:$L$597,IF(E$200&lt;'Sale Auction Data'!$E$2:$E$597,IF((F$200+1)&gt;'Sale Auction Data'!$E$2:$E$597,'Sale Auction Data'!$F$2:$F$597))))))/(SUM(IF($A372='Sale Auction Data'!$L$2:$L$597,IF(E$200&lt;'Sale Auction Data'!$E$2:$E$597,IF((F$200+1)&gt;'Sale Auction Data'!$E$2:$E$597,'Sale Auction Data'!$F$2:$F$597))))))=0,"-",(((SUM(IF($A372='Sale Auction Data'!$L$2:$L$597,IF(E$200&lt;'Sale Auction Data'!$E$2:$E$597,IF((F$200+1)&gt;'Sale Auction Data'!$E$2:$E$597,'Sale Auction Data'!$G$2:$G$597)))))-(SUM(IF($A372='Sale Auction Data'!$L$2:$L$597,IF(E$200&lt;'Sale Auction Data'!$E$2:$E$597,IF((F$200+1)&gt;'Sale Auction Data'!$E$2:$E$597,'Sale Auction Data'!$F$2:$F$597))))))/(SUM(IF($A372='Sale Auction Data'!$L$2:$L$597,IF(E$200&lt;'Sale Auction Data'!$E$2:$E$597,IF((F$200+1)&gt;'Sale Auction Data'!$E$2:$E$597,'Sale Auction Data'!$F$2:$F$597))))))))</f>
        <v>0.40076864621446667</v>
      </c>
      <c r="G372" s="108">
        <f t="array" ref="G372">IF(ISERR(IF((((SUM(IF($A372='Sale Auction Data'!$L$2:$L$597,IF(F$200&lt;'Sale Auction Data'!$E$2:$E$597,IF((G$200+1)&gt;'Sale Auction Data'!$E$2:$E$597,'Sale Auction Data'!$G$2:$G$597)))))-(SUM(IF($A372='Sale Auction Data'!$L$2:$L$597,IF(F$200&lt;'Sale Auction Data'!$E$2:$E$597,IF((G$200+1)&gt;'Sale Auction Data'!$E$2:$E$597,'Sale Auction Data'!$F$2:$F$597))))))/(SUM(IF($A372='Sale Auction Data'!$L$2:$L$597,IF(F$200&lt;'Sale Auction Data'!$E$2:$E$597,IF((G$200+1)&gt;'Sale Auction Data'!$E$2:$E$597,'Sale Auction Data'!$F$2:$F$597))))))=0,"-",(((SUM(IF($A372='Sale Auction Data'!$L$2:$L$597,IF(F$200&lt;'Sale Auction Data'!$E$2:$E$597,IF((G$200+1)&gt;'Sale Auction Data'!$E$2:$E$597,'Sale Auction Data'!$G$2:$G$597)))))-(SUM(IF($A372='Sale Auction Data'!$L$2:$L$597,IF(F$200&lt;'Sale Auction Data'!$E$2:$E$597,IF((G$200+1)&gt;'Sale Auction Data'!$E$2:$E$597,'Sale Auction Data'!$F$2:$F$597))))))/(SUM(IF($A372='Sale Auction Data'!$L$2:$L$597,IF(F$200&lt;'Sale Auction Data'!$E$2:$E$597,IF((G$200+1)&gt;'Sale Auction Data'!$E$2:$E$597,'Sale Auction Data'!$F$2:$F$597)))))))),"-",IF((((SUM(IF($A372='Sale Auction Data'!$L$2:$L$597,IF(F$200&lt;'Sale Auction Data'!$E$2:$E$597,IF((G$200+1)&gt;'Sale Auction Data'!$E$2:$E$597,'Sale Auction Data'!$G$2:$G$597)))))-(SUM(IF($A372='Sale Auction Data'!$L$2:$L$597,IF(F$200&lt;'Sale Auction Data'!$E$2:$E$597,IF((G$200+1)&gt;'Sale Auction Data'!$E$2:$E$597,'Sale Auction Data'!$F$2:$F$597))))))/(SUM(IF($A372='Sale Auction Data'!$L$2:$L$597,IF(F$200&lt;'Sale Auction Data'!$E$2:$E$597,IF((G$200+1)&gt;'Sale Auction Data'!$E$2:$E$597,'Sale Auction Data'!$F$2:$F$597))))))=0,"-",(((SUM(IF($A372='Sale Auction Data'!$L$2:$L$597,IF(F$200&lt;'Sale Auction Data'!$E$2:$E$597,IF((G$200+1)&gt;'Sale Auction Data'!$E$2:$E$597,'Sale Auction Data'!$G$2:$G$597)))))-(SUM(IF($A372='Sale Auction Data'!$L$2:$L$597,IF(F$200&lt;'Sale Auction Data'!$E$2:$E$597,IF((G$200+1)&gt;'Sale Auction Data'!$E$2:$E$597,'Sale Auction Data'!$F$2:$F$597))))))/(SUM(IF($A372='Sale Auction Data'!$L$2:$L$597,IF(F$200&lt;'Sale Auction Data'!$E$2:$E$597,IF((G$200+1)&gt;'Sale Auction Data'!$E$2:$E$597,'Sale Auction Data'!$F$2:$F$597))))))))</f>
        <v>0.26302381170251049</v>
      </c>
      <c r="H372" s="108">
        <f t="array" ref="H372">IF(ISERR(IF((((SUM(IF($A372='Sale Auction Data'!$L$2:$L$597,IF(G$200&lt;'Sale Auction Data'!$E$2:$E$597,IF((H$200+1)&gt;'Sale Auction Data'!$E$2:$E$597,'Sale Auction Data'!$G$2:$G$597)))))-(SUM(IF($A372='Sale Auction Data'!$L$2:$L$597,IF(G$200&lt;'Sale Auction Data'!$E$2:$E$597,IF((H$200+1)&gt;'Sale Auction Data'!$E$2:$E$597,'Sale Auction Data'!$F$2:$F$597))))))/(SUM(IF($A372='Sale Auction Data'!$L$2:$L$597,IF(G$200&lt;'Sale Auction Data'!$E$2:$E$597,IF((H$200+1)&gt;'Sale Auction Data'!$E$2:$E$597,'Sale Auction Data'!$F$2:$F$597))))))=0,"-",(((SUM(IF($A372='Sale Auction Data'!$L$2:$L$597,IF(G$200&lt;'Sale Auction Data'!$E$2:$E$597,IF((H$200+1)&gt;'Sale Auction Data'!$E$2:$E$597,'Sale Auction Data'!$G$2:$G$597)))))-(SUM(IF($A372='Sale Auction Data'!$L$2:$L$597,IF(G$200&lt;'Sale Auction Data'!$E$2:$E$597,IF((H$200+1)&gt;'Sale Auction Data'!$E$2:$E$597,'Sale Auction Data'!$F$2:$F$597))))))/(SUM(IF($A372='Sale Auction Data'!$L$2:$L$597,IF(G$200&lt;'Sale Auction Data'!$E$2:$E$597,IF((H$200+1)&gt;'Sale Auction Data'!$E$2:$E$597,'Sale Auction Data'!$F$2:$F$597)))))))),"-",IF((((SUM(IF($A372='Sale Auction Data'!$L$2:$L$597,IF(G$200&lt;'Sale Auction Data'!$E$2:$E$597,IF((H$200+1)&gt;'Sale Auction Data'!$E$2:$E$597,'Sale Auction Data'!$G$2:$G$597)))))-(SUM(IF($A372='Sale Auction Data'!$L$2:$L$597,IF(G$200&lt;'Sale Auction Data'!$E$2:$E$597,IF((H$200+1)&gt;'Sale Auction Data'!$E$2:$E$597,'Sale Auction Data'!$F$2:$F$597))))))/(SUM(IF($A372='Sale Auction Data'!$L$2:$L$597,IF(G$200&lt;'Sale Auction Data'!$E$2:$E$597,IF((H$200+1)&gt;'Sale Auction Data'!$E$2:$E$597,'Sale Auction Data'!$F$2:$F$597))))))=0,"-",(((SUM(IF($A372='Sale Auction Data'!$L$2:$L$597,IF(G$200&lt;'Sale Auction Data'!$E$2:$E$597,IF((H$200+1)&gt;'Sale Auction Data'!$E$2:$E$597,'Sale Auction Data'!$G$2:$G$597)))))-(SUM(IF($A372='Sale Auction Data'!$L$2:$L$597,IF(G$200&lt;'Sale Auction Data'!$E$2:$E$597,IF((H$200+1)&gt;'Sale Auction Data'!$E$2:$E$597,'Sale Auction Data'!$F$2:$F$597))))))/(SUM(IF($A372='Sale Auction Data'!$L$2:$L$597,IF(G$200&lt;'Sale Auction Data'!$E$2:$E$597,IF((H$200+1)&gt;'Sale Auction Data'!$E$2:$E$597,'Sale Auction Data'!$F$2:$F$597))))))))</f>
        <v>0.23777525032651284</v>
      </c>
      <c r="I372" s="108" t="str">
        <f t="array" ref="I372">IF(ISERR(IF((((SUM(IF($A372='Sale Auction Data'!$L$2:$L$597,IF(H$200&lt;'Sale Auction Data'!$E$2:$E$597,IF((I$200+1)&gt;'Sale Auction Data'!$E$2:$E$597,'Sale Auction Data'!$G$2:$G$597)))))-(SUM(IF($A372='Sale Auction Data'!$L$2:$L$597,IF(H$200&lt;'Sale Auction Data'!$E$2:$E$597,IF((I$200+1)&gt;'Sale Auction Data'!$E$2:$E$597,'Sale Auction Data'!$F$2:$F$597))))))/(SUM(IF($A372='Sale Auction Data'!$L$2:$L$597,IF(H$200&lt;'Sale Auction Data'!$E$2:$E$597,IF((I$200+1)&gt;'Sale Auction Data'!$E$2:$E$597,'Sale Auction Data'!$F$2:$F$597))))))=0,"-",(((SUM(IF($A372='Sale Auction Data'!$L$2:$L$597,IF(H$200&lt;'Sale Auction Data'!$E$2:$E$597,IF((I$200+1)&gt;'Sale Auction Data'!$E$2:$E$597,'Sale Auction Data'!$G$2:$G$597)))))-(SUM(IF($A372='Sale Auction Data'!$L$2:$L$597,IF(H$200&lt;'Sale Auction Data'!$E$2:$E$597,IF((I$200+1)&gt;'Sale Auction Data'!$E$2:$E$597,'Sale Auction Data'!$F$2:$F$597))))))/(SUM(IF($A372='Sale Auction Data'!$L$2:$L$597,IF(H$200&lt;'Sale Auction Data'!$E$2:$E$597,IF((I$200+1)&gt;'Sale Auction Data'!$E$2:$E$597,'Sale Auction Data'!$F$2:$F$597)))))))),"-",IF((((SUM(IF($A372='Sale Auction Data'!$L$2:$L$597,IF(H$200&lt;'Sale Auction Data'!$E$2:$E$597,IF((I$200+1)&gt;'Sale Auction Data'!$E$2:$E$597,'Sale Auction Data'!$G$2:$G$597)))))-(SUM(IF($A372='Sale Auction Data'!$L$2:$L$597,IF(H$200&lt;'Sale Auction Data'!$E$2:$E$597,IF((I$200+1)&gt;'Sale Auction Data'!$E$2:$E$597,'Sale Auction Data'!$F$2:$F$597))))))/(SUM(IF($A372='Sale Auction Data'!$L$2:$L$597,IF(H$200&lt;'Sale Auction Data'!$E$2:$E$597,IF((I$200+1)&gt;'Sale Auction Data'!$E$2:$E$597,'Sale Auction Data'!$F$2:$F$597))))))=0,"-",(((SUM(IF($A372='Sale Auction Data'!$L$2:$L$597,IF(H$200&lt;'Sale Auction Data'!$E$2:$E$597,IF((I$200+1)&gt;'Sale Auction Data'!$E$2:$E$597,'Sale Auction Data'!$G$2:$G$597)))))-(SUM(IF($A372='Sale Auction Data'!$L$2:$L$597,IF(H$200&lt;'Sale Auction Data'!$E$2:$E$597,IF((I$200+1)&gt;'Sale Auction Data'!$E$2:$E$597,'Sale Auction Data'!$F$2:$F$597))))))/(SUM(IF($A372='Sale Auction Data'!$L$2:$L$597,IF(H$200&lt;'Sale Auction Data'!$E$2:$E$597,IF((I$200+1)&gt;'Sale Auction Data'!$E$2:$E$597,'Sale Auction Data'!$F$2:$F$597))))))))</f>
        <v>-</v>
      </c>
      <c r="J372" s="108">
        <f t="array" ref="J372">IF(ISERR(IF((((SUM(IF($A372='Sale Auction Data'!$L$2:$L$597,IF(I$200&lt;'Sale Auction Data'!$E$2:$E$597,IF((J$200+1)&gt;'Sale Auction Data'!$E$2:$E$597,'Sale Auction Data'!$G$2:$G$597)))))-(SUM(IF($A372='Sale Auction Data'!$L$2:$L$597,IF(I$200&lt;'Sale Auction Data'!$E$2:$E$597,IF((J$200+1)&gt;'Sale Auction Data'!$E$2:$E$597,'Sale Auction Data'!$F$2:$F$597))))))/(SUM(IF($A372='Sale Auction Data'!$L$2:$L$597,IF(I$200&lt;'Sale Auction Data'!$E$2:$E$597,IF((J$200+1)&gt;'Sale Auction Data'!$E$2:$E$597,'Sale Auction Data'!$F$2:$F$597))))))=0,"-",(((SUM(IF($A372='Sale Auction Data'!$L$2:$L$597,IF(I$200&lt;'Sale Auction Data'!$E$2:$E$597,IF((J$200+1)&gt;'Sale Auction Data'!$E$2:$E$597,'Sale Auction Data'!$G$2:$G$597)))))-(SUM(IF($A372='Sale Auction Data'!$L$2:$L$597,IF(I$200&lt;'Sale Auction Data'!$E$2:$E$597,IF((J$200+1)&gt;'Sale Auction Data'!$E$2:$E$597,'Sale Auction Data'!$F$2:$F$597))))))/(SUM(IF($A372='Sale Auction Data'!$L$2:$L$597,IF(I$200&lt;'Sale Auction Data'!$E$2:$E$597,IF((J$200+1)&gt;'Sale Auction Data'!$E$2:$E$597,'Sale Auction Data'!$F$2:$F$597)))))))),"-",IF((((SUM(IF($A372='Sale Auction Data'!$L$2:$L$597,IF(I$200&lt;'Sale Auction Data'!$E$2:$E$597,IF((J$200+1)&gt;'Sale Auction Data'!$E$2:$E$597,'Sale Auction Data'!$G$2:$G$597)))))-(SUM(IF($A372='Sale Auction Data'!$L$2:$L$597,IF(I$200&lt;'Sale Auction Data'!$E$2:$E$597,IF((J$200+1)&gt;'Sale Auction Data'!$E$2:$E$597,'Sale Auction Data'!$F$2:$F$597))))))/(SUM(IF($A372='Sale Auction Data'!$L$2:$L$597,IF(I$200&lt;'Sale Auction Data'!$E$2:$E$597,IF((J$200+1)&gt;'Sale Auction Data'!$E$2:$E$597,'Sale Auction Data'!$F$2:$F$597))))))=0,"-",(((SUM(IF($A372='Sale Auction Data'!$L$2:$L$597,IF(I$200&lt;'Sale Auction Data'!$E$2:$E$597,IF((J$200+1)&gt;'Sale Auction Data'!$E$2:$E$597,'Sale Auction Data'!$G$2:$G$597)))))-(SUM(IF($A372='Sale Auction Data'!$L$2:$L$597,IF(I$200&lt;'Sale Auction Data'!$E$2:$E$597,IF((J$200+1)&gt;'Sale Auction Data'!$E$2:$E$597,'Sale Auction Data'!$F$2:$F$597))))))/(SUM(IF($A372='Sale Auction Data'!$L$2:$L$597,IF(I$200&lt;'Sale Auction Data'!$E$2:$E$597,IF((J$200+1)&gt;'Sale Auction Data'!$E$2:$E$597,'Sale Auction Data'!$F$2:$F$597))))))))</f>
        <v>9.7988030467899889E-2</v>
      </c>
      <c r="K372" s="108" t="str">
        <f t="array" ref="K372">IF(ISERR(IF((((SUM(IF($A372='Sale Auction Data'!$L$2:$L$597,IF(J$200&lt;'Sale Auction Data'!$E$2:$E$597,IF((K$200+1)&gt;'Sale Auction Data'!$E$2:$E$597,'Sale Auction Data'!$G$2:$G$597)))))-(SUM(IF($A372='Sale Auction Data'!$L$2:$L$597,IF(J$200&lt;'Sale Auction Data'!$E$2:$E$597,IF((K$200+1)&gt;'Sale Auction Data'!$E$2:$E$597,'Sale Auction Data'!$F$2:$F$597))))))/(SUM(IF($A372='Sale Auction Data'!$L$2:$L$597,IF(J$200&lt;'Sale Auction Data'!$E$2:$E$597,IF((K$200+1)&gt;'Sale Auction Data'!$E$2:$E$597,'Sale Auction Data'!$F$2:$F$597))))))=0,"-",(((SUM(IF($A372='Sale Auction Data'!$L$2:$L$597,IF(J$200&lt;'Sale Auction Data'!$E$2:$E$597,IF((K$200+1)&gt;'Sale Auction Data'!$E$2:$E$597,'Sale Auction Data'!$G$2:$G$597)))))-(SUM(IF($A372='Sale Auction Data'!$L$2:$L$597,IF(J$200&lt;'Sale Auction Data'!$E$2:$E$597,IF((K$200+1)&gt;'Sale Auction Data'!$E$2:$E$597,'Sale Auction Data'!$F$2:$F$597))))))/(SUM(IF($A372='Sale Auction Data'!$L$2:$L$597,IF(J$200&lt;'Sale Auction Data'!$E$2:$E$597,IF((K$200+1)&gt;'Sale Auction Data'!$E$2:$E$597,'Sale Auction Data'!$F$2:$F$597)))))))),"-",IF((((SUM(IF($A372='Sale Auction Data'!$L$2:$L$597,IF(J$200&lt;'Sale Auction Data'!$E$2:$E$597,IF((K$200+1)&gt;'Sale Auction Data'!$E$2:$E$597,'Sale Auction Data'!$G$2:$G$597)))))-(SUM(IF($A372='Sale Auction Data'!$L$2:$L$597,IF(J$200&lt;'Sale Auction Data'!$E$2:$E$597,IF((K$200+1)&gt;'Sale Auction Data'!$E$2:$E$597,'Sale Auction Data'!$F$2:$F$597))))))/(SUM(IF($A372='Sale Auction Data'!$L$2:$L$597,IF(J$200&lt;'Sale Auction Data'!$E$2:$E$597,IF((K$200+1)&gt;'Sale Auction Data'!$E$2:$E$597,'Sale Auction Data'!$F$2:$F$597))))))=0,"-",(((SUM(IF($A372='Sale Auction Data'!$L$2:$L$597,IF(J$200&lt;'Sale Auction Data'!$E$2:$E$597,IF((K$200+1)&gt;'Sale Auction Data'!$E$2:$E$597,'Sale Auction Data'!$G$2:$G$597)))))-(SUM(IF($A372='Sale Auction Data'!$L$2:$L$597,IF(J$200&lt;'Sale Auction Data'!$E$2:$E$597,IF((K$200+1)&gt;'Sale Auction Data'!$E$2:$E$597,'Sale Auction Data'!$F$2:$F$597))))))/(SUM(IF($A372='Sale Auction Data'!$L$2:$L$597,IF(J$200&lt;'Sale Auction Data'!$E$2:$E$597,IF((K$200+1)&gt;'Sale Auction Data'!$E$2:$E$597,'Sale Auction Data'!$F$2:$F$597))))))))</f>
        <v>-</v>
      </c>
      <c r="L372" s="109">
        <f t="array" ref="L372">IF(ISERR(IF((((SUM(IF($A372='Sale Auction Data'!$L$2:$L$597,IF((L$200+1)&lt;'Sale Auction Data'!$E$2:$E$597,'Sale Auction Data'!$G$2:$G$597))))-(SUM(IF($A372='Sale Auction Data'!$L$2:$L$597,IF((L$200+1)&lt;'Sale Auction Data'!$E$2:$E$597,'Sale Auction Data'!$F$2:$F$597)))))/(SUM(IF($A372='Sale Auction Data'!$L$2:$L$597,IF((L$200+1)&lt;'Sale Auction Data'!$E$2:$E$597,'Sale Auction Data'!$F$2:$F$597)))))=0,"-",(((SUM(IF($A372='Sale Auction Data'!$L$2:$L$597,IF((L$200+1)&lt;'Sale Auction Data'!$E$2:$E$597,'Sale Auction Data'!$G$2:$G$597))))-(SUM(IF($A372='Sale Auction Data'!$L$2:$L$597,IF((L$200+1)&lt;'Sale Auction Data'!$E$2:$E$597,'Sale Auction Data'!$F$2:$F$597)))))/(SUM(IF($A372='Sale Auction Data'!$L$2:$L$597,IF((L$200+1)&lt;'Sale Auction Data'!$E$2:$E$597,'Sale Auction Data'!$F$2:$F$597))))))),"-",IF((((SUM(IF($A372='Sale Auction Data'!$L$2:$L$597,IF((L$200+1)&lt;'Sale Auction Data'!$E$2:$E$597,'Sale Auction Data'!$G$2:$G$597))))-(SUM(IF($A372='Sale Auction Data'!$L$2:$L$597,IF((L$200+1)&lt;'Sale Auction Data'!$E$2:$E$597,'Sale Auction Data'!$F$2:$F$597)))))/(SUM(IF($A372='Sale Auction Data'!$L$2:$L$597,IF((L$200+1)&lt;'Sale Auction Data'!$E$2:$E$597,'Sale Auction Data'!$F$2:$F$597)))))=0,"-",(((SUM(IF($A372='Sale Auction Data'!$L$2:$L$597,IF((L$200+1)&lt;'Sale Auction Data'!$E$2:$E$597,'Sale Auction Data'!$G$2:$G$597))))-(SUM(IF($A372='Sale Auction Data'!$L$2:$L$597,IF((L$200+1)&lt;'Sale Auction Data'!$E$2:$E$597,'Sale Auction Data'!$F$2:$F$597)))))/(SUM(IF($A372='Sale Auction Data'!$L$2:$L$597,IF((L$200+1)&lt;'Sale Auction Data'!$E$2:$E$597,'Sale Auction Data'!$F$2:$F$597)))))))</f>
        <v>0.2288580497714576</v>
      </c>
      <c r="M372" s="113">
        <f t="shared" si="56"/>
        <v>0.34314465408805039</v>
      </c>
      <c r="N372" s="114">
        <f t="array" ref="N372">IF(MAX(IF($M372&lt;&gt;$C371:$L371,$C371:$L371))=0,"",MAX(IF($M372&lt;&gt;$C371:$L371,$C371:$L371)))</f>
        <v>0.31493526518106124</v>
      </c>
      <c r="O372" s="114">
        <f t="array" ref="O372">IF(MIN(IF($M372&lt;&gt;$C371:$L371,IF($N372&lt;&gt;$C371:$L371,$C371:$L371)))=0,"",MIN(IF($M372&lt;&gt;$C371:$L371,IF($N372&lt;&gt;$C371:$L371,$C371:$L371))))</f>
        <v>0.18364738570346043</v>
      </c>
      <c r="P372" s="114">
        <f t="array" ref="P372">IF(MIN(IF($O372&lt;&gt;$C371:$L371,IF($N372&lt;&gt;$C371:$L371,IF($M372&lt;&gt;$C371:$L371,$C371:$L371))))=0,"",MIN(IF($O372&lt;&gt;$C371:$L371,IF($N372&lt;&gt;$C371:$L371,IF($M372&lt;&gt;$C371:$L371,$C371:$L371)))))</f>
        <v>0.28673948268675437</v>
      </c>
    </row>
    <row r="373" spans="1:16" x14ac:dyDescent="0.25">
      <c r="A373" t="s">
        <v>94</v>
      </c>
      <c r="B373" s="97" t="s">
        <v>94</v>
      </c>
      <c r="C373" s="107">
        <f t="array" ref="C373">IF(ISERR(IF((((SUM(IF($A373='Sale Auction Data'!$L$2:$L$597,IF(C$200&gt;'Sale Auction Data'!$E$2:$E$597,'Sale Auction Data'!$G$2:$G$597))))-(SUM(IF($A373='Sale Auction Data'!$L$2:$L$597,IF(C$200&gt;'Sale Auction Data'!$E$2:$E$597,'Sale Auction Data'!$F$2:$F$597)))))/(SUM(IF($A373='Sale Auction Data'!$L$2:$L$597,IF(C$200&gt;'Sale Auction Data'!$E$2:$E$597,'Sale Auction Data'!$F$2:$F$597)))))=0,"-",(((SUM(IF($A373='Sale Auction Data'!$L$2:$L$597,IF(C$200&gt;'Sale Auction Data'!$E$2:$E$597,'Sale Auction Data'!$G$2:$G$597))))-(SUM(IF($A373='Sale Auction Data'!$L$2:$L$597,IF(C$200&gt;'Sale Auction Data'!$E$2:$E$597,'Sale Auction Data'!$F$2:$F$597)))))/(SUM(IF($A373='Sale Auction Data'!$L$2:$L$597,IF(C$200&gt;'Sale Auction Data'!$E$2:$E$597,'Sale Auction Data'!$F$2:$F$597))))))),"-",IF((((SUM(IF($A373='Sale Auction Data'!$L$2:$L$597,IF(C$200&gt;'Sale Auction Data'!$E$2:$E$597,'Sale Auction Data'!$G$2:$G$597))))-(SUM(IF($A373='Sale Auction Data'!$L$2:$L$597,IF(C$200&gt;'Sale Auction Data'!$E$2:$E$597,'Sale Auction Data'!$F$2:$F$597)))))/(SUM(IF($A373='Sale Auction Data'!$L$2:$L$597,IF(C$200&gt;'Sale Auction Data'!$E$2:$E$597,'Sale Auction Data'!$F$2:$F$597)))))=0,"-",(((SUM(IF($A373='Sale Auction Data'!$L$2:$L$597,IF(C$200&gt;'Sale Auction Data'!$E$2:$E$597,'Sale Auction Data'!$G$2:$G$597))))-(SUM(IF($A373='Sale Auction Data'!$L$2:$L$597,IF(C$200&gt;'Sale Auction Data'!$E$2:$E$597,'Sale Auction Data'!$F$2:$F$597)))))/(SUM(IF($A373='Sale Auction Data'!$L$2:$L$597,IF(C$200&gt;'Sale Auction Data'!$E$2:$E$597,'Sale Auction Data'!$F$2:$F$597)))))))</f>
        <v>0.84624176806083662</v>
      </c>
      <c r="D373" s="108">
        <f t="array" ref="D373">IF(ISERR(IF((((SUM(IF($A373='Sale Auction Data'!$L$2:$L$597,IF(C$200&lt;'Sale Auction Data'!$E$2:$E$597,IF((D$200+1)&gt;'Sale Auction Data'!$E$2:$E$597,'Sale Auction Data'!$G$2:$G$597)))))-(SUM(IF($A373='Sale Auction Data'!$L$2:$L$597,IF(C$200&lt;'Sale Auction Data'!$E$2:$E$597,IF((D$200+1)&gt;'Sale Auction Data'!$E$2:$E$597,'Sale Auction Data'!$F$2:$F$597))))))/(SUM(IF($A373='Sale Auction Data'!$L$2:$L$597,IF(C$200&lt;'Sale Auction Data'!$E$2:$E$597,IF((D$200+1)&gt;'Sale Auction Data'!$E$2:$E$597,'Sale Auction Data'!$F$2:$F$597))))))=0,"-",(((SUM(IF($A373='Sale Auction Data'!$L$2:$L$597,IF(C$200&lt;'Sale Auction Data'!$E$2:$E$597,IF((D$200+1)&gt;'Sale Auction Data'!$E$2:$E$597,'Sale Auction Data'!$G$2:$G$597)))))-(SUM(IF($A373='Sale Auction Data'!$L$2:$L$597,IF(C$200&lt;'Sale Auction Data'!$E$2:$E$597,IF((D$200+1)&gt;'Sale Auction Data'!$E$2:$E$597,'Sale Auction Data'!$F$2:$F$597))))))/(SUM(IF($A373='Sale Auction Data'!$L$2:$L$597,IF(C$200&lt;'Sale Auction Data'!$E$2:$E$597,IF((D$200+1)&gt;'Sale Auction Data'!$E$2:$E$597,'Sale Auction Data'!$F$2:$F$597)))))))),"-",IF((((SUM(IF($A373='Sale Auction Data'!$L$2:$L$597,IF(C$200&lt;'Sale Auction Data'!$E$2:$E$597,IF((D$200+1)&gt;'Sale Auction Data'!$E$2:$E$597,'Sale Auction Data'!$G$2:$G$597)))))-(SUM(IF($A373='Sale Auction Data'!$L$2:$L$597,IF(C$200&lt;'Sale Auction Data'!$E$2:$E$597,IF((D$200+1)&gt;'Sale Auction Data'!$E$2:$E$597,'Sale Auction Data'!$F$2:$F$597))))))/(SUM(IF($A373='Sale Auction Data'!$L$2:$L$597,IF(C$200&lt;'Sale Auction Data'!$E$2:$E$597,IF((D$200+1)&gt;'Sale Auction Data'!$E$2:$E$597,'Sale Auction Data'!$F$2:$F$597))))))=0,"-",(((SUM(IF($A373='Sale Auction Data'!$L$2:$L$597,IF(C$200&lt;'Sale Auction Data'!$E$2:$E$597,IF((D$200+1)&gt;'Sale Auction Data'!$E$2:$E$597,'Sale Auction Data'!$G$2:$G$597)))))-(SUM(IF($A373='Sale Auction Data'!$L$2:$L$597,IF(C$200&lt;'Sale Auction Data'!$E$2:$E$597,IF((D$200+1)&gt;'Sale Auction Data'!$E$2:$E$597,'Sale Auction Data'!$F$2:$F$597))))))/(SUM(IF($A373='Sale Auction Data'!$L$2:$L$597,IF(C$200&lt;'Sale Auction Data'!$E$2:$E$597,IF((D$200+1)&gt;'Sale Auction Data'!$E$2:$E$597,'Sale Auction Data'!$F$2:$F$597))))))))</f>
        <v>0.44678101238556805</v>
      </c>
      <c r="E373" s="108">
        <f t="array" ref="E373">IF(ISERR(IF((((SUM(IF($A373='Sale Auction Data'!$L$2:$L$597,IF(D$200&lt;'Sale Auction Data'!$E$2:$E$597,IF((E$200+1)&gt;'Sale Auction Data'!$E$2:$E$597,'Sale Auction Data'!$G$2:$G$597)))))-(SUM(IF($A373='Sale Auction Data'!$L$2:$L$597,IF(D$200&lt;'Sale Auction Data'!$E$2:$E$597,IF((E$200+1)&gt;'Sale Auction Data'!$E$2:$E$597,'Sale Auction Data'!$F$2:$F$597))))))/(SUM(IF($A373='Sale Auction Data'!$L$2:$L$597,IF(D$200&lt;'Sale Auction Data'!$E$2:$E$597,IF((E$200+1)&gt;'Sale Auction Data'!$E$2:$E$597,'Sale Auction Data'!$F$2:$F$597))))))=0,"-",(((SUM(IF($A373='Sale Auction Data'!$L$2:$L$597,IF(D$200&lt;'Sale Auction Data'!$E$2:$E$597,IF((E$200+1)&gt;'Sale Auction Data'!$E$2:$E$597,'Sale Auction Data'!$G$2:$G$597)))))-(SUM(IF($A373='Sale Auction Data'!$L$2:$L$597,IF(D$200&lt;'Sale Auction Data'!$E$2:$E$597,IF((E$200+1)&gt;'Sale Auction Data'!$E$2:$E$597,'Sale Auction Data'!$F$2:$F$597))))))/(SUM(IF($A373='Sale Auction Data'!$L$2:$L$597,IF(D$200&lt;'Sale Auction Data'!$E$2:$E$597,IF((E$200+1)&gt;'Sale Auction Data'!$E$2:$E$597,'Sale Auction Data'!$F$2:$F$597)))))))),"-",IF((((SUM(IF($A373='Sale Auction Data'!$L$2:$L$597,IF(D$200&lt;'Sale Auction Data'!$E$2:$E$597,IF((E$200+1)&gt;'Sale Auction Data'!$E$2:$E$597,'Sale Auction Data'!$G$2:$G$597)))))-(SUM(IF($A373='Sale Auction Data'!$L$2:$L$597,IF(D$200&lt;'Sale Auction Data'!$E$2:$E$597,IF((E$200+1)&gt;'Sale Auction Data'!$E$2:$E$597,'Sale Auction Data'!$F$2:$F$597))))))/(SUM(IF($A373='Sale Auction Data'!$L$2:$L$597,IF(D$200&lt;'Sale Auction Data'!$E$2:$E$597,IF((E$200+1)&gt;'Sale Auction Data'!$E$2:$E$597,'Sale Auction Data'!$F$2:$F$597))))))=0,"-",(((SUM(IF($A373='Sale Auction Data'!$L$2:$L$597,IF(D$200&lt;'Sale Auction Data'!$E$2:$E$597,IF((E$200+1)&gt;'Sale Auction Data'!$E$2:$E$597,'Sale Auction Data'!$G$2:$G$597)))))-(SUM(IF($A373='Sale Auction Data'!$L$2:$L$597,IF(D$200&lt;'Sale Auction Data'!$E$2:$E$597,IF((E$200+1)&gt;'Sale Auction Data'!$E$2:$E$597,'Sale Auction Data'!$F$2:$F$597))))))/(SUM(IF($A373='Sale Auction Data'!$L$2:$L$597,IF(D$200&lt;'Sale Auction Data'!$E$2:$E$597,IF((E$200+1)&gt;'Sale Auction Data'!$E$2:$E$597,'Sale Auction Data'!$F$2:$F$597))))))))</f>
        <v>0.87180145394006658</v>
      </c>
      <c r="F373" s="108">
        <f t="array" ref="F373">IF(ISERR(IF((((SUM(IF($A373='Sale Auction Data'!$L$2:$L$597,IF(E$200&lt;'Sale Auction Data'!$E$2:$E$597,IF((F$200+1)&gt;'Sale Auction Data'!$E$2:$E$597,'Sale Auction Data'!$G$2:$G$597)))))-(SUM(IF($A373='Sale Auction Data'!$L$2:$L$597,IF(E$200&lt;'Sale Auction Data'!$E$2:$E$597,IF((F$200+1)&gt;'Sale Auction Data'!$E$2:$E$597,'Sale Auction Data'!$F$2:$F$597))))))/(SUM(IF($A373='Sale Auction Data'!$L$2:$L$597,IF(E$200&lt;'Sale Auction Data'!$E$2:$E$597,IF((F$200+1)&gt;'Sale Auction Data'!$E$2:$E$597,'Sale Auction Data'!$F$2:$F$597))))))=0,"-",(((SUM(IF($A373='Sale Auction Data'!$L$2:$L$597,IF(E$200&lt;'Sale Auction Data'!$E$2:$E$597,IF((F$200+1)&gt;'Sale Auction Data'!$E$2:$E$597,'Sale Auction Data'!$G$2:$G$597)))))-(SUM(IF($A373='Sale Auction Data'!$L$2:$L$597,IF(E$200&lt;'Sale Auction Data'!$E$2:$E$597,IF((F$200+1)&gt;'Sale Auction Data'!$E$2:$E$597,'Sale Auction Data'!$F$2:$F$597))))))/(SUM(IF($A373='Sale Auction Data'!$L$2:$L$597,IF(E$200&lt;'Sale Auction Data'!$E$2:$E$597,IF((F$200+1)&gt;'Sale Auction Data'!$E$2:$E$597,'Sale Auction Data'!$F$2:$F$597)))))))),"-",IF((((SUM(IF($A373='Sale Auction Data'!$L$2:$L$597,IF(E$200&lt;'Sale Auction Data'!$E$2:$E$597,IF((F$200+1)&gt;'Sale Auction Data'!$E$2:$E$597,'Sale Auction Data'!$G$2:$G$597)))))-(SUM(IF($A373='Sale Auction Data'!$L$2:$L$597,IF(E$200&lt;'Sale Auction Data'!$E$2:$E$597,IF((F$200+1)&gt;'Sale Auction Data'!$E$2:$E$597,'Sale Auction Data'!$F$2:$F$597))))))/(SUM(IF($A373='Sale Auction Data'!$L$2:$L$597,IF(E$200&lt;'Sale Auction Data'!$E$2:$E$597,IF((F$200+1)&gt;'Sale Auction Data'!$E$2:$E$597,'Sale Auction Data'!$F$2:$F$597))))))=0,"-",(((SUM(IF($A373='Sale Auction Data'!$L$2:$L$597,IF(E$200&lt;'Sale Auction Data'!$E$2:$E$597,IF((F$200+1)&gt;'Sale Auction Data'!$E$2:$E$597,'Sale Auction Data'!$G$2:$G$597)))))-(SUM(IF($A373='Sale Auction Data'!$L$2:$L$597,IF(E$200&lt;'Sale Auction Data'!$E$2:$E$597,IF((F$200+1)&gt;'Sale Auction Data'!$E$2:$E$597,'Sale Auction Data'!$F$2:$F$597))))))/(SUM(IF($A373='Sale Auction Data'!$L$2:$L$597,IF(E$200&lt;'Sale Auction Data'!$E$2:$E$597,IF((F$200+1)&gt;'Sale Auction Data'!$E$2:$E$597,'Sale Auction Data'!$F$2:$F$597))))))))</f>
        <v>0.67052529546946804</v>
      </c>
      <c r="G373" s="108">
        <f t="array" ref="G373">IF(ISERR(IF((((SUM(IF($A373='Sale Auction Data'!$L$2:$L$597,IF(F$200&lt;'Sale Auction Data'!$E$2:$E$597,IF((G$200+1)&gt;'Sale Auction Data'!$E$2:$E$597,'Sale Auction Data'!$G$2:$G$597)))))-(SUM(IF($A373='Sale Auction Data'!$L$2:$L$597,IF(F$200&lt;'Sale Auction Data'!$E$2:$E$597,IF((G$200+1)&gt;'Sale Auction Data'!$E$2:$E$597,'Sale Auction Data'!$F$2:$F$597))))))/(SUM(IF($A373='Sale Auction Data'!$L$2:$L$597,IF(F$200&lt;'Sale Auction Data'!$E$2:$E$597,IF((G$200+1)&gt;'Sale Auction Data'!$E$2:$E$597,'Sale Auction Data'!$F$2:$F$597))))))=0,"-",(((SUM(IF($A373='Sale Auction Data'!$L$2:$L$597,IF(F$200&lt;'Sale Auction Data'!$E$2:$E$597,IF((G$200+1)&gt;'Sale Auction Data'!$E$2:$E$597,'Sale Auction Data'!$G$2:$G$597)))))-(SUM(IF($A373='Sale Auction Data'!$L$2:$L$597,IF(F$200&lt;'Sale Auction Data'!$E$2:$E$597,IF((G$200+1)&gt;'Sale Auction Data'!$E$2:$E$597,'Sale Auction Data'!$F$2:$F$597))))))/(SUM(IF($A373='Sale Auction Data'!$L$2:$L$597,IF(F$200&lt;'Sale Auction Data'!$E$2:$E$597,IF((G$200+1)&gt;'Sale Auction Data'!$E$2:$E$597,'Sale Auction Data'!$F$2:$F$597)))))))),"-",IF((((SUM(IF($A373='Sale Auction Data'!$L$2:$L$597,IF(F$200&lt;'Sale Auction Data'!$E$2:$E$597,IF((G$200+1)&gt;'Sale Auction Data'!$E$2:$E$597,'Sale Auction Data'!$G$2:$G$597)))))-(SUM(IF($A373='Sale Auction Data'!$L$2:$L$597,IF(F$200&lt;'Sale Auction Data'!$E$2:$E$597,IF((G$200+1)&gt;'Sale Auction Data'!$E$2:$E$597,'Sale Auction Data'!$F$2:$F$597))))))/(SUM(IF($A373='Sale Auction Data'!$L$2:$L$597,IF(F$200&lt;'Sale Auction Data'!$E$2:$E$597,IF((G$200+1)&gt;'Sale Auction Data'!$E$2:$E$597,'Sale Auction Data'!$F$2:$F$597))))))=0,"-",(((SUM(IF($A373='Sale Auction Data'!$L$2:$L$597,IF(F$200&lt;'Sale Auction Data'!$E$2:$E$597,IF((G$200+1)&gt;'Sale Auction Data'!$E$2:$E$597,'Sale Auction Data'!$G$2:$G$597)))))-(SUM(IF($A373='Sale Auction Data'!$L$2:$L$597,IF(F$200&lt;'Sale Auction Data'!$E$2:$E$597,IF((G$200+1)&gt;'Sale Auction Data'!$E$2:$E$597,'Sale Auction Data'!$F$2:$F$597))))))/(SUM(IF($A373='Sale Auction Data'!$L$2:$L$597,IF(F$200&lt;'Sale Auction Data'!$E$2:$E$597,IF((G$200+1)&gt;'Sale Auction Data'!$E$2:$E$597,'Sale Auction Data'!$F$2:$F$597))))))))</f>
        <v>0.49373684774292276</v>
      </c>
      <c r="H373" s="108" t="str">
        <f t="array" ref="H373">IF(ISERR(IF((((SUM(IF($A373='Sale Auction Data'!$L$2:$L$597,IF(G$200&lt;'Sale Auction Data'!$E$2:$E$597,IF((H$200+1)&gt;'Sale Auction Data'!$E$2:$E$597,'Sale Auction Data'!$G$2:$G$597)))))-(SUM(IF($A373='Sale Auction Data'!$L$2:$L$597,IF(G$200&lt;'Sale Auction Data'!$E$2:$E$597,IF((H$200+1)&gt;'Sale Auction Data'!$E$2:$E$597,'Sale Auction Data'!$F$2:$F$597))))))/(SUM(IF($A373='Sale Auction Data'!$L$2:$L$597,IF(G$200&lt;'Sale Auction Data'!$E$2:$E$597,IF((H$200+1)&gt;'Sale Auction Data'!$E$2:$E$597,'Sale Auction Data'!$F$2:$F$597))))))=0,"-",(((SUM(IF($A373='Sale Auction Data'!$L$2:$L$597,IF(G$200&lt;'Sale Auction Data'!$E$2:$E$597,IF((H$200+1)&gt;'Sale Auction Data'!$E$2:$E$597,'Sale Auction Data'!$G$2:$G$597)))))-(SUM(IF($A373='Sale Auction Data'!$L$2:$L$597,IF(G$200&lt;'Sale Auction Data'!$E$2:$E$597,IF((H$200+1)&gt;'Sale Auction Data'!$E$2:$E$597,'Sale Auction Data'!$F$2:$F$597))))))/(SUM(IF($A373='Sale Auction Data'!$L$2:$L$597,IF(G$200&lt;'Sale Auction Data'!$E$2:$E$597,IF((H$200+1)&gt;'Sale Auction Data'!$E$2:$E$597,'Sale Auction Data'!$F$2:$F$597)))))))),"-",IF((((SUM(IF($A373='Sale Auction Data'!$L$2:$L$597,IF(G$200&lt;'Sale Auction Data'!$E$2:$E$597,IF((H$200+1)&gt;'Sale Auction Data'!$E$2:$E$597,'Sale Auction Data'!$G$2:$G$597)))))-(SUM(IF($A373='Sale Auction Data'!$L$2:$L$597,IF(G$200&lt;'Sale Auction Data'!$E$2:$E$597,IF((H$200+1)&gt;'Sale Auction Data'!$E$2:$E$597,'Sale Auction Data'!$F$2:$F$597))))))/(SUM(IF($A373='Sale Auction Data'!$L$2:$L$597,IF(G$200&lt;'Sale Auction Data'!$E$2:$E$597,IF((H$200+1)&gt;'Sale Auction Data'!$E$2:$E$597,'Sale Auction Data'!$F$2:$F$597))))))=0,"-",(((SUM(IF($A373='Sale Auction Data'!$L$2:$L$597,IF(G$200&lt;'Sale Auction Data'!$E$2:$E$597,IF((H$200+1)&gt;'Sale Auction Data'!$E$2:$E$597,'Sale Auction Data'!$G$2:$G$597)))))-(SUM(IF($A373='Sale Auction Data'!$L$2:$L$597,IF(G$200&lt;'Sale Auction Data'!$E$2:$E$597,IF((H$200+1)&gt;'Sale Auction Data'!$E$2:$E$597,'Sale Auction Data'!$F$2:$F$597))))))/(SUM(IF($A373='Sale Auction Data'!$L$2:$L$597,IF(G$200&lt;'Sale Auction Data'!$E$2:$E$597,IF((H$200+1)&gt;'Sale Auction Data'!$E$2:$E$597,'Sale Auction Data'!$F$2:$F$597))))))))</f>
        <v>-</v>
      </c>
      <c r="I373" s="108">
        <f t="array" ref="I373">IF(ISERR(IF((((SUM(IF($A373='Sale Auction Data'!$L$2:$L$597,IF(H$200&lt;'Sale Auction Data'!$E$2:$E$597,IF((I$200+1)&gt;'Sale Auction Data'!$E$2:$E$597,'Sale Auction Data'!$G$2:$G$597)))))-(SUM(IF($A373='Sale Auction Data'!$L$2:$L$597,IF(H$200&lt;'Sale Auction Data'!$E$2:$E$597,IF((I$200+1)&gt;'Sale Auction Data'!$E$2:$E$597,'Sale Auction Data'!$F$2:$F$597))))))/(SUM(IF($A373='Sale Auction Data'!$L$2:$L$597,IF(H$200&lt;'Sale Auction Data'!$E$2:$E$597,IF((I$200+1)&gt;'Sale Auction Data'!$E$2:$E$597,'Sale Auction Data'!$F$2:$F$597))))))=0,"-",(((SUM(IF($A373='Sale Auction Data'!$L$2:$L$597,IF(H$200&lt;'Sale Auction Data'!$E$2:$E$597,IF((I$200+1)&gt;'Sale Auction Data'!$E$2:$E$597,'Sale Auction Data'!$G$2:$G$597)))))-(SUM(IF($A373='Sale Auction Data'!$L$2:$L$597,IF(H$200&lt;'Sale Auction Data'!$E$2:$E$597,IF((I$200+1)&gt;'Sale Auction Data'!$E$2:$E$597,'Sale Auction Data'!$F$2:$F$597))))))/(SUM(IF($A373='Sale Auction Data'!$L$2:$L$597,IF(H$200&lt;'Sale Auction Data'!$E$2:$E$597,IF((I$200+1)&gt;'Sale Auction Data'!$E$2:$E$597,'Sale Auction Data'!$F$2:$F$597)))))))),"-",IF((((SUM(IF($A373='Sale Auction Data'!$L$2:$L$597,IF(H$200&lt;'Sale Auction Data'!$E$2:$E$597,IF((I$200+1)&gt;'Sale Auction Data'!$E$2:$E$597,'Sale Auction Data'!$G$2:$G$597)))))-(SUM(IF($A373='Sale Auction Data'!$L$2:$L$597,IF(H$200&lt;'Sale Auction Data'!$E$2:$E$597,IF((I$200+1)&gt;'Sale Auction Data'!$E$2:$E$597,'Sale Auction Data'!$F$2:$F$597))))))/(SUM(IF($A373='Sale Auction Data'!$L$2:$L$597,IF(H$200&lt;'Sale Auction Data'!$E$2:$E$597,IF((I$200+1)&gt;'Sale Auction Data'!$E$2:$E$597,'Sale Auction Data'!$F$2:$F$597))))))=0,"-",(((SUM(IF($A373='Sale Auction Data'!$L$2:$L$597,IF(H$200&lt;'Sale Auction Data'!$E$2:$E$597,IF((I$200+1)&gt;'Sale Auction Data'!$E$2:$E$597,'Sale Auction Data'!$G$2:$G$597)))))-(SUM(IF($A373='Sale Auction Data'!$L$2:$L$597,IF(H$200&lt;'Sale Auction Data'!$E$2:$E$597,IF((I$200+1)&gt;'Sale Auction Data'!$E$2:$E$597,'Sale Auction Data'!$F$2:$F$597))))))/(SUM(IF($A373='Sale Auction Data'!$L$2:$L$597,IF(H$200&lt;'Sale Auction Data'!$E$2:$E$597,IF((I$200+1)&gt;'Sale Auction Data'!$E$2:$E$597,'Sale Auction Data'!$F$2:$F$597))))))))</f>
        <v>0.31413335958005245</v>
      </c>
      <c r="J373" s="108">
        <f t="array" ref="J373">IF(ISERR(IF((((SUM(IF($A373='Sale Auction Data'!$L$2:$L$597,IF(I$200&lt;'Sale Auction Data'!$E$2:$E$597,IF((J$200+1)&gt;'Sale Auction Data'!$E$2:$E$597,'Sale Auction Data'!$G$2:$G$597)))))-(SUM(IF($A373='Sale Auction Data'!$L$2:$L$597,IF(I$200&lt;'Sale Auction Data'!$E$2:$E$597,IF((J$200+1)&gt;'Sale Auction Data'!$E$2:$E$597,'Sale Auction Data'!$F$2:$F$597))))))/(SUM(IF($A373='Sale Auction Data'!$L$2:$L$597,IF(I$200&lt;'Sale Auction Data'!$E$2:$E$597,IF((J$200+1)&gt;'Sale Auction Data'!$E$2:$E$597,'Sale Auction Data'!$F$2:$F$597))))))=0,"-",(((SUM(IF($A373='Sale Auction Data'!$L$2:$L$597,IF(I$200&lt;'Sale Auction Data'!$E$2:$E$597,IF((J$200+1)&gt;'Sale Auction Data'!$E$2:$E$597,'Sale Auction Data'!$G$2:$G$597)))))-(SUM(IF($A373='Sale Auction Data'!$L$2:$L$597,IF(I$200&lt;'Sale Auction Data'!$E$2:$E$597,IF((J$200+1)&gt;'Sale Auction Data'!$E$2:$E$597,'Sale Auction Data'!$F$2:$F$597))))))/(SUM(IF($A373='Sale Auction Data'!$L$2:$L$597,IF(I$200&lt;'Sale Auction Data'!$E$2:$E$597,IF((J$200+1)&gt;'Sale Auction Data'!$E$2:$E$597,'Sale Auction Data'!$F$2:$F$597)))))))),"-",IF((((SUM(IF($A373='Sale Auction Data'!$L$2:$L$597,IF(I$200&lt;'Sale Auction Data'!$E$2:$E$597,IF((J$200+1)&gt;'Sale Auction Data'!$E$2:$E$597,'Sale Auction Data'!$G$2:$G$597)))))-(SUM(IF($A373='Sale Auction Data'!$L$2:$L$597,IF(I$200&lt;'Sale Auction Data'!$E$2:$E$597,IF((J$200+1)&gt;'Sale Auction Data'!$E$2:$E$597,'Sale Auction Data'!$F$2:$F$597))))))/(SUM(IF($A373='Sale Auction Data'!$L$2:$L$597,IF(I$200&lt;'Sale Auction Data'!$E$2:$E$597,IF((J$200+1)&gt;'Sale Auction Data'!$E$2:$E$597,'Sale Auction Data'!$F$2:$F$597))))))=0,"-",(((SUM(IF($A373='Sale Auction Data'!$L$2:$L$597,IF(I$200&lt;'Sale Auction Data'!$E$2:$E$597,IF((J$200+1)&gt;'Sale Auction Data'!$E$2:$E$597,'Sale Auction Data'!$G$2:$G$597)))))-(SUM(IF($A373='Sale Auction Data'!$L$2:$L$597,IF(I$200&lt;'Sale Auction Data'!$E$2:$E$597,IF((J$200+1)&gt;'Sale Auction Data'!$E$2:$E$597,'Sale Auction Data'!$F$2:$F$597))))))/(SUM(IF($A373='Sale Auction Data'!$L$2:$L$597,IF(I$200&lt;'Sale Auction Data'!$E$2:$E$597,IF((J$200+1)&gt;'Sale Auction Data'!$E$2:$E$597,'Sale Auction Data'!$F$2:$F$597))))))))</f>
        <v>0.72207956831831821</v>
      </c>
      <c r="K373" s="108" t="str">
        <f t="array" ref="K373">IF(ISERR(IF((((SUM(IF($A373='Sale Auction Data'!$L$2:$L$597,IF(J$200&lt;'Sale Auction Data'!$E$2:$E$597,IF((K$200+1)&gt;'Sale Auction Data'!$E$2:$E$597,'Sale Auction Data'!$G$2:$G$597)))))-(SUM(IF($A373='Sale Auction Data'!$L$2:$L$597,IF(J$200&lt;'Sale Auction Data'!$E$2:$E$597,IF((K$200+1)&gt;'Sale Auction Data'!$E$2:$E$597,'Sale Auction Data'!$F$2:$F$597))))))/(SUM(IF($A373='Sale Auction Data'!$L$2:$L$597,IF(J$200&lt;'Sale Auction Data'!$E$2:$E$597,IF((K$200+1)&gt;'Sale Auction Data'!$E$2:$E$597,'Sale Auction Data'!$F$2:$F$597))))))=0,"-",(((SUM(IF($A373='Sale Auction Data'!$L$2:$L$597,IF(J$200&lt;'Sale Auction Data'!$E$2:$E$597,IF((K$200+1)&gt;'Sale Auction Data'!$E$2:$E$597,'Sale Auction Data'!$G$2:$G$597)))))-(SUM(IF($A373='Sale Auction Data'!$L$2:$L$597,IF(J$200&lt;'Sale Auction Data'!$E$2:$E$597,IF((K$200+1)&gt;'Sale Auction Data'!$E$2:$E$597,'Sale Auction Data'!$F$2:$F$597))))))/(SUM(IF($A373='Sale Auction Data'!$L$2:$L$597,IF(J$200&lt;'Sale Auction Data'!$E$2:$E$597,IF((K$200+1)&gt;'Sale Auction Data'!$E$2:$E$597,'Sale Auction Data'!$F$2:$F$597)))))))),"-",IF((((SUM(IF($A373='Sale Auction Data'!$L$2:$L$597,IF(J$200&lt;'Sale Auction Data'!$E$2:$E$597,IF((K$200+1)&gt;'Sale Auction Data'!$E$2:$E$597,'Sale Auction Data'!$G$2:$G$597)))))-(SUM(IF($A373='Sale Auction Data'!$L$2:$L$597,IF(J$200&lt;'Sale Auction Data'!$E$2:$E$597,IF((K$200+1)&gt;'Sale Auction Data'!$E$2:$E$597,'Sale Auction Data'!$F$2:$F$597))))))/(SUM(IF($A373='Sale Auction Data'!$L$2:$L$597,IF(J$200&lt;'Sale Auction Data'!$E$2:$E$597,IF((K$200+1)&gt;'Sale Auction Data'!$E$2:$E$597,'Sale Auction Data'!$F$2:$F$597))))))=0,"-",(((SUM(IF($A373='Sale Auction Data'!$L$2:$L$597,IF(J$200&lt;'Sale Auction Data'!$E$2:$E$597,IF((K$200+1)&gt;'Sale Auction Data'!$E$2:$E$597,'Sale Auction Data'!$G$2:$G$597)))))-(SUM(IF($A373='Sale Auction Data'!$L$2:$L$597,IF(J$200&lt;'Sale Auction Data'!$E$2:$E$597,IF((K$200+1)&gt;'Sale Auction Data'!$E$2:$E$597,'Sale Auction Data'!$F$2:$F$597))))))/(SUM(IF($A373='Sale Auction Data'!$L$2:$L$597,IF(J$200&lt;'Sale Auction Data'!$E$2:$E$597,IF((K$200+1)&gt;'Sale Auction Data'!$E$2:$E$597,'Sale Auction Data'!$F$2:$F$597))))))))</f>
        <v>-</v>
      </c>
      <c r="L373" s="109">
        <f t="array" ref="L373">IF(ISERR(IF((((SUM(IF($A373='Sale Auction Data'!$L$2:$L$597,IF((L$200+1)&lt;'Sale Auction Data'!$E$2:$E$597,'Sale Auction Data'!$G$2:$G$597))))-(SUM(IF($A373='Sale Auction Data'!$L$2:$L$597,IF((L$200+1)&lt;'Sale Auction Data'!$E$2:$E$597,'Sale Auction Data'!$F$2:$F$597)))))/(SUM(IF($A373='Sale Auction Data'!$L$2:$L$597,IF((L$200+1)&lt;'Sale Auction Data'!$E$2:$E$597,'Sale Auction Data'!$F$2:$F$597)))))=0,"-",(((SUM(IF($A373='Sale Auction Data'!$L$2:$L$597,IF((L$200+1)&lt;'Sale Auction Data'!$E$2:$E$597,'Sale Auction Data'!$G$2:$G$597))))-(SUM(IF($A373='Sale Auction Data'!$L$2:$L$597,IF((L$200+1)&lt;'Sale Auction Data'!$E$2:$E$597,'Sale Auction Data'!$F$2:$F$597)))))/(SUM(IF($A373='Sale Auction Data'!$L$2:$L$597,IF((L$200+1)&lt;'Sale Auction Data'!$E$2:$E$597,'Sale Auction Data'!$F$2:$F$597))))))),"-",IF((((SUM(IF($A373='Sale Auction Data'!$L$2:$L$597,IF((L$200+1)&lt;'Sale Auction Data'!$E$2:$E$597,'Sale Auction Data'!$G$2:$G$597))))-(SUM(IF($A373='Sale Auction Data'!$L$2:$L$597,IF((L$200+1)&lt;'Sale Auction Data'!$E$2:$E$597,'Sale Auction Data'!$F$2:$F$597)))))/(SUM(IF($A373='Sale Auction Data'!$L$2:$L$597,IF((L$200+1)&lt;'Sale Auction Data'!$E$2:$E$597,'Sale Auction Data'!$F$2:$F$597)))))=0,"-",(((SUM(IF($A373='Sale Auction Data'!$L$2:$L$597,IF((L$200+1)&lt;'Sale Auction Data'!$E$2:$E$597,'Sale Auction Data'!$G$2:$G$597))))-(SUM(IF($A373='Sale Auction Data'!$L$2:$L$597,IF((L$200+1)&lt;'Sale Auction Data'!$E$2:$E$597,'Sale Auction Data'!$F$2:$F$597)))))/(SUM(IF($A373='Sale Auction Data'!$L$2:$L$597,IF((L$200+1)&lt;'Sale Auction Data'!$E$2:$E$597,'Sale Auction Data'!$F$2:$F$597)))))))</f>
        <v>0.51623011140235908</v>
      </c>
      <c r="M373" s="113">
        <f t="shared" si="56"/>
        <v>0.65105641025641015</v>
      </c>
      <c r="N373" s="114">
        <f t="array" ref="N373">IF(MAX(IF($M373&lt;&gt;$C372:$L372,$C372:$L372))=0,"",MAX(IF($M373&lt;&gt;$C372:$L372,$C372:$L372)))</f>
        <v>0.40076864621446667</v>
      </c>
      <c r="O373" s="114">
        <f t="array" ref="O373">IF(MIN(IF($M373&lt;&gt;$C372:$L372,IF($N373&lt;&gt;$C372:$L372,$C372:$L372)))=0,"",MIN(IF($M373&lt;&gt;$C372:$L372,IF($N373&lt;&gt;$C372:$L372,$C372:$L372))))</f>
        <v>9.7988030467899889E-2</v>
      </c>
      <c r="P373" s="114">
        <f t="array" ref="P373">IF(MIN(IF($O373&lt;&gt;$C372:$L372,IF($N373&lt;&gt;$C372:$L372,IF($M373&lt;&gt;$C372:$L372,$C372:$L372))))=0,"",MIN(IF($O373&lt;&gt;$C372:$L372,IF($N373&lt;&gt;$C372:$L372,IF($M373&lt;&gt;$C372:$L372,$C372:$L372)))))</f>
        <v>0.1974621380846325</v>
      </c>
    </row>
    <row r="374" spans="1:16" x14ac:dyDescent="0.25">
      <c r="A374" t="s">
        <v>93</v>
      </c>
      <c r="B374" s="97" t="s">
        <v>93</v>
      </c>
      <c r="C374" s="107">
        <f t="array" ref="C374">IF(ISERR(IF((((SUM(IF($A374='Sale Auction Data'!$L$2:$L$597,IF(C$200&gt;'Sale Auction Data'!$E$2:$E$597,'Sale Auction Data'!$G$2:$G$597))))-(SUM(IF($A374='Sale Auction Data'!$L$2:$L$597,IF(C$200&gt;'Sale Auction Data'!$E$2:$E$597,'Sale Auction Data'!$F$2:$F$597)))))/(SUM(IF($A374='Sale Auction Data'!$L$2:$L$597,IF(C$200&gt;'Sale Auction Data'!$E$2:$E$597,'Sale Auction Data'!$F$2:$F$597)))))=0,"-",(((SUM(IF($A374='Sale Auction Data'!$L$2:$L$597,IF(C$200&gt;'Sale Auction Data'!$E$2:$E$597,'Sale Auction Data'!$G$2:$G$597))))-(SUM(IF($A374='Sale Auction Data'!$L$2:$L$597,IF(C$200&gt;'Sale Auction Data'!$E$2:$E$597,'Sale Auction Data'!$F$2:$F$597)))))/(SUM(IF($A374='Sale Auction Data'!$L$2:$L$597,IF(C$200&gt;'Sale Auction Data'!$E$2:$E$597,'Sale Auction Data'!$F$2:$F$597))))))),"-",IF((((SUM(IF($A374='Sale Auction Data'!$L$2:$L$597,IF(C$200&gt;'Sale Auction Data'!$E$2:$E$597,'Sale Auction Data'!$G$2:$G$597))))-(SUM(IF($A374='Sale Auction Data'!$L$2:$L$597,IF(C$200&gt;'Sale Auction Data'!$E$2:$E$597,'Sale Auction Data'!$F$2:$F$597)))))/(SUM(IF($A374='Sale Auction Data'!$L$2:$L$597,IF(C$200&gt;'Sale Auction Data'!$E$2:$E$597,'Sale Auction Data'!$F$2:$F$597)))))=0,"-",(((SUM(IF($A374='Sale Auction Data'!$L$2:$L$597,IF(C$200&gt;'Sale Auction Data'!$E$2:$E$597,'Sale Auction Data'!$G$2:$G$597))))-(SUM(IF($A374='Sale Auction Data'!$L$2:$L$597,IF(C$200&gt;'Sale Auction Data'!$E$2:$E$597,'Sale Auction Data'!$F$2:$F$597)))))/(SUM(IF($A374='Sale Auction Data'!$L$2:$L$597,IF(C$200&gt;'Sale Auction Data'!$E$2:$E$597,'Sale Auction Data'!$F$2:$F$597)))))))</f>
        <v>0.63223363711681868</v>
      </c>
      <c r="D374" s="108">
        <f t="array" ref="D374">IF(ISERR(IF((((SUM(IF($A374='Sale Auction Data'!$L$2:$L$597,IF(C$200&lt;'Sale Auction Data'!$E$2:$E$597,IF((D$200+1)&gt;'Sale Auction Data'!$E$2:$E$597,'Sale Auction Data'!$G$2:$G$597)))))-(SUM(IF($A374='Sale Auction Data'!$L$2:$L$597,IF(C$200&lt;'Sale Auction Data'!$E$2:$E$597,IF((D$200+1)&gt;'Sale Auction Data'!$E$2:$E$597,'Sale Auction Data'!$F$2:$F$597))))))/(SUM(IF($A374='Sale Auction Data'!$L$2:$L$597,IF(C$200&lt;'Sale Auction Data'!$E$2:$E$597,IF((D$200+1)&gt;'Sale Auction Data'!$E$2:$E$597,'Sale Auction Data'!$F$2:$F$597))))))=0,"-",(((SUM(IF($A374='Sale Auction Data'!$L$2:$L$597,IF(C$200&lt;'Sale Auction Data'!$E$2:$E$597,IF((D$200+1)&gt;'Sale Auction Data'!$E$2:$E$597,'Sale Auction Data'!$G$2:$G$597)))))-(SUM(IF($A374='Sale Auction Data'!$L$2:$L$597,IF(C$200&lt;'Sale Auction Data'!$E$2:$E$597,IF((D$200+1)&gt;'Sale Auction Data'!$E$2:$E$597,'Sale Auction Data'!$F$2:$F$597))))))/(SUM(IF($A374='Sale Auction Data'!$L$2:$L$597,IF(C$200&lt;'Sale Auction Data'!$E$2:$E$597,IF((D$200+1)&gt;'Sale Auction Data'!$E$2:$E$597,'Sale Auction Data'!$F$2:$F$597)))))))),"-",IF((((SUM(IF($A374='Sale Auction Data'!$L$2:$L$597,IF(C$200&lt;'Sale Auction Data'!$E$2:$E$597,IF((D$200+1)&gt;'Sale Auction Data'!$E$2:$E$597,'Sale Auction Data'!$G$2:$G$597)))))-(SUM(IF($A374='Sale Auction Data'!$L$2:$L$597,IF(C$200&lt;'Sale Auction Data'!$E$2:$E$597,IF((D$200+1)&gt;'Sale Auction Data'!$E$2:$E$597,'Sale Auction Data'!$F$2:$F$597))))))/(SUM(IF($A374='Sale Auction Data'!$L$2:$L$597,IF(C$200&lt;'Sale Auction Data'!$E$2:$E$597,IF((D$200+1)&gt;'Sale Auction Data'!$E$2:$E$597,'Sale Auction Data'!$F$2:$F$597))))))=0,"-",(((SUM(IF($A374='Sale Auction Data'!$L$2:$L$597,IF(C$200&lt;'Sale Auction Data'!$E$2:$E$597,IF((D$200+1)&gt;'Sale Auction Data'!$E$2:$E$597,'Sale Auction Data'!$G$2:$G$597)))))-(SUM(IF($A374='Sale Auction Data'!$L$2:$L$597,IF(C$200&lt;'Sale Auction Data'!$E$2:$E$597,IF((D$200+1)&gt;'Sale Auction Data'!$E$2:$E$597,'Sale Auction Data'!$F$2:$F$597))))))/(SUM(IF($A374='Sale Auction Data'!$L$2:$L$597,IF(C$200&lt;'Sale Auction Data'!$E$2:$E$597,IF((D$200+1)&gt;'Sale Auction Data'!$E$2:$E$597,'Sale Auction Data'!$F$2:$F$597))))))))</f>
        <v>6.9488418266048971E-2</v>
      </c>
      <c r="E374" s="108" t="str">
        <f t="array" ref="E374">IF(ISERR(IF((((SUM(IF($A374='Sale Auction Data'!$L$2:$L$597,IF(D$200&lt;'Sale Auction Data'!$E$2:$E$597,IF((E$200+1)&gt;'Sale Auction Data'!$E$2:$E$597,'Sale Auction Data'!$G$2:$G$597)))))-(SUM(IF($A374='Sale Auction Data'!$L$2:$L$597,IF(D$200&lt;'Sale Auction Data'!$E$2:$E$597,IF((E$200+1)&gt;'Sale Auction Data'!$E$2:$E$597,'Sale Auction Data'!$F$2:$F$597))))))/(SUM(IF($A374='Sale Auction Data'!$L$2:$L$597,IF(D$200&lt;'Sale Auction Data'!$E$2:$E$597,IF((E$200+1)&gt;'Sale Auction Data'!$E$2:$E$597,'Sale Auction Data'!$F$2:$F$597))))))=0,"-",(((SUM(IF($A374='Sale Auction Data'!$L$2:$L$597,IF(D$200&lt;'Sale Auction Data'!$E$2:$E$597,IF((E$200+1)&gt;'Sale Auction Data'!$E$2:$E$597,'Sale Auction Data'!$G$2:$G$597)))))-(SUM(IF($A374='Sale Auction Data'!$L$2:$L$597,IF(D$200&lt;'Sale Auction Data'!$E$2:$E$597,IF((E$200+1)&gt;'Sale Auction Data'!$E$2:$E$597,'Sale Auction Data'!$F$2:$F$597))))))/(SUM(IF($A374='Sale Auction Data'!$L$2:$L$597,IF(D$200&lt;'Sale Auction Data'!$E$2:$E$597,IF((E$200+1)&gt;'Sale Auction Data'!$E$2:$E$597,'Sale Auction Data'!$F$2:$F$597)))))))),"-",IF((((SUM(IF($A374='Sale Auction Data'!$L$2:$L$597,IF(D$200&lt;'Sale Auction Data'!$E$2:$E$597,IF((E$200+1)&gt;'Sale Auction Data'!$E$2:$E$597,'Sale Auction Data'!$G$2:$G$597)))))-(SUM(IF($A374='Sale Auction Data'!$L$2:$L$597,IF(D$200&lt;'Sale Auction Data'!$E$2:$E$597,IF((E$200+1)&gt;'Sale Auction Data'!$E$2:$E$597,'Sale Auction Data'!$F$2:$F$597))))))/(SUM(IF($A374='Sale Auction Data'!$L$2:$L$597,IF(D$200&lt;'Sale Auction Data'!$E$2:$E$597,IF((E$200+1)&gt;'Sale Auction Data'!$E$2:$E$597,'Sale Auction Data'!$F$2:$F$597))))))=0,"-",(((SUM(IF($A374='Sale Auction Data'!$L$2:$L$597,IF(D$200&lt;'Sale Auction Data'!$E$2:$E$597,IF((E$200+1)&gt;'Sale Auction Data'!$E$2:$E$597,'Sale Auction Data'!$G$2:$G$597)))))-(SUM(IF($A374='Sale Auction Data'!$L$2:$L$597,IF(D$200&lt;'Sale Auction Data'!$E$2:$E$597,IF((E$200+1)&gt;'Sale Auction Data'!$E$2:$E$597,'Sale Auction Data'!$F$2:$F$597))))))/(SUM(IF($A374='Sale Auction Data'!$L$2:$L$597,IF(D$200&lt;'Sale Auction Data'!$E$2:$E$597,IF((E$200+1)&gt;'Sale Auction Data'!$E$2:$E$597,'Sale Auction Data'!$F$2:$F$597))))))))</f>
        <v>-</v>
      </c>
      <c r="F374" s="108">
        <f t="array" ref="F374">IF(ISERR(IF((((SUM(IF($A374='Sale Auction Data'!$L$2:$L$597,IF(E$200&lt;'Sale Auction Data'!$E$2:$E$597,IF((F$200+1)&gt;'Sale Auction Data'!$E$2:$E$597,'Sale Auction Data'!$G$2:$G$597)))))-(SUM(IF($A374='Sale Auction Data'!$L$2:$L$597,IF(E$200&lt;'Sale Auction Data'!$E$2:$E$597,IF((F$200+1)&gt;'Sale Auction Data'!$E$2:$E$597,'Sale Auction Data'!$F$2:$F$597))))))/(SUM(IF($A374='Sale Auction Data'!$L$2:$L$597,IF(E$200&lt;'Sale Auction Data'!$E$2:$E$597,IF((F$200+1)&gt;'Sale Auction Data'!$E$2:$E$597,'Sale Auction Data'!$F$2:$F$597))))))=0,"-",(((SUM(IF($A374='Sale Auction Data'!$L$2:$L$597,IF(E$200&lt;'Sale Auction Data'!$E$2:$E$597,IF((F$200+1)&gt;'Sale Auction Data'!$E$2:$E$597,'Sale Auction Data'!$G$2:$G$597)))))-(SUM(IF($A374='Sale Auction Data'!$L$2:$L$597,IF(E$200&lt;'Sale Auction Data'!$E$2:$E$597,IF((F$200+1)&gt;'Sale Auction Data'!$E$2:$E$597,'Sale Auction Data'!$F$2:$F$597))))))/(SUM(IF($A374='Sale Auction Data'!$L$2:$L$597,IF(E$200&lt;'Sale Auction Data'!$E$2:$E$597,IF((F$200+1)&gt;'Sale Auction Data'!$E$2:$E$597,'Sale Auction Data'!$F$2:$F$597)))))))),"-",IF((((SUM(IF($A374='Sale Auction Data'!$L$2:$L$597,IF(E$200&lt;'Sale Auction Data'!$E$2:$E$597,IF((F$200+1)&gt;'Sale Auction Data'!$E$2:$E$597,'Sale Auction Data'!$G$2:$G$597)))))-(SUM(IF($A374='Sale Auction Data'!$L$2:$L$597,IF(E$200&lt;'Sale Auction Data'!$E$2:$E$597,IF((F$200+1)&gt;'Sale Auction Data'!$E$2:$E$597,'Sale Auction Data'!$F$2:$F$597))))))/(SUM(IF($A374='Sale Auction Data'!$L$2:$L$597,IF(E$200&lt;'Sale Auction Data'!$E$2:$E$597,IF((F$200+1)&gt;'Sale Auction Data'!$E$2:$E$597,'Sale Auction Data'!$F$2:$F$597))))))=0,"-",(((SUM(IF($A374='Sale Auction Data'!$L$2:$L$597,IF(E$200&lt;'Sale Auction Data'!$E$2:$E$597,IF((F$200+1)&gt;'Sale Auction Data'!$E$2:$E$597,'Sale Auction Data'!$G$2:$G$597)))))-(SUM(IF($A374='Sale Auction Data'!$L$2:$L$597,IF(E$200&lt;'Sale Auction Data'!$E$2:$E$597,IF((F$200+1)&gt;'Sale Auction Data'!$E$2:$E$597,'Sale Auction Data'!$F$2:$F$597))))))/(SUM(IF($A374='Sale Auction Data'!$L$2:$L$597,IF(E$200&lt;'Sale Auction Data'!$E$2:$E$597,IF((F$200+1)&gt;'Sale Auction Data'!$E$2:$E$597,'Sale Auction Data'!$F$2:$F$597))))))))</f>
        <v>0.15670607423660624</v>
      </c>
      <c r="G374" s="108">
        <f t="array" ref="G374">IF(ISERR(IF((((SUM(IF($A374='Sale Auction Data'!$L$2:$L$597,IF(F$200&lt;'Sale Auction Data'!$E$2:$E$597,IF((G$200+1)&gt;'Sale Auction Data'!$E$2:$E$597,'Sale Auction Data'!$G$2:$G$597)))))-(SUM(IF($A374='Sale Auction Data'!$L$2:$L$597,IF(F$200&lt;'Sale Auction Data'!$E$2:$E$597,IF((G$200+1)&gt;'Sale Auction Data'!$E$2:$E$597,'Sale Auction Data'!$F$2:$F$597))))))/(SUM(IF($A374='Sale Auction Data'!$L$2:$L$597,IF(F$200&lt;'Sale Auction Data'!$E$2:$E$597,IF((G$200+1)&gt;'Sale Auction Data'!$E$2:$E$597,'Sale Auction Data'!$F$2:$F$597))))))=0,"-",(((SUM(IF($A374='Sale Auction Data'!$L$2:$L$597,IF(F$200&lt;'Sale Auction Data'!$E$2:$E$597,IF((G$200+1)&gt;'Sale Auction Data'!$E$2:$E$597,'Sale Auction Data'!$G$2:$G$597)))))-(SUM(IF($A374='Sale Auction Data'!$L$2:$L$597,IF(F$200&lt;'Sale Auction Data'!$E$2:$E$597,IF((G$200+1)&gt;'Sale Auction Data'!$E$2:$E$597,'Sale Auction Data'!$F$2:$F$597))))))/(SUM(IF($A374='Sale Auction Data'!$L$2:$L$597,IF(F$200&lt;'Sale Auction Data'!$E$2:$E$597,IF((G$200+1)&gt;'Sale Auction Data'!$E$2:$E$597,'Sale Auction Data'!$F$2:$F$597)))))))),"-",IF((((SUM(IF($A374='Sale Auction Data'!$L$2:$L$597,IF(F$200&lt;'Sale Auction Data'!$E$2:$E$597,IF((G$200+1)&gt;'Sale Auction Data'!$E$2:$E$597,'Sale Auction Data'!$G$2:$G$597)))))-(SUM(IF($A374='Sale Auction Data'!$L$2:$L$597,IF(F$200&lt;'Sale Auction Data'!$E$2:$E$597,IF((G$200+1)&gt;'Sale Auction Data'!$E$2:$E$597,'Sale Auction Data'!$F$2:$F$597))))))/(SUM(IF($A374='Sale Auction Data'!$L$2:$L$597,IF(F$200&lt;'Sale Auction Data'!$E$2:$E$597,IF((G$200+1)&gt;'Sale Auction Data'!$E$2:$E$597,'Sale Auction Data'!$F$2:$F$597))))))=0,"-",(((SUM(IF($A374='Sale Auction Data'!$L$2:$L$597,IF(F$200&lt;'Sale Auction Data'!$E$2:$E$597,IF((G$200+1)&gt;'Sale Auction Data'!$E$2:$E$597,'Sale Auction Data'!$G$2:$G$597)))))-(SUM(IF($A374='Sale Auction Data'!$L$2:$L$597,IF(F$200&lt;'Sale Auction Data'!$E$2:$E$597,IF((G$200+1)&gt;'Sale Auction Data'!$E$2:$E$597,'Sale Auction Data'!$F$2:$F$597))))))/(SUM(IF($A374='Sale Auction Data'!$L$2:$L$597,IF(F$200&lt;'Sale Auction Data'!$E$2:$E$597,IF((G$200+1)&gt;'Sale Auction Data'!$E$2:$E$597,'Sale Auction Data'!$F$2:$F$597))))))))</f>
        <v>0.11687672830251541</v>
      </c>
      <c r="H374" s="108">
        <f t="array" ref="H374">IF(ISERR(IF((((SUM(IF($A374='Sale Auction Data'!$L$2:$L$597,IF(G$200&lt;'Sale Auction Data'!$E$2:$E$597,IF((H$200+1)&gt;'Sale Auction Data'!$E$2:$E$597,'Sale Auction Data'!$G$2:$G$597)))))-(SUM(IF($A374='Sale Auction Data'!$L$2:$L$597,IF(G$200&lt;'Sale Auction Data'!$E$2:$E$597,IF((H$200+1)&gt;'Sale Auction Data'!$E$2:$E$597,'Sale Auction Data'!$F$2:$F$597))))))/(SUM(IF($A374='Sale Auction Data'!$L$2:$L$597,IF(G$200&lt;'Sale Auction Data'!$E$2:$E$597,IF((H$200+1)&gt;'Sale Auction Data'!$E$2:$E$597,'Sale Auction Data'!$F$2:$F$597))))))=0,"-",(((SUM(IF($A374='Sale Auction Data'!$L$2:$L$597,IF(G$200&lt;'Sale Auction Data'!$E$2:$E$597,IF((H$200+1)&gt;'Sale Auction Data'!$E$2:$E$597,'Sale Auction Data'!$G$2:$G$597)))))-(SUM(IF($A374='Sale Auction Data'!$L$2:$L$597,IF(G$200&lt;'Sale Auction Data'!$E$2:$E$597,IF((H$200+1)&gt;'Sale Auction Data'!$E$2:$E$597,'Sale Auction Data'!$F$2:$F$597))))))/(SUM(IF($A374='Sale Auction Data'!$L$2:$L$597,IF(G$200&lt;'Sale Auction Data'!$E$2:$E$597,IF((H$200+1)&gt;'Sale Auction Data'!$E$2:$E$597,'Sale Auction Data'!$F$2:$F$597)))))))),"-",IF((((SUM(IF($A374='Sale Auction Data'!$L$2:$L$597,IF(G$200&lt;'Sale Auction Data'!$E$2:$E$597,IF((H$200+1)&gt;'Sale Auction Data'!$E$2:$E$597,'Sale Auction Data'!$G$2:$G$597)))))-(SUM(IF($A374='Sale Auction Data'!$L$2:$L$597,IF(G$200&lt;'Sale Auction Data'!$E$2:$E$597,IF((H$200+1)&gt;'Sale Auction Data'!$E$2:$E$597,'Sale Auction Data'!$F$2:$F$597))))))/(SUM(IF($A374='Sale Auction Data'!$L$2:$L$597,IF(G$200&lt;'Sale Auction Data'!$E$2:$E$597,IF((H$200+1)&gt;'Sale Auction Data'!$E$2:$E$597,'Sale Auction Data'!$F$2:$F$597))))))=0,"-",(((SUM(IF($A374='Sale Auction Data'!$L$2:$L$597,IF(G$200&lt;'Sale Auction Data'!$E$2:$E$597,IF((H$200+1)&gt;'Sale Auction Data'!$E$2:$E$597,'Sale Auction Data'!$G$2:$G$597)))))-(SUM(IF($A374='Sale Auction Data'!$L$2:$L$597,IF(G$200&lt;'Sale Auction Data'!$E$2:$E$597,IF((H$200+1)&gt;'Sale Auction Data'!$E$2:$E$597,'Sale Auction Data'!$F$2:$F$597))))))/(SUM(IF($A374='Sale Auction Data'!$L$2:$L$597,IF(G$200&lt;'Sale Auction Data'!$E$2:$E$597,IF((H$200+1)&gt;'Sale Auction Data'!$E$2:$E$597,'Sale Auction Data'!$F$2:$F$597))))))))</f>
        <v>0.1684038028521391</v>
      </c>
      <c r="I374" s="108" t="str">
        <f t="array" ref="I374">IF(ISERR(IF((((SUM(IF($A374='Sale Auction Data'!$L$2:$L$597,IF(H$200&lt;'Sale Auction Data'!$E$2:$E$597,IF((I$200+1)&gt;'Sale Auction Data'!$E$2:$E$597,'Sale Auction Data'!$G$2:$G$597)))))-(SUM(IF($A374='Sale Auction Data'!$L$2:$L$597,IF(H$200&lt;'Sale Auction Data'!$E$2:$E$597,IF((I$200+1)&gt;'Sale Auction Data'!$E$2:$E$597,'Sale Auction Data'!$F$2:$F$597))))))/(SUM(IF($A374='Sale Auction Data'!$L$2:$L$597,IF(H$200&lt;'Sale Auction Data'!$E$2:$E$597,IF((I$200+1)&gt;'Sale Auction Data'!$E$2:$E$597,'Sale Auction Data'!$F$2:$F$597))))))=0,"-",(((SUM(IF($A374='Sale Auction Data'!$L$2:$L$597,IF(H$200&lt;'Sale Auction Data'!$E$2:$E$597,IF((I$200+1)&gt;'Sale Auction Data'!$E$2:$E$597,'Sale Auction Data'!$G$2:$G$597)))))-(SUM(IF($A374='Sale Auction Data'!$L$2:$L$597,IF(H$200&lt;'Sale Auction Data'!$E$2:$E$597,IF((I$200+1)&gt;'Sale Auction Data'!$E$2:$E$597,'Sale Auction Data'!$F$2:$F$597))))))/(SUM(IF($A374='Sale Auction Data'!$L$2:$L$597,IF(H$200&lt;'Sale Auction Data'!$E$2:$E$597,IF((I$200+1)&gt;'Sale Auction Data'!$E$2:$E$597,'Sale Auction Data'!$F$2:$F$597)))))))),"-",IF((((SUM(IF($A374='Sale Auction Data'!$L$2:$L$597,IF(H$200&lt;'Sale Auction Data'!$E$2:$E$597,IF((I$200+1)&gt;'Sale Auction Data'!$E$2:$E$597,'Sale Auction Data'!$G$2:$G$597)))))-(SUM(IF($A374='Sale Auction Data'!$L$2:$L$597,IF(H$200&lt;'Sale Auction Data'!$E$2:$E$597,IF((I$200+1)&gt;'Sale Auction Data'!$E$2:$E$597,'Sale Auction Data'!$F$2:$F$597))))))/(SUM(IF($A374='Sale Auction Data'!$L$2:$L$597,IF(H$200&lt;'Sale Auction Data'!$E$2:$E$597,IF((I$200+1)&gt;'Sale Auction Data'!$E$2:$E$597,'Sale Auction Data'!$F$2:$F$597))))))=0,"-",(((SUM(IF($A374='Sale Auction Data'!$L$2:$L$597,IF(H$200&lt;'Sale Auction Data'!$E$2:$E$597,IF((I$200+1)&gt;'Sale Auction Data'!$E$2:$E$597,'Sale Auction Data'!$G$2:$G$597)))))-(SUM(IF($A374='Sale Auction Data'!$L$2:$L$597,IF(H$200&lt;'Sale Auction Data'!$E$2:$E$597,IF((I$200+1)&gt;'Sale Auction Data'!$E$2:$E$597,'Sale Auction Data'!$F$2:$F$597))))))/(SUM(IF($A374='Sale Auction Data'!$L$2:$L$597,IF(H$200&lt;'Sale Auction Data'!$E$2:$E$597,IF((I$200+1)&gt;'Sale Auction Data'!$E$2:$E$597,'Sale Auction Data'!$F$2:$F$597))))))))</f>
        <v>-</v>
      </c>
      <c r="J374" s="108" t="str">
        <f t="array" ref="J374">IF(ISERR(IF((((SUM(IF($A374='Sale Auction Data'!$L$2:$L$597,IF(I$200&lt;'Sale Auction Data'!$E$2:$E$597,IF((J$200+1)&gt;'Sale Auction Data'!$E$2:$E$597,'Sale Auction Data'!$G$2:$G$597)))))-(SUM(IF($A374='Sale Auction Data'!$L$2:$L$597,IF(I$200&lt;'Sale Auction Data'!$E$2:$E$597,IF((J$200+1)&gt;'Sale Auction Data'!$E$2:$E$597,'Sale Auction Data'!$F$2:$F$597))))))/(SUM(IF($A374='Sale Auction Data'!$L$2:$L$597,IF(I$200&lt;'Sale Auction Data'!$E$2:$E$597,IF((J$200+1)&gt;'Sale Auction Data'!$E$2:$E$597,'Sale Auction Data'!$F$2:$F$597))))))=0,"-",(((SUM(IF($A374='Sale Auction Data'!$L$2:$L$597,IF(I$200&lt;'Sale Auction Data'!$E$2:$E$597,IF((J$200+1)&gt;'Sale Auction Data'!$E$2:$E$597,'Sale Auction Data'!$G$2:$G$597)))))-(SUM(IF($A374='Sale Auction Data'!$L$2:$L$597,IF(I$200&lt;'Sale Auction Data'!$E$2:$E$597,IF((J$200+1)&gt;'Sale Auction Data'!$E$2:$E$597,'Sale Auction Data'!$F$2:$F$597))))))/(SUM(IF($A374='Sale Auction Data'!$L$2:$L$597,IF(I$200&lt;'Sale Auction Data'!$E$2:$E$597,IF((J$200+1)&gt;'Sale Auction Data'!$E$2:$E$597,'Sale Auction Data'!$F$2:$F$597)))))))),"-",IF((((SUM(IF($A374='Sale Auction Data'!$L$2:$L$597,IF(I$200&lt;'Sale Auction Data'!$E$2:$E$597,IF((J$200+1)&gt;'Sale Auction Data'!$E$2:$E$597,'Sale Auction Data'!$G$2:$G$597)))))-(SUM(IF($A374='Sale Auction Data'!$L$2:$L$597,IF(I$200&lt;'Sale Auction Data'!$E$2:$E$597,IF((J$200+1)&gt;'Sale Auction Data'!$E$2:$E$597,'Sale Auction Data'!$F$2:$F$597))))))/(SUM(IF($A374='Sale Auction Data'!$L$2:$L$597,IF(I$200&lt;'Sale Auction Data'!$E$2:$E$597,IF((J$200+1)&gt;'Sale Auction Data'!$E$2:$E$597,'Sale Auction Data'!$F$2:$F$597))))))=0,"-",(((SUM(IF($A374='Sale Auction Data'!$L$2:$L$597,IF(I$200&lt;'Sale Auction Data'!$E$2:$E$597,IF((J$200+1)&gt;'Sale Auction Data'!$E$2:$E$597,'Sale Auction Data'!$G$2:$G$597)))))-(SUM(IF($A374='Sale Auction Data'!$L$2:$L$597,IF(I$200&lt;'Sale Auction Data'!$E$2:$E$597,IF((J$200+1)&gt;'Sale Auction Data'!$E$2:$E$597,'Sale Auction Data'!$F$2:$F$597))))))/(SUM(IF($A374='Sale Auction Data'!$L$2:$L$597,IF(I$200&lt;'Sale Auction Data'!$E$2:$E$597,IF((J$200+1)&gt;'Sale Auction Data'!$E$2:$E$597,'Sale Auction Data'!$F$2:$F$597))))))))</f>
        <v>-</v>
      </c>
      <c r="K374" s="108" t="str">
        <f t="array" ref="K374">IF(ISERR(IF((((SUM(IF($A374='Sale Auction Data'!$L$2:$L$597,IF(J$200&lt;'Sale Auction Data'!$E$2:$E$597,IF((K$200+1)&gt;'Sale Auction Data'!$E$2:$E$597,'Sale Auction Data'!$G$2:$G$597)))))-(SUM(IF($A374='Sale Auction Data'!$L$2:$L$597,IF(J$200&lt;'Sale Auction Data'!$E$2:$E$597,IF((K$200+1)&gt;'Sale Auction Data'!$E$2:$E$597,'Sale Auction Data'!$F$2:$F$597))))))/(SUM(IF($A374='Sale Auction Data'!$L$2:$L$597,IF(J$200&lt;'Sale Auction Data'!$E$2:$E$597,IF((K$200+1)&gt;'Sale Auction Data'!$E$2:$E$597,'Sale Auction Data'!$F$2:$F$597))))))=0,"-",(((SUM(IF($A374='Sale Auction Data'!$L$2:$L$597,IF(J$200&lt;'Sale Auction Data'!$E$2:$E$597,IF((K$200+1)&gt;'Sale Auction Data'!$E$2:$E$597,'Sale Auction Data'!$G$2:$G$597)))))-(SUM(IF($A374='Sale Auction Data'!$L$2:$L$597,IF(J$200&lt;'Sale Auction Data'!$E$2:$E$597,IF((K$200+1)&gt;'Sale Auction Data'!$E$2:$E$597,'Sale Auction Data'!$F$2:$F$597))))))/(SUM(IF($A374='Sale Auction Data'!$L$2:$L$597,IF(J$200&lt;'Sale Auction Data'!$E$2:$E$597,IF((K$200+1)&gt;'Sale Auction Data'!$E$2:$E$597,'Sale Auction Data'!$F$2:$F$597)))))))),"-",IF((((SUM(IF($A374='Sale Auction Data'!$L$2:$L$597,IF(J$200&lt;'Sale Auction Data'!$E$2:$E$597,IF((K$200+1)&gt;'Sale Auction Data'!$E$2:$E$597,'Sale Auction Data'!$G$2:$G$597)))))-(SUM(IF($A374='Sale Auction Data'!$L$2:$L$597,IF(J$200&lt;'Sale Auction Data'!$E$2:$E$597,IF((K$200+1)&gt;'Sale Auction Data'!$E$2:$E$597,'Sale Auction Data'!$F$2:$F$597))))))/(SUM(IF($A374='Sale Auction Data'!$L$2:$L$597,IF(J$200&lt;'Sale Auction Data'!$E$2:$E$597,IF((K$200+1)&gt;'Sale Auction Data'!$E$2:$E$597,'Sale Auction Data'!$F$2:$F$597))))))=0,"-",(((SUM(IF($A374='Sale Auction Data'!$L$2:$L$597,IF(J$200&lt;'Sale Auction Data'!$E$2:$E$597,IF((K$200+1)&gt;'Sale Auction Data'!$E$2:$E$597,'Sale Auction Data'!$G$2:$G$597)))))-(SUM(IF($A374='Sale Auction Data'!$L$2:$L$597,IF(J$200&lt;'Sale Auction Data'!$E$2:$E$597,IF((K$200+1)&gt;'Sale Auction Data'!$E$2:$E$597,'Sale Auction Data'!$F$2:$F$597))))))/(SUM(IF($A374='Sale Auction Data'!$L$2:$L$597,IF(J$200&lt;'Sale Auction Data'!$E$2:$E$597,IF((K$200+1)&gt;'Sale Auction Data'!$E$2:$E$597,'Sale Auction Data'!$F$2:$F$597))))))))</f>
        <v>-</v>
      </c>
      <c r="L374" s="109" t="str">
        <f t="array" ref="L374">IF(ISERR(IF((((SUM(IF($A374='Sale Auction Data'!$L$2:$L$597,IF((L$200+1)&lt;'Sale Auction Data'!$E$2:$E$597,'Sale Auction Data'!$G$2:$G$597))))-(SUM(IF($A374='Sale Auction Data'!$L$2:$L$597,IF((L$200+1)&lt;'Sale Auction Data'!$E$2:$E$597,'Sale Auction Data'!$F$2:$F$597)))))/(SUM(IF($A374='Sale Auction Data'!$L$2:$L$597,IF((L$200+1)&lt;'Sale Auction Data'!$E$2:$E$597,'Sale Auction Data'!$F$2:$F$597)))))=0,"-",(((SUM(IF($A374='Sale Auction Data'!$L$2:$L$597,IF((L$200+1)&lt;'Sale Auction Data'!$E$2:$E$597,'Sale Auction Data'!$G$2:$G$597))))-(SUM(IF($A374='Sale Auction Data'!$L$2:$L$597,IF((L$200+1)&lt;'Sale Auction Data'!$E$2:$E$597,'Sale Auction Data'!$F$2:$F$597)))))/(SUM(IF($A374='Sale Auction Data'!$L$2:$L$597,IF((L$200+1)&lt;'Sale Auction Data'!$E$2:$E$597,'Sale Auction Data'!$F$2:$F$597))))))),"-",IF((((SUM(IF($A374='Sale Auction Data'!$L$2:$L$597,IF((L$200+1)&lt;'Sale Auction Data'!$E$2:$E$597,'Sale Auction Data'!$G$2:$G$597))))-(SUM(IF($A374='Sale Auction Data'!$L$2:$L$597,IF((L$200+1)&lt;'Sale Auction Data'!$E$2:$E$597,'Sale Auction Data'!$F$2:$F$597)))))/(SUM(IF($A374='Sale Auction Data'!$L$2:$L$597,IF((L$200+1)&lt;'Sale Auction Data'!$E$2:$E$597,'Sale Auction Data'!$F$2:$F$597)))))=0,"-",(((SUM(IF($A374='Sale Auction Data'!$L$2:$L$597,IF((L$200+1)&lt;'Sale Auction Data'!$E$2:$E$597,'Sale Auction Data'!$G$2:$G$597))))-(SUM(IF($A374='Sale Auction Data'!$L$2:$L$597,IF((L$200+1)&lt;'Sale Auction Data'!$E$2:$E$597,'Sale Auction Data'!$F$2:$F$597)))))/(SUM(IF($A374='Sale Auction Data'!$L$2:$L$597,IF((L$200+1)&lt;'Sale Auction Data'!$E$2:$E$597,'Sale Auction Data'!$F$2:$F$597)))))))</f>
        <v>-</v>
      </c>
      <c r="M374" s="113">
        <f t="shared" si="56"/>
        <v>0.87180145394006658</v>
      </c>
      <c r="N374" s="114">
        <f t="array" ref="N374">IF(MAX(IF($M374&lt;&gt;$C373:$L373,$C373:$L373))=0,"",MAX(IF($M374&lt;&gt;$C373:$L373,$C373:$L373)))</f>
        <v>0.84624176806083662</v>
      </c>
      <c r="O374" s="114">
        <f t="array" ref="O374">IF(MIN(IF($M374&lt;&gt;$C373:$L373,IF($N374&lt;&gt;$C373:$L373,$C373:$L373)))=0,"",MIN(IF($M374&lt;&gt;$C373:$L373,IF($N374&lt;&gt;$C373:$L373,$C373:$L373))))</f>
        <v>0.31413335958005245</v>
      </c>
      <c r="P374" s="114">
        <f t="array" ref="P374">IF(MIN(IF($O374&lt;&gt;$C373:$L373,IF($N374&lt;&gt;$C373:$L373,IF($M374&lt;&gt;$C373:$L373,$C373:$L373))))=0,"",MIN(IF($O374&lt;&gt;$C373:$L373,IF($N374&lt;&gt;$C373:$L373,IF($M374&lt;&gt;$C373:$L373,$C373:$L373)))))</f>
        <v>0.44678101238556805</v>
      </c>
    </row>
    <row r="375" spans="1:16" x14ac:dyDescent="0.25">
      <c r="A375" t="s">
        <v>99</v>
      </c>
      <c r="B375" s="97" t="s">
        <v>161</v>
      </c>
      <c r="C375" s="107" t="str">
        <f t="array" ref="C375">IF(ISERR(IF((((SUM(IF($A375='Sale Auction Data'!$L$2:$L$597,IF(C$200&gt;'Sale Auction Data'!$E$2:$E$597,'Sale Auction Data'!$G$2:$G$597))))-(SUM(IF($A375='Sale Auction Data'!$L$2:$L$597,IF(C$200&gt;'Sale Auction Data'!$E$2:$E$597,'Sale Auction Data'!$F$2:$F$597)))))/(SUM(IF($A375='Sale Auction Data'!$L$2:$L$597,IF(C$200&gt;'Sale Auction Data'!$E$2:$E$597,'Sale Auction Data'!$F$2:$F$597)))))=0,"-",(((SUM(IF($A375='Sale Auction Data'!$L$2:$L$597,IF(C$200&gt;'Sale Auction Data'!$E$2:$E$597,'Sale Auction Data'!$G$2:$G$597))))-(SUM(IF($A375='Sale Auction Data'!$L$2:$L$597,IF(C$200&gt;'Sale Auction Data'!$E$2:$E$597,'Sale Auction Data'!$F$2:$F$597)))))/(SUM(IF($A375='Sale Auction Data'!$L$2:$L$597,IF(C$200&gt;'Sale Auction Data'!$E$2:$E$597,'Sale Auction Data'!$F$2:$F$597))))))),"-",IF((((SUM(IF($A375='Sale Auction Data'!$L$2:$L$597,IF(C$200&gt;'Sale Auction Data'!$E$2:$E$597,'Sale Auction Data'!$G$2:$G$597))))-(SUM(IF($A375='Sale Auction Data'!$L$2:$L$597,IF(C$200&gt;'Sale Auction Data'!$E$2:$E$597,'Sale Auction Data'!$F$2:$F$597)))))/(SUM(IF($A375='Sale Auction Data'!$L$2:$L$597,IF(C$200&gt;'Sale Auction Data'!$E$2:$E$597,'Sale Auction Data'!$F$2:$F$597)))))=0,"-",(((SUM(IF($A375='Sale Auction Data'!$L$2:$L$597,IF(C$200&gt;'Sale Auction Data'!$E$2:$E$597,'Sale Auction Data'!$G$2:$G$597))))-(SUM(IF($A375='Sale Auction Data'!$L$2:$L$597,IF(C$200&gt;'Sale Auction Data'!$E$2:$E$597,'Sale Auction Data'!$F$2:$F$597)))))/(SUM(IF($A375='Sale Auction Data'!$L$2:$L$597,IF(C$200&gt;'Sale Auction Data'!$E$2:$E$597,'Sale Auction Data'!$F$2:$F$597)))))))</f>
        <v>-</v>
      </c>
      <c r="D375" s="108">
        <f t="array" ref="D375">IF(ISERR(IF((((SUM(IF($A375='Sale Auction Data'!$L$2:$L$597,IF(C$200&lt;'Sale Auction Data'!$E$2:$E$597,IF((D$200+1)&gt;'Sale Auction Data'!$E$2:$E$597,'Sale Auction Data'!$G$2:$G$597)))))-(SUM(IF($A375='Sale Auction Data'!$L$2:$L$597,IF(C$200&lt;'Sale Auction Data'!$E$2:$E$597,IF((D$200+1)&gt;'Sale Auction Data'!$E$2:$E$597,'Sale Auction Data'!$F$2:$F$597))))))/(SUM(IF($A375='Sale Auction Data'!$L$2:$L$597,IF(C$200&lt;'Sale Auction Data'!$E$2:$E$597,IF((D$200+1)&gt;'Sale Auction Data'!$E$2:$E$597,'Sale Auction Data'!$F$2:$F$597))))))=0,"-",(((SUM(IF($A375='Sale Auction Data'!$L$2:$L$597,IF(C$200&lt;'Sale Auction Data'!$E$2:$E$597,IF((D$200+1)&gt;'Sale Auction Data'!$E$2:$E$597,'Sale Auction Data'!$G$2:$G$597)))))-(SUM(IF($A375='Sale Auction Data'!$L$2:$L$597,IF(C$200&lt;'Sale Auction Data'!$E$2:$E$597,IF((D$200+1)&gt;'Sale Auction Data'!$E$2:$E$597,'Sale Auction Data'!$F$2:$F$597))))))/(SUM(IF($A375='Sale Auction Data'!$L$2:$L$597,IF(C$200&lt;'Sale Auction Data'!$E$2:$E$597,IF((D$200+1)&gt;'Sale Auction Data'!$E$2:$E$597,'Sale Auction Data'!$F$2:$F$597)))))))),"-",IF((((SUM(IF($A375='Sale Auction Data'!$L$2:$L$597,IF(C$200&lt;'Sale Auction Data'!$E$2:$E$597,IF((D$200+1)&gt;'Sale Auction Data'!$E$2:$E$597,'Sale Auction Data'!$G$2:$G$597)))))-(SUM(IF($A375='Sale Auction Data'!$L$2:$L$597,IF(C$200&lt;'Sale Auction Data'!$E$2:$E$597,IF((D$200+1)&gt;'Sale Auction Data'!$E$2:$E$597,'Sale Auction Data'!$F$2:$F$597))))))/(SUM(IF($A375='Sale Auction Data'!$L$2:$L$597,IF(C$200&lt;'Sale Auction Data'!$E$2:$E$597,IF((D$200+1)&gt;'Sale Auction Data'!$E$2:$E$597,'Sale Auction Data'!$F$2:$F$597))))))=0,"-",(((SUM(IF($A375='Sale Auction Data'!$L$2:$L$597,IF(C$200&lt;'Sale Auction Data'!$E$2:$E$597,IF((D$200+1)&gt;'Sale Auction Data'!$E$2:$E$597,'Sale Auction Data'!$G$2:$G$597)))))-(SUM(IF($A375='Sale Auction Data'!$L$2:$L$597,IF(C$200&lt;'Sale Auction Data'!$E$2:$E$597,IF((D$200+1)&gt;'Sale Auction Data'!$E$2:$E$597,'Sale Auction Data'!$F$2:$F$597))))))/(SUM(IF($A375='Sale Auction Data'!$L$2:$L$597,IF(C$200&lt;'Sale Auction Data'!$E$2:$E$597,IF((D$200+1)&gt;'Sale Auction Data'!$E$2:$E$597,'Sale Auction Data'!$F$2:$F$597))))))))</f>
        <v>0.36349193972519367</v>
      </c>
      <c r="E375" s="108">
        <f t="array" ref="E375">IF(ISERR(IF((((SUM(IF($A375='Sale Auction Data'!$L$2:$L$597,IF(D$200&lt;'Sale Auction Data'!$E$2:$E$597,IF((E$200+1)&gt;'Sale Auction Data'!$E$2:$E$597,'Sale Auction Data'!$G$2:$G$597)))))-(SUM(IF($A375='Sale Auction Data'!$L$2:$L$597,IF(D$200&lt;'Sale Auction Data'!$E$2:$E$597,IF((E$200+1)&gt;'Sale Auction Data'!$E$2:$E$597,'Sale Auction Data'!$F$2:$F$597))))))/(SUM(IF($A375='Sale Auction Data'!$L$2:$L$597,IF(D$200&lt;'Sale Auction Data'!$E$2:$E$597,IF((E$200+1)&gt;'Sale Auction Data'!$E$2:$E$597,'Sale Auction Data'!$F$2:$F$597))))))=0,"-",(((SUM(IF($A375='Sale Auction Data'!$L$2:$L$597,IF(D$200&lt;'Sale Auction Data'!$E$2:$E$597,IF((E$200+1)&gt;'Sale Auction Data'!$E$2:$E$597,'Sale Auction Data'!$G$2:$G$597)))))-(SUM(IF($A375='Sale Auction Data'!$L$2:$L$597,IF(D$200&lt;'Sale Auction Data'!$E$2:$E$597,IF((E$200+1)&gt;'Sale Auction Data'!$E$2:$E$597,'Sale Auction Data'!$F$2:$F$597))))))/(SUM(IF($A375='Sale Auction Data'!$L$2:$L$597,IF(D$200&lt;'Sale Auction Data'!$E$2:$E$597,IF((E$200+1)&gt;'Sale Auction Data'!$E$2:$E$597,'Sale Auction Data'!$F$2:$F$597)))))))),"-",IF((((SUM(IF($A375='Sale Auction Data'!$L$2:$L$597,IF(D$200&lt;'Sale Auction Data'!$E$2:$E$597,IF((E$200+1)&gt;'Sale Auction Data'!$E$2:$E$597,'Sale Auction Data'!$G$2:$G$597)))))-(SUM(IF($A375='Sale Auction Data'!$L$2:$L$597,IF(D$200&lt;'Sale Auction Data'!$E$2:$E$597,IF((E$200+1)&gt;'Sale Auction Data'!$E$2:$E$597,'Sale Auction Data'!$F$2:$F$597))))))/(SUM(IF($A375='Sale Auction Data'!$L$2:$L$597,IF(D$200&lt;'Sale Auction Data'!$E$2:$E$597,IF((E$200+1)&gt;'Sale Auction Data'!$E$2:$E$597,'Sale Auction Data'!$F$2:$F$597))))))=0,"-",(((SUM(IF($A375='Sale Auction Data'!$L$2:$L$597,IF(D$200&lt;'Sale Auction Data'!$E$2:$E$597,IF((E$200+1)&gt;'Sale Auction Data'!$E$2:$E$597,'Sale Auction Data'!$G$2:$G$597)))))-(SUM(IF($A375='Sale Auction Data'!$L$2:$L$597,IF(D$200&lt;'Sale Auction Data'!$E$2:$E$597,IF((E$200+1)&gt;'Sale Auction Data'!$E$2:$E$597,'Sale Auction Data'!$F$2:$F$597))))))/(SUM(IF($A375='Sale Auction Data'!$L$2:$L$597,IF(D$200&lt;'Sale Auction Data'!$E$2:$E$597,IF((E$200+1)&gt;'Sale Auction Data'!$E$2:$E$597,'Sale Auction Data'!$F$2:$F$597))))))))</f>
        <v>0.13078705550301828</v>
      </c>
      <c r="F375" s="108" t="str">
        <f t="array" ref="F375">IF(ISERR(IF((((SUM(IF($A375='Sale Auction Data'!$L$2:$L$597,IF(E$200&lt;'Sale Auction Data'!$E$2:$E$597,IF((F$200+1)&gt;'Sale Auction Data'!$E$2:$E$597,'Sale Auction Data'!$G$2:$G$597)))))-(SUM(IF($A375='Sale Auction Data'!$L$2:$L$597,IF(E$200&lt;'Sale Auction Data'!$E$2:$E$597,IF((F$200+1)&gt;'Sale Auction Data'!$E$2:$E$597,'Sale Auction Data'!$F$2:$F$597))))))/(SUM(IF($A375='Sale Auction Data'!$L$2:$L$597,IF(E$200&lt;'Sale Auction Data'!$E$2:$E$597,IF((F$200+1)&gt;'Sale Auction Data'!$E$2:$E$597,'Sale Auction Data'!$F$2:$F$597))))))=0,"-",(((SUM(IF($A375='Sale Auction Data'!$L$2:$L$597,IF(E$200&lt;'Sale Auction Data'!$E$2:$E$597,IF((F$200+1)&gt;'Sale Auction Data'!$E$2:$E$597,'Sale Auction Data'!$G$2:$G$597)))))-(SUM(IF($A375='Sale Auction Data'!$L$2:$L$597,IF(E$200&lt;'Sale Auction Data'!$E$2:$E$597,IF((F$200+1)&gt;'Sale Auction Data'!$E$2:$E$597,'Sale Auction Data'!$F$2:$F$597))))))/(SUM(IF($A375='Sale Auction Data'!$L$2:$L$597,IF(E$200&lt;'Sale Auction Data'!$E$2:$E$597,IF((F$200+1)&gt;'Sale Auction Data'!$E$2:$E$597,'Sale Auction Data'!$F$2:$F$597)))))))),"-",IF((((SUM(IF($A375='Sale Auction Data'!$L$2:$L$597,IF(E$200&lt;'Sale Auction Data'!$E$2:$E$597,IF((F$200+1)&gt;'Sale Auction Data'!$E$2:$E$597,'Sale Auction Data'!$G$2:$G$597)))))-(SUM(IF($A375='Sale Auction Data'!$L$2:$L$597,IF(E$200&lt;'Sale Auction Data'!$E$2:$E$597,IF((F$200+1)&gt;'Sale Auction Data'!$E$2:$E$597,'Sale Auction Data'!$F$2:$F$597))))))/(SUM(IF($A375='Sale Auction Data'!$L$2:$L$597,IF(E$200&lt;'Sale Auction Data'!$E$2:$E$597,IF((F$200+1)&gt;'Sale Auction Data'!$E$2:$E$597,'Sale Auction Data'!$F$2:$F$597))))))=0,"-",(((SUM(IF($A375='Sale Auction Data'!$L$2:$L$597,IF(E$200&lt;'Sale Auction Data'!$E$2:$E$597,IF((F$200+1)&gt;'Sale Auction Data'!$E$2:$E$597,'Sale Auction Data'!$G$2:$G$597)))))-(SUM(IF($A375='Sale Auction Data'!$L$2:$L$597,IF(E$200&lt;'Sale Auction Data'!$E$2:$E$597,IF((F$200+1)&gt;'Sale Auction Data'!$E$2:$E$597,'Sale Auction Data'!$F$2:$F$597))))))/(SUM(IF($A375='Sale Auction Data'!$L$2:$L$597,IF(E$200&lt;'Sale Auction Data'!$E$2:$E$597,IF((F$200+1)&gt;'Sale Auction Data'!$E$2:$E$597,'Sale Auction Data'!$F$2:$F$597))))))))</f>
        <v>-</v>
      </c>
      <c r="G375" s="108" t="str">
        <f t="array" ref="G375">IF(ISERR(IF((((SUM(IF($A375='Sale Auction Data'!$L$2:$L$597,IF(F$200&lt;'Sale Auction Data'!$E$2:$E$597,IF((G$200+1)&gt;'Sale Auction Data'!$E$2:$E$597,'Sale Auction Data'!$G$2:$G$597)))))-(SUM(IF($A375='Sale Auction Data'!$L$2:$L$597,IF(F$200&lt;'Sale Auction Data'!$E$2:$E$597,IF((G$200+1)&gt;'Sale Auction Data'!$E$2:$E$597,'Sale Auction Data'!$F$2:$F$597))))))/(SUM(IF($A375='Sale Auction Data'!$L$2:$L$597,IF(F$200&lt;'Sale Auction Data'!$E$2:$E$597,IF((G$200+1)&gt;'Sale Auction Data'!$E$2:$E$597,'Sale Auction Data'!$F$2:$F$597))))))=0,"-",(((SUM(IF($A375='Sale Auction Data'!$L$2:$L$597,IF(F$200&lt;'Sale Auction Data'!$E$2:$E$597,IF((G$200+1)&gt;'Sale Auction Data'!$E$2:$E$597,'Sale Auction Data'!$G$2:$G$597)))))-(SUM(IF($A375='Sale Auction Data'!$L$2:$L$597,IF(F$200&lt;'Sale Auction Data'!$E$2:$E$597,IF((G$200+1)&gt;'Sale Auction Data'!$E$2:$E$597,'Sale Auction Data'!$F$2:$F$597))))))/(SUM(IF($A375='Sale Auction Data'!$L$2:$L$597,IF(F$200&lt;'Sale Auction Data'!$E$2:$E$597,IF((G$200+1)&gt;'Sale Auction Data'!$E$2:$E$597,'Sale Auction Data'!$F$2:$F$597)))))))),"-",IF((((SUM(IF($A375='Sale Auction Data'!$L$2:$L$597,IF(F$200&lt;'Sale Auction Data'!$E$2:$E$597,IF((G$200+1)&gt;'Sale Auction Data'!$E$2:$E$597,'Sale Auction Data'!$G$2:$G$597)))))-(SUM(IF($A375='Sale Auction Data'!$L$2:$L$597,IF(F$200&lt;'Sale Auction Data'!$E$2:$E$597,IF((G$200+1)&gt;'Sale Auction Data'!$E$2:$E$597,'Sale Auction Data'!$F$2:$F$597))))))/(SUM(IF($A375='Sale Auction Data'!$L$2:$L$597,IF(F$200&lt;'Sale Auction Data'!$E$2:$E$597,IF((G$200+1)&gt;'Sale Auction Data'!$E$2:$E$597,'Sale Auction Data'!$F$2:$F$597))))))=0,"-",(((SUM(IF($A375='Sale Auction Data'!$L$2:$L$597,IF(F$200&lt;'Sale Auction Data'!$E$2:$E$597,IF((G$200+1)&gt;'Sale Auction Data'!$E$2:$E$597,'Sale Auction Data'!$G$2:$G$597)))))-(SUM(IF($A375='Sale Auction Data'!$L$2:$L$597,IF(F$200&lt;'Sale Auction Data'!$E$2:$E$597,IF((G$200+1)&gt;'Sale Auction Data'!$E$2:$E$597,'Sale Auction Data'!$F$2:$F$597))))))/(SUM(IF($A375='Sale Auction Data'!$L$2:$L$597,IF(F$200&lt;'Sale Auction Data'!$E$2:$E$597,IF((G$200+1)&gt;'Sale Auction Data'!$E$2:$E$597,'Sale Auction Data'!$F$2:$F$597))))))))</f>
        <v>-</v>
      </c>
      <c r="H375" s="108">
        <f t="array" ref="H375">IF(ISERR(IF((((SUM(IF($A375='Sale Auction Data'!$L$2:$L$597,IF(G$200&lt;'Sale Auction Data'!$E$2:$E$597,IF((H$200+1)&gt;'Sale Auction Data'!$E$2:$E$597,'Sale Auction Data'!$G$2:$G$597)))))-(SUM(IF($A375='Sale Auction Data'!$L$2:$L$597,IF(G$200&lt;'Sale Auction Data'!$E$2:$E$597,IF((H$200+1)&gt;'Sale Auction Data'!$E$2:$E$597,'Sale Auction Data'!$F$2:$F$597))))))/(SUM(IF($A375='Sale Auction Data'!$L$2:$L$597,IF(G$200&lt;'Sale Auction Data'!$E$2:$E$597,IF((H$200+1)&gt;'Sale Auction Data'!$E$2:$E$597,'Sale Auction Data'!$F$2:$F$597))))))=0,"-",(((SUM(IF($A375='Sale Auction Data'!$L$2:$L$597,IF(G$200&lt;'Sale Auction Data'!$E$2:$E$597,IF((H$200+1)&gt;'Sale Auction Data'!$E$2:$E$597,'Sale Auction Data'!$G$2:$G$597)))))-(SUM(IF($A375='Sale Auction Data'!$L$2:$L$597,IF(G$200&lt;'Sale Auction Data'!$E$2:$E$597,IF((H$200+1)&gt;'Sale Auction Data'!$E$2:$E$597,'Sale Auction Data'!$F$2:$F$597))))))/(SUM(IF($A375='Sale Auction Data'!$L$2:$L$597,IF(G$200&lt;'Sale Auction Data'!$E$2:$E$597,IF((H$200+1)&gt;'Sale Auction Data'!$E$2:$E$597,'Sale Auction Data'!$F$2:$F$597)))))))),"-",IF((((SUM(IF($A375='Sale Auction Data'!$L$2:$L$597,IF(G$200&lt;'Sale Auction Data'!$E$2:$E$597,IF((H$200+1)&gt;'Sale Auction Data'!$E$2:$E$597,'Sale Auction Data'!$G$2:$G$597)))))-(SUM(IF($A375='Sale Auction Data'!$L$2:$L$597,IF(G$200&lt;'Sale Auction Data'!$E$2:$E$597,IF((H$200+1)&gt;'Sale Auction Data'!$E$2:$E$597,'Sale Auction Data'!$F$2:$F$597))))))/(SUM(IF($A375='Sale Auction Data'!$L$2:$L$597,IF(G$200&lt;'Sale Auction Data'!$E$2:$E$597,IF((H$200+1)&gt;'Sale Auction Data'!$E$2:$E$597,'Sale Auction Data'!$F$2:$F$597))))))=0,"-",(((SUM(IF($A375='Sale Auction Data'!$L$2:$L$597,IF(G$200&lt;'Sale Auction Data'!$E$2:$E$597,IF((H$200+1)&gt;'Sale Auction Data'!$E$2:$E$597,'Sale Auction Data'!$G$2:$G$597)))))-(SUM(IF($A375='Sale Auction Data'!$L$2:$L$597,IF(G$200&lt;'Sale Auction Data'!$E$2:$E$597,IF((H$200+1)&gt;'Sale Auction Data'!$E$2:$E$597,'Sale Auction Data'!$F$2:$F$597))))))/(SUM(IF($A375='Sale Auction Data'!$L$2:$L$597,IF(G$200&lt;'Sale Auction Data'!$E$2:$E$597,IF((H$200+1)&gt;'Sale Auction Data'!$E$2:$E$597,'Sale Auction Data'!$F$2:$F$597))))))))</f>
        <v>0.17197765976714108</v>
      </c>
      <c r="I375" s="108">
        <f t="array" ref="I375">IF(ISERR(IF((((SUM(IF($A375='Sale Auction Data'!$L$2:$L$597,IF(H$200&lt;'Sale Auction Data'!$E$2:$E$597,IF((I$200+1)&gt;'Sale Auction Data'!$E$2:$E$597,'Sale Auction Data'!$G$2:$G$597)))))-(SUM(IF($A375='Sale Auction Data'!$L$2:$L$597,IF(H$200&lt;'Sale Auction Data'!$E$2:$E$597,IF((I$200+1)&gt;'Sale Auction Data'!$E$2:$E$597,'Sale Auction Data'!$F$2:$F$597))))))/(SUM(IF($A375='Sale Auction Data'!$L$2:$L$597,IF(H$200&lt;'Sale Auction Data'!$E$2:$E$597,IF((I$200+1)&gt;'Sale Auction Data'!$E$2:$E$597,'Sale Auction Data'!$F$2:$F$597))))))=0,"-",(((SUM(IF($A375='Sale Auction Data'!$L$2:$L$597,IF(H$200&lt;'Sale Auction Data'!$E$2:$E$597,IF((I$200+1)&gt;'Sale Auction Data'!$E$2:$E$597,'Sale Auction Data'!$G$2:$G$597)))))-(SUM(IF($A375='Sale Auction Data'!$L$2:$L$597,IF(H$200&lt;'Sale Auction Data'!$E$2:$E$597,IF((I$200+1)&gt;'Sale Auction Data'!$E$2:$E$597,'Sale Auction Data'!$F$2:$F$597))))))/(SUM(IF($A375='Sale Auction Data'!$L$2:$L$597,IF(H$200&lt;'Sale Auction Data'!$E$2:$E$597,IF((I$200+1)&gt;'Sale Auction Data'!$E$2:$E$597,'Sale Auction Data'!$F$2:$F$597)))))))),"-",IF((((SUM(IF($A375='Sale Auction Data'!$L$2:$L$597,IF(H$200&lt;'Sale Auction Data'!$E$2:$E$597,IF((I$200+1)&gt;'Sale Auction Data'!$E$2:$E$597,'Sale Auction Data'!$G$2:$G$597)))))-(SUM(IF($A375='Sale Auction Data'!$L$2:$L$597,IF(H$200&lt;'Sale Auction Data'!$E$2:$E$597,IF((I$200+1)&gt;'Sale Auction Data'!$E$2:$E$597,'Sale Auction Data'!$F$2:$F$597))))))/(SUM(IF($A375='Sale Auction Data'!$L$2:$L$597,IF(H$200&lt;'Sale Auction Data'!$E$2:$E$597,IF((I$200+1)&gt;'Sale Auction Data'!$E$2:$E$597,'Sale Auction Data'!$F$2:$F$597))))))=0,"-",(((SUM(IF($A375='Sale Auction Data'!$L$2:$L$597,IF(H$200&lt;'Sale Auction Data'!$E$2:$E$597,IF((I$200+1)&gt;'Sale Auction Data'!$E$2:$E$597,'Sale Auction Data'!$G$2:$G$597)))))-(SUM(IF($A375='Sale Auction Data'!$L$2:$L$597,IF(H$200&lt;'Sale Auction Data'!$E$2:$E$597,IF((I$200+1)&gt;'Sale Auction Data'!$E$2:$E$597,'Sale Auction Data'!$F$2:$F$597))))))/(SUM(IF($A375='Sale Auction Data'!$L$2:$L$597,IF(H$200&lt;'Sale Auction Data'!$E$2:$E$597,IF((I$200+1)&gt;'Sale Auction Data'!$E$2:$E$597,'Sale Auction Data'!$F$2:$F$597))))))))</f>
        <v>1.1452101220063262E-2</v>
      </c>
      <c r="J375" s="108" t="str">
        <f t="array" ref="J375">IF(ISERR(IF((((SUM(IF($A375='Sale Auction Data'!$L$2:$L$597,IF(I$200&lt;'Sale Auction Data'!$E$2:$E$597,IF((J$200+1)&gt;'Sale Auction Data'!$E$2:$E$597,'Sale Auction Data'!$G$2:$G$597)))))-(SUM(IF($A375='Sale Auction Data'!$L$2:$L$597,IF(I$200&lt;'Sale Auction Data'!$E$2:$E$597,IF((J$200+1)&gt;'Sale Auction Data'!$E$2:$E$597,'Sale Auction Data'!$F$2:$F$597))))))/(SUM(IF($A375='Sale Auction Data'!$L$2:$L$597,IF(I$200&lt;'Sale Auction Data'!$E$2:$E$597,IF((J$200+1)&gt;'Sale Auction Data'!$E$2:$E$597,'Sale Auction Data'!$F$2:$F$597))))))=0,"-",(((SUM(IF($A375='Sale Auction Data'!$L$2:$L$597,IF(I$200&lt;'Sale Auction Data'!$E$2:$E$597,IF((J$200+1)&gt;'Sale Auction Data'!$E$2:$E$597,'Sale Auction Data'!$G$2:$G$597)))))-(SUM(IF($A375='Sale Auction Data'!$L$2:$L$597,IF(I$200&lt;'Sale Auction Data'!$E$2:$E$597,IF((J$200+1)&gt;'Sale Auction Data'!$E$2:$E$597,'Sale Auction Data'!$F$2:$F$597))))))/(SUM(IF($A375='Sale Auction Data'!$L$2:$L$597,IF(I$200&lt;'Sale Auction Data'!$E$2:$E$597,IF((J$200+1)&gt;'Sale Auction Data'!$E$2:$E$597,'Sale Auction Data'!$F$2:$F$597)))))))),"-",IF((((SUM(IF($A375='Sale Auction Data'!$L$2:$L$597,IF(I$200&lt;'Sale Auction Data'!$E$2:$E$597,IF((J$200+1)&gt;'Sale Auction Data'!$E$2:$E$597,'Sale Auction Data'!$G$2:$G$597)))))-(SUM(IF($A375='Sale Auction Data'!$L$2:$L$597,IF(I$200&lt;'Sale Auction Data'!$E$2:$E$597,IF((J$200+1)&gt;'Sale Auction Data'!$E$2:$E$597,'Sale Auction Data'!$F$2:$F$597))))))/(SUM(IF($A375='Sale Auction Data'!$L$2:$L$597,IF(I$200&lt;'Sale Auction Data'!$E$2:$E$597,IF((J$200+1)&gt;'Sale Auction Data'!$E$2:$E$597,'Sale Auction Data'!$F$2:$F$597))))))=0,"-",(((SUM(IF($A375='Sale Auction Data'!$L$2:$L$597,IF(I$200&lt;'Sale Auction Data'!$E$2:$E$597,IF((J$200+1)&gt;'Sale Auction Data'!$E$2:$E$597,'Sale Auction Data'!$G$2:$G$597)))))-(SUM(IF($A375='Sale Auction Data'!$L$2:$L$597,IF(I$200&lt;'Sale Auction Data'!$E$2:$E$597,IF((J$200+1)&gt;'Sale Auction Data'!$E$2:$E$597,'Sale Auction Data'!$F$2:$F$597))))))/(SUM(IF($A375='Sale Auction Data'!$L$2:$L$597,IF(I$200&lt;'Sale Auction Data'!$E$2:$E$597,IF((J$200+1)&gt;'Sale Auction Data'!$E$2:$E$597,'Sale Auction Data'!$F$2:$F$597))))))))</f>
        <v>-</v>
      </c>
      <c r="K375" s="108" t="str">
        <f t="array" ref="K375">IF(ISERR(IF((((SUM(IF($A375='Sale Auction Data'!$L$2:$L$597,IF(J$200&lt;'Sale Auction Data'!$E$2:$E$597,IF((K$200+1)&gt;'Sale Auction Data'!$E$2:$E$597,'Sale Auction Data'!$G$2:$G$597)))))-(SUM(IF($A375='Sale Auction Data'!$L$2:$L$597,IF(J$200&lt;'Sale Auction Data'!$E$2:$E$597,IF((K$200+1)&gt;'Sale Auction Data'!$E$2:$E$597,'Sale Auction Data'!$F$2:$F$597))))))/(SUM(IF($A375='Sale Auction Data'!$L$2:$L$597,IF(J$200&lt;'Sale Auction Data'!$E$2:$E$597,IF((K$200+1)&gt;'Sale Auction Data'!$E$2:$E$597,'Sale Auction Data'!$F$2:$F$597))))))=0,"-",(((SUM(IF($A375='Sale Auction Data'!$L$2:$L$597,IF(J$200&lt;'Sale Auction Data'!$E$2:$E$597,IF((K$200+1)&gt;'Sale Auction Data'!$E$2:$E$597,'Sale Auction Data'!$G$2:$G$597)))))-(SUM(IF($A375='Sale Auction Data'!$L$2:$L$597,IF(J$200&lt;'Sale Auction Data'!$E$2:$E$597,IF((K$200+1)&gt;'Sale Auction Data'!$E$2:$E$597,'Sale Auction Data'!$F$2:$F$597))))))/(SUM(IF($A375='Sale Auction Data'!$L$2:$L$597,IF(J$200&lt;'Sale Auction Data'!$E$2:$E$597,IF((K$200+1)&gt;'Sale Auction Data'!$E$2:$E$597,'Sale Auction Data'!$F$2:$F$597)))))))),"-",IF((((SUM(IF($A375='Sale Auction Data'!$L$2:$L$597,IF(J$200&lt;'Sale Auction Data'!$E$2:$E$597,IF((K$200+1)&gt;'Sale Auction Data'!$E$2:$E$597,'Sale Auction Data'!$G$2:$G$597)))))-(SUM(IF($A375='Sale Auction Data'!$L$2:$L$597,IF(J$200&lt;'Sale Auction Data'!$E$2:$E$597,IF((K$200+1)&gt;'Sale Auction Data'!$E$2:$E$597,'Sale Auction Data'!$F$2:$F$597))))))/(SUM(IF($A375='Sale Auction Data'!$L$2:$L$597,IF(J$200&lt;'Sale Auction Data'!$E$2:$E$597,IF((K$200+1)&gt;'Sale Auction Data'!$E$2:$E$597,'Sale Auction Data'!$F$2:$F$597))))))=0,"-",(((SUM(IF($A375='Sale Auction Data'!$L$2:$L$597,IF(J$200&lt;'Sale Auction Data'!$E$2:$E$597,IF((K$200+1)&gt;'Sale Auction Data'!$E$2:$E$597,'Sale Auction Data'!$G$2:$G$597)))))-(SUM(IF($A375='Sale Auction Data'!$L$2:$L$597,IF(J$200&lt;'Sale Auction Data'!$E$2:$E$597,IF((K$200+1)&gt;'Sale Auction Data'!$E$2:$E$597,'Sale Auction Data'!$F$2:$F$597))))))/(SUM(IF($A375='Sale Auction Data'!$L$2:$L$597,IF(J$200&lt;'Sale Auction Data'!$E$2:$E$597,IF((K$200+1)&gt;'Sale Auction Data'!$E$2:$E$597,'Sale Auction Data'!$F$2:$F$597))))))))</f>
        <v>-</v>
      </c>
      <c r="L375" s="109">
        <f t="array" ref="L375">IF(ISERR(IF((((SUM(IF($A375='Sale Auction Data'!$L$2:$L$597,IF((L$200+1)&lt;'Sale Auction Data'!$E$2:$E$597,'Sale Auction Data'!$G$2:$G$597))))-(SUM(IF($A375='Sale Auction Data'!$L$2:$L$597,IF((L$200+1)&lt;'Sale Auction Data'!$E$2:$E$597,'Sale Auction Data'!$F$2:$F$597)))))/(SUM(IF($A375='Sale Auction Data'!$L$2:$L$597,IF((L$200+1)&lt;'Sale Auction Data'!$E$2:$E$597,'Sale Auction Data'!$F$2:$F$597)))))=0,"-",(((SUM(IF($A375='Sale Auction Data'!$L$2:$L$597,IF((L$200+1)&lt;'Sale Auction Data'!$E$2:$E$597,'Sale Auction Data'!$G$2:$G$597))))-(SUM(IF($A375='Sale Auction Data'!$L$2:$L$597,IF((L$200+1)&lt;'Sale Auction Data'!$E$2:$E$597,'Sale Auction Data'!$F$2:$F$597)))))/(SUM(IF($A375='Sale Auction Data'!$L$2:$L$597,IF((L$200+1)&lt;'Sale Auction Data'!$E$2:$E$597,'Sale Auction Data'!$F$2:$F$597))))))),"-",IF((((SUM(IF($A375='Sale Auction Data'!$L$2:$L$597,IF((L$200+1)&lt;'Sale Auction Data'!$E$2:$E$597,'Sale Auction Data'!$G$2:$G$597))))-(SUM(IF($A375='Sale Auction Data'!$L$2:$L$597,IF((L$200+1)&lt;'Sale Auction Data'!$E$2:$E$597,'Sale Auction Data'!$F$2:$F$597)))))/(SUM(IF($A375='Sale Auction Data'!$L$2:$L$597,IF((L$200+1)&lt;'Sale Auction Data'!$E$2:$E$597,'Sale Auction Data'!$F$2:$F$597)))))=0,"-",(((SUM(IF($A375='Sale Auction Data'!$L$2:$L$597,IF((L$200+1)&lt;'Sale Auction Data'!$E$2:$E$597,'Sale Auction Data'!$G$2:$G$597))))-(SUM(IF($A375='Sale Auction Data'!$L$2:$L$597,IF((L$200+1)&lt;'Sale Auction Data'!$E$2:$E$597,'Sale Auction Data'!$F$2:$F$597)))))/(SUM(IF($A375='Sale Auction Data'!$L$2:$L$597,IF((L$200+1)&lt;'Sale Auction Data'!$E$2:$E$597,'Sale Auction Data'!$F$2:$F$597)))))))</f>
        <v>0.19795628191200443</v>
      </c>
      <c r="M375" s="113">
        <f t="shared" si="56"/>
        <v>0.63223363711681868</v>
      </c>
      <c r="N375" s="114">
        <f t="array" ref="N375">IF(MAX(IF($M375&lt;&gt;$C374:$L374,$C374:$L374))=0,"",MAX(IF($M375&lt;&gt;$C374:$L374,$C374:$L374)))</f>
        <v>0.1684038028521391</v>
      </c>
      <c r="O375" s="114">
        <f t="array" ref="O375">IF(MIN(IF($M375&lt;&gt;$C374:$L374,IF($N375&lt;&gt;$C374:$L374,$C374:$L374)))=0,"",MIN(IF($M375&lt;&gt;$C374:$L374,IF($N375&lt;&gt;$C374:$L374,$C374:$L374))))</f>
        <v>6.9488418266048971E-2</v>
      </c>
      <c r="P375" s="114">
        <f t="array" ref="P375">IF(MIN(IF($O375&lt;&gt;$C374:$L374,IF($N375&lt;&gt;$C374:$L374,IF($M375&lt;&gt;$C374:$L374,$C374:$L374))))=0,"",MIN(IF($O375&lt;&gt;$C374:$L374,IF($N375&lt;&gt;$C374:$L374,IF($M375&lt;&gt;$C374:$L374,$C374:$L374)))))</f>
        <v>0.11687672830251541</v>
      </c>
    </row>
    <row r="376" spans="1:16" x14ac:dyDescent="0.25">
      <c r="A376" t="s">
        <v>189</v>
      </c>
      <c r="B376" s="97" t="s">
        <v>231</v>
      </c>
      <c r="C376" s="107">
        <f t="array" ref="C376">IF(ISERR(IF((((SUM(IF($A376='Sale Auction Data'!$L$2:$L$597,IF(C$200&gt;'Sale Auction Data'!$E$2:$E$597,'Sale Auction Data'!$G$2:$G$597))))-(SUM(IF($A376='Sale Auction Data'!$L$2:$L$597,IF(C$200&gt;'Sale Auction Data'!$E$2:$E$597,'Sale Auction Data'!$F$2:$F$597)))))/(SUM(IF($A376='Sale Auction Data'!$L$2:$L$597,IF(C$200&gt;'Sale Auction Data'!$E$2:$E$597,'Sale Auction Data'!$F$2:$F$597)))))=0,"-",(((SUM(IF($A376='Sale Auction Data'!$L$2:$L$597,IF(C$200&gt;'Sale Auction Data'!$E$2:$E$597,'Sale Auction Data'!$G$2:$G$597))))-(SUM(IF($A376='Sale Auction Data'!$L$2:$L$597,IF(C$200&gt;'Sale Auction Data'!$E$2:$E$597,'Sale Auction Data'!$F$2:$F$597)))))/(SUM(IF($A376='Sale Auction Data'!$L$2:$L$597,IF(C$200&gt;'Sale Auction Data'!$E$2:$E$597,'Sale Auction Data'!$F$2:$F$597))))))),"-",IF((((SUM(IF($A376='Sale Auction Data'!$L$2:$L$597,IF(C$200&gt;'Sale Auction Data'!$E$2:$E$597,'Sale Auction Data'!$G$2:$G$597))))-(SUM(IF($A376='Sale Auction Data'!$L$2:$L$597,IF(C$200&gt;'Sale Auction Data'!$E$2:$E$597,'Sale Auction Data'!$F$2:$F$597)))))/(SUM(IF($A376='Sale Auction Data'!$L$2:$L$597,IF(C$200&gt;'Sale Auction Data'!$E$2:$E$597,'Sale Auction Data'!$F$2:$F$597)))))=0,"-",(((SUM(IF($A376='Sale Auction Data'!$L$2:$L$597,IF(C$200&gt;'Sale Auction Data'!$E$2:$E$597,'Sale Auction Data'!$G$2:$G$597))))-(SUM(IF($A376='Sale Auction Data'!$L$2:$L$597,IF(C$200&gt;'Sale Auction Data'!$E$2:$E$597,'Sale Auction Data'!$F$2:$F$597)))))/(SUM(IF($A376='Sale Auction Data'!$L$2:$L$597,IF(C$200&gt;'Sale Auction Data'!$E$2:$E$597,'Sale Auction Data'!$F$2:$F$597)))))))</f>
        <v>0.72420500927643783</v>
      </c>
      <c r="D376" s="108">
        <f t="array" ref="D376">IF(ISERR(IF((((SUM(IF($A376='Sale Auction Data'!$L$2:$L$597,IF(C$200&lt;'Sale Auction Data'!$E$2:$E$597,IF((D$200+1)&gt;'Sale Auction Data'!$E$2:$E$597,'Sale Auction Data'!$G$2:$G$597)))))-(SUM(IF($A376='Sale Auction Data'!$L$2:$L$597,IF(C$200&lt;'Sale Auction Data'!$E$2:$E$597,IF((D$200+1)&gt;'Sale Auction Data'!$E$2:$E$597,'Sale Auction Data'!$F$2:$F$597))))))/(SUM(IF($A376='Sale Auction Data'!$L$2:$L$597,IF(C$200&lt;'Sale Auction Data'!$E$2:$E$597,IF((D$200+1)&gt;'Sale Auction Data'!$E$2:$E$597,'Sale Auction Data'!$F$2:$F$597))))))=0,"-",(((SUM(IF($A376='Sale Auction Data'!$L$2:$L$597,IF(C$200&lt;'Sale Auction Data'!$E$2:$E$597,IF((D$200+1)&gt;'Sale Auction Data'!$E$2:$E$597,'Sale Auction Data'!$G$2:$G$597)))))-(SUM(IF($A376='Sale Auction Data'!$L$2:$L$597,IF(C$200&lt;'Sale Auction Data'!$E$2:$E$597,IF((D$200+1)&gt;'Sale Auction Data'!$E$2:$E$597,'Sale Auction Data'!$F$2:$F$597))))))/(SUM(IF($A376='Sale Auction Data'!$L$2:$L$597,IF(C$200&lt;'Sale Auction Data'!$E$2:$E$597,IF((D$200+1)&gt;'Sale Auction Data'!$E$2:$E$597,'Sale Auction Data'!$F$2:$F$597)))))))),"-",IF((((SUM(IF($A376='Sale Auction Data'!$L$2:$L$597,IF(C$200&lt;'Sale Auction Data'!$E$2:$E$597,IF((D$200+1)&gt;'Sale Auction Data'!$E$2:$E$597,'Sale Auction Data'!$G$2:$G$597)))))-(SUM(IF($A376='Sale Auction Data'!$L$2:$L$597,IF(C$200&lt;'Sale Auction Data'!$E$2:$E$597,IF((D$200+1)&gt;'Sale Auction Data'!$E$2:$E$597,'Sale Auction Data'!$F$2:$F$597))))))/(SUM(IF($A376='Sale Auction Data'!$L$2:$L$597,IF(C$200&lt;'Sale Auction Data'!$E$2:$E$597,IF((D$200+1)&gt;'Sale Auction Data'!$E$2:$E$597,'Sale Auction Data'!$F$2:$F$597))))))=0,"-",(((SUM(IF($A376='Sale Auction Data'!$L$2:$L$597,IF(C$200&lt;'Sale Auction Data'!$E$2:$E$597,IF((D$200+1)&gt;'Sale Auction Data'!$E$2:$E$597,'Sale Auction Data'!$G$2:$G$597)))))-(SUM(IF($A376='Sale Auction Data'!$L$2:$L$597,IF(C$200&lt;'Sale Auction Data'!$E$2:$E$597,IF((D$200+1)&gt;'Sale Auction Data'!$E$2:$E$597,'Sale Auction Data'!$F$2:$F$597))))))/(SUM(IF($A376='Sale Auction Data'!$L$2:$L$597,IF(C$200&lt;'Sale Auction Data'!$E$2:$E$597,IF((D$200+1)&gt;'Sale Auction Data'!$E$2:$E$597,'Sale Auction Data'!$F$2:$F$597))))))))</f>
        <v>0.42088865836791151</v>
      </c>
      <c r="E376" s="108">
        <f t="array" ref="E376">IF(ISERR(IF((((SUM(IF($A376='Sale Auction Data'!$L$2:$L$597,IF(D$200&lt;'Sale Auction Data'!$E$2:$E$597,IF((E$200+1)&gt;'Sale Auction Data'!$E$2:$E$597,'Sale Auction Data'!$G$2:$G$597)))))-(SUM(IF($A376='Sale Auction Data'!$L$2:$L$597,IF(D$200&lt;'Sale Auction Data'!$E$2:$E$597,IF((E$200+1)&gt;'Sale Auction Data'!$E$2:$E$597,'Sale Auction Data'!$F$2:$F$597))))))/(SUM(IF($A376='Sale Auction Data'!$L$2:$L$597,IF(D$200&lt;'Sale Auction Data'!$E$2:$E$597,IF((E$200+1)&gt;'Sale Auction Data'!$E$2:$E$597,'Sale Auction Data'!$F$2:$F$597))))))=0,"-",(((SUM(IF($A376='Sale Auction Data'!$L$2:$L$597,IF(D$200&lt;'Sale Auction Data'!$E$2:$E$597,IF((E$200+1)&gt;'Sale Auction Data'!$E$2:$E$597,'Sale Auction Data'!$G$2:$G$597)))))-(SUM(IF($A376='Sale Auction Data'!$L$2:$L$597,IF(D$200&lt;'Sale Auction Data'!$E$2:$E$597,IF((E$200+1)&gt;'Sale Auction Data'!$E$2:$E$597,'Sale Auction Data'!$F$2:$F$597))))))/(SUM(IF($A376='Sale Auction Data'!$L$2:$L$597,IF(D$200&lt;'Sale Auction Data'!$E$2:$E$597,IF((E$200+1)&gt;'Sale Auction Data'!$E$2:$E$597,'Sale Auction Data'!$F$2:$F$597)))))))),"-",IF((((SUM(IF($A376='Sale Auction Data'!$L$2:$L$597,IF(D$200&lt;'Sale Auction Data'!$E$2:$E$597,IF((E$200+1)&gt;'Sale Auction Data'!$E$2:$E$597,'Sale Auction Data'!$G$2:$G$597)))))-(SUM(IF($A376='Sale Auction Data'!$L$2:$L$597,IF(D$200&lt;'Sale Auction Data'!$E$2:$E$597,IF((E$200+1)&gt;'Sale Auction Data'!$E$2:$E$597,'Sale Auction Data'!$F$2:$F$597))))))/(SUM(IF($A376='Sale Auction Data'!$L$2:$L$597,IF(D$200&lt;'Sale Auction Data'!$E$2:$E$597,IF((E$200+1)&gt;'Sale Auction Data'!$E$2:$E$597,'Sale Auction Data'!$F$2:$F$597))))))=0,"-",(((SUM(IF($A376='Sale Auction Data'!$L$2:$L$597,IF(D$200&lt;'Sale Auction Data'!$E$2:$E$597,IF((E$200+1)&gt;'Sale Auction Data'!$E$2:$E$597,'Sale Auction Data'!$G$2:$G$597)))))-(SUM(IF($A376='Sale Auction Data'!$L$2:$L$597,IF(D$200&lt;'Sale Auction Data'!$E$2:$E$597,IF((E$200+1)&gt;'Sale Auction Data'!$E$2:$E$597,'Sale Auction Data'!$F$2:$F$597))))))/(SUM(IF($A376='Sale Auction Data'!$L$2:$L$597,IF(D$200&lt;'Sale Auction Data'!$E$2:$E$597,IF((E$200+1)&gt;'Sale Auction Data'!$E$2:$E$597,'Sale Auction Data'!$F$2:$F$597))))))))</f>
        <v>0.91852833740831308</v>
      </c>
      <c r="F376" s="108">
        <f t="array" ref="F376">IF(ISERR(IF((((SUM(IF($A376='Sale Auction Data'!$L$2:$L$597,IF(E$200&lt;'Sale Auction Data'!$E$2:$E$597,IF((F$200+1)&gt;'Sale Auction Data'!$E$2:$E$597,'Sale Auction Data'!$G$2:$G$597)))))-(SUM(IF($A376='Sale Auction Data'!$L$2:$L$597,IF(E$200&lt;'Sale Auction Data'!$E$2:$E$597,IF((F$200+1)&gt;'Sale Auction Data'!$E$2:$E$597,'Sale Auction Data'!$F$2:$F$597))))))/(SUM(IF($A376='Sale Auction Data'!$L$2:$L$597,IF(E$200&lt;'Sale Auction Data'!$E$2:$E$597,IF((F$200+1)&gt;'Sale Auction Data'!$E$2:$E$597,'Sale Auction Data'!$F$2:$F$597))))))=0,"-",(((SUM(IF($A376='Sale Auction Data'!$L$2:$L$597,IF(E$200&lt;'Sale Auction Data'!$E$2:$E$597,IF((F$200+1)&gt;'Sale Auction Data'!$E$2:$E$597,'Sale Auction Data'!$G$2:$G$597)))))-(SUM(IF($A376='Sale Auction Data'!$L$2:$L$597,IF(E$200&lt;'Sale Auction Data'!$E$2:$E$597,IF((F$200+1)&gt;'Sale Auction Data'!$E$2:$E$597,'Sale Auction Data'!$F$2:$F$597))))))/(SUM(IF($A376='Sale Auction Data'!$L$2:$L$597,IF(E$200&lt;'Sale Auction Data'!$E$2:$E$597,IF((F$200+1)&gt;'Sale Auction Data'!$E$2:$E$597,'Sale Auction Data'!$F$2:$F$597)))))))),"-",IF((((SUM(IF($A376='Sale Auction Data'!$L$2:$L$597,IF(E$200&lt;'Sale Auction Data'!$E$2:$E$597,IF((F$200+1)&gt;'Sale Auction Data'!$E$2:$E$597,'Sale Auction Data'!$G$2:$G$597)))))-(SUM(IF($A376='Sale Auction Data'!$L$2:$L$597,IF(E$200&lt;'Sale Auction Data'!$E$2:$E$597,IF((F$200+1)&gt;'Sale Auction Data'!$E$2:$E$597,'Sale Auction Data'!$F$2:$F$597))))))/(SUM(IF($A376='Sale Auction Data'!$L$2:$L$597,IF(E$200&lt;'Sale Auction Data'!$E$2:$E$597,IF((F$200+1)&gt;'Sale Auction Data'!$E$2:$E$597,'Sale Auction Data'!$F$2:$F$597))))))=0,"-",(((SUM(IF($A376='Sale Auction Data'!$L$2:$L$597,IF(E$200&lt;'Sale Auction Data'!$E$2:$E$597,IF((F$200+1)&gt;'Sale Auction Data'!$E$2:$E$597,'Sale Auction Data'!$G$2:$G$597)))))-(SUM(IF($A376='Sale Auction Data'!$L$2:$L$597,IF(E$200&lt;'Sale Auction Data'!$E$2:$E$597,IF((F$200+1)&gt;'Sale Auction Data'!$E$2:$E$597,'Sale Auction Data'!$F$2:$F$597))))))/(SUM(IF($A376='Sale Auction Data'!$L$2:$L$597,IF(E$200&lt;'Sale Auction Data'!$E$2:$E$597,IF((F$200+1)&gt;'Sale Auction Data'!$E$2:$E$597,'Sale Auction Data'!$F$2:$F$597))))))))</f>
        <v>0.6388965936739659</v>
      </c>
      <c r="G376" s="108">
        <f t="array" ref="G376">IF(ISERR(IF((((SUM(IF($A376='Sale Auction Data'!$L$2:$L$597,IF(F$200&lt;'Sale Auction Data'!$E$2:$E$597,IF((G$200+1)&gt;'Sale Auction Data'!$E$2:$E$597,'Sale Auction Data'!$G$2:$G$597)))))-(SUM(IF($A376='Sale Auction Data'!$L$2:$L$597,IF(F$200&lt;'Sale Auction Data'!$E$2:$E$597,IF((G$200+1)&gt;'Sale Auction Data'!$E$2:$E$597,'Sale Auction Data'!$F$2:$F$597))))))/(SUM(IF($A376='Sale Auction Data'!$L$2:$L$597,IF(F$200&lt;'Sale Auction Data'!$E$2:$E$597,IF((G$200+1)&gt;'Sale Auction Data'!$E$2:$E$597,'Sale Auction Data'!$F$2:$F$597))))))=0,"-",(((SUM(IF($A376='Sale Auction Data'!$L$2:$L$597,IF(F$200&lt;'Sale Auction Data'!$E$2:$E$597,IF((G$200+1)&gt;'Sale Auction Data'!$E$2:$E$597,'Sale Auction Data'!$G$2:$G$597)))))-(SUM(IF($A376='Sale Auction Data'!$L$2:$L$597,IF(F$200&lt;'Sale Auction Data'!$E$2:$E$597,IF((G$200+1)&gt;'Sale Auction Data'!$E$2:$E$597,'Sale Auction Data'!$F$2:$F$597))))))/(SUM(IF($A376='Sale Auction Data'!$L$2:$L$597,IF(F$200&lt;'Sale Auction Data'!$E$2:$E$597,IF((G$200+1)&gt;'Sale Auction Data'!$E$2:$E$597,'Sale Auction Data'!$F$2:$F$597)))))))),"-",IF((((SUM(IF($A376='Sale Auction Data'!$L$2:$L$597,IF(F$200&lt;'Sale Auction Data'!$E$2:$E$597,IF((G$200+1)&gt;'Sale Auction Data'!$E$2:$E$597,'Sale Auction Data'!$G$2:$G$597)))))-(SUM(IF($A376='Sale Auction Data'!$L$2:$L$597,IF(F$200&lt;'Sale Auction Data'!$E$2:$E$597,IF((G$200+1)&gt;'Sale Auction Data'!$E$2:$E$597,'Sale Auction Data'!$F$2:$F$597))))))/(SUM(IF($A376='Sale Auction Data'!$L$2:$L$597,IF(F$200&lt;'Sale Auction Data'!$E$2:$E$597,IF((G$200+1)&gt;'Sale Auction Data'!$E$2:$E$597,'Sale Auction Data'!$F$2:$F$597))))))=0,"-",(((SUM(IF($A376='Sale Auction Data'!$L$2:$L$597,IF(F$200&lt;'Sale Auction Data'!$E$2:$E$597,IF((G$200+1)&gt;'Sale Auction Data'!$E$2:$E$597,'Sale Auction Data'!$G$2:$G$597)))))-(SUM(IF($A376='Sale Auction Data'!$L$2:$L$597,IF(F$200&lt;'Sale Auction Data'!$E$2:$E$597,IF((G$200+1)&gt;'Sale Auction Data'!$E$2:$E$597,'Sale Auction Data'!$F$2:$F$597))))))/(SUM(IF($A376='Sale Auction Data'!$L$2:$L$597,IF(F$200&lt;'Sale Auction Data'!$E$2:$E$597,IF((G$200+1)&gt;'Sale Auction Data'!$E$2:$E$597,'Sale Auction Data'!$F$2:$F$597))))))))</f>
        <v>0.18820051858254105</v>
      </c>
      <c r="H376" s="108" t="str">
        <f t="array" ref="H376">IF(ISERR(IF((((SUM(IF($A376='Sale Auction Data'!$L$2:$L$597,IF(G$200&lt;'Sale Auction Data'!$E$2:$E$597,IF((H$200+1)&gt;'Sale Auction Data'!$E$2:$E$597,'Sale Auction Data'!$G$2:$G$597)))))-(SUM(IF($A376='Sale Auction Data'!$L$2:$L$597,IF(G$200&lt;'Sale Auction Data'!$E$2:$E$597,IF((H$200+1)&gt;'Sale Auction Data'!$E$2:$E$597,'Sale Auction Data'!$F$2:$F$597))))))/(SUM(IF($A376='Sale Auction Data'!$L$2:$L$597,IF(G$200&lt;'Sale Auction Data'!$E$2:$E$597,IF((H$200+1)&gt;'Sale Auction Data'!$E$2:$E$597,'Sale Auction Data'!$F$2:$F$597))))))=0,"-",(((SUM(IF($A376='Sale Auction Data'!$L$2:$L$597,IF(G$200&lt;'Sale Auction Data'!$E$2:$E$597,IF((H$200+1)&gt;'Sale Auction Data'!$E$2:$E$597,'Sale Auction Data'!$G$2:$G$597)))))-(SUM(IF($A376='Sale Auction Data'!$L$2:$L$597,IF(G$200&lt;'Sale Auction Data'!$E$2:$E$597,IF((H$200+1)&gt;'Sale Auction Data'!$E$2:$E$597,'Sale Auction Data'!$F$2:$F$597))))))/(SUM(IF($A376='Sale Auction Data'!$L$2:$L$597,IF(G$200&lt;'Sale Auction Data'!$E$2:$E$597,IF((H$200+1)&gt;'Sale Auction Data'!$E$2:$E$597,'Sale Auction Data'!$F$2:$F$597)))))))),"-",IF((((SUM(IF($A376='Sale Auction Data'!$L$2:$L$597,IF(G$200&lt;'Sale Auction Data'!$E$2:$E$597,IF((H$200+1)&gt;'Sale Auction Data'!$E$2:$E$597,'Sale Auction Data'!$G$2:$G$597)))))-(SUM(IF($A376='Sale Auction Data'!$L$2:$L$597,IF(G$200&lt;'Sale Auction Data'!$E$2:$E$597,IF((H$200+1)&gt;'Sale Auction Data'!$E$2:$E$597,'Sale Auction Data'!$F$2:$F$597))))))/(SUM(IF($A376='Sale Auction Data'!$L$2:$L$597,IF(G$200&lt;'Sale Auction Data'!$E$2:$E$597,IF((H$200+1)&gt;'Sale Auction Data'!$E$2:$E$597,'Sale Auction Data'!$F$2:$F$597))))))=0,"-",(((SUM(IF($A376='Sale Auction Data'!$L$2:$L$597,IF(G$200&lt;'Sale Auction Data'!$E$2:$E$597,IF((H$200+1)&gt;'Sale Auction Data'!$E$2:$E$597,'Sale Auction Data'!$G$2:$G$597)))))-(SUM(IF($A376='Sale Auction Data'!$L$2:$L$597,IF(G$200&lt;'Sale Auction Data'!$E$2:$E$597,IF((H$200+1)&gt;'Sale Auction Data'!$E$2:$E$597,'Sale Auction Data'!$F$2:$F$597))))))/(SUM(IF($A376='Sale Auction Data'!$L$2:$L$597,IF(G$200&lt;'Sale Auction Data'!$E$2:$E$597,IF((H$200+1)&gt;'Sale Auction Data'!$E$2:$E$597,'Sale Auction Data'!$F$2:$F$597))))))))</f>
        <v>-</v>
      </c>
      <c r="I376" s="108">
        <f t="array" ref="I376">IF(ISERR(IF((((SUM(IF($A376='Sale Auction Data'!$L$2:$L$597,IF(H$200&lt;'Sale Auction Data'!$E$2:$E$597,IF((I$200+1)&gt;'Sale Auction Data'!$E$2:$E$597,'Sale Auction Data'!$G$2:$G$597)))))-(SUM(IF($A376='Sale Auction Data'!$L$2:$L$597,IF(H$200&lt;'Sale Auction Data'!$E$2:$E$597,IF((I$200+1)&gt;'Sale Auction Data'!$E$2:$E$597,'Sale Auction Data'!$F$2:$F$597))))))/(SUM(IF($A376='Sale Auction Data'!$L$2:$L$597,IF(H$200&lt;'Sale Auction Data'!$E$2:$E$597,IF((I$200+1)&gt;'Sale Auction Data'!$E$2:$E$597,'Sale Auction Data'!$F$2:$F$597))))))=0,"-",(((SUM(IF($A376='Sale Auction Data'!$L$2:$L$597,IF(H$200&lt;'Sale Auction Data'!$E$2:$E$597,IF((I$200+1)&gt;'Sale Auction Data'!$E$2:$E$597,'Sale Auction Data'!$G$2:$G$597)))))-(SUM(IF($A376='Sale Auction Data'!$L$2:$L$597,IF(H$200&lt;'Sale Auction Data'!$E$2:$E$597,IF((I$200+1)&gt;'Sale Auction Data'!$E$2:$E$597,'Sale Auction Data'!$F$2:$F$597))))))/(SUM(IF($A376='Sale Auction Data'!$L$2:$L$597,IF(H$200&lt;'Sale Auction Data'!$E$2:$E$597,IF((I$200+1)&gt;'Sale Auction Data'!$E$2:$E$597,'Sale Auction Data'!$F$2:$F$597)))))))),"-",IF((((SUM(IF($A376='Sale Auction Data'!$L$2:$L$597,IF(H$200&lt;'Sale Auction Data'!$E$2:$E$597,IF((I$200+1)&gt;'Sale Auction Data'!$E$2:$E$597,'Sale Auction Data'!$G$2:$G$597)))))-(SUM(IF($A376='Sale Auction Data'!$L$2:$L$597,IF(H$200&lt;'Sale Auction Data'!$E$2:$E$597,IF((I$200+1)&gt;'Sale Auction Data'!$E$2:$E$597,'Sale Auction Data'!$F$2:$F$597))))))/(SUM(IF($A376='Sale Auction Data'!$L$2:$L$597,IF(H$200&lt;'Sale Auction Data'!$E$2:$E$597,IF((I$200+1)&gt;'Sale Auction Data'!$E$2:$E$597,'Sale Auction Data'!$F$2:$F$597))))))=0,"-",(((SUM(IF($A376='Sale Auction Data'!$L$2:$L$597,IF(H$200&lt;'Sale Auction Data'!$E$2:$E$597,IF((I$200+1)&gt;'Sale Auction Data'!$E$2:$E$597,'Sale Auction Data'!$G$2:$G$597)))))-(SUM(IF($A376='Sale Auction Data'!$L$2:$L$597,IF(H$200&lt;'Sale Auction Data'!$E$2:$E$597,IF((I$200+1)&gt;'Sale Auction Data'!$E$2:$E$597,'Sale Auction Data'!$F$2:$F$597))))))/(SUM(IF($A376='Sale Auction Data'!$L$2:$L$597,IF(H$200&lt;'Sale Auction Data'!$E$2:$E$597,IF((I$200+1)&gt;'Sale Auction Data'!$E$2:$E$597,'Sale Auction Data'!$F$2:$F$597))))))))</f>
        <v>1.0290312500000001E-2</v>
      </c>
      <c r="J376" s="108" t="str">
        <f t="array" ref="J376">IF(ISERR(IF((((SUM(IF($A376='Sale Auction Data'!$L$2:$L$597,IF(I$200&lt;'Sale Auction Data'!$E$2:$E$597,IF((J$200+1)&gt;'Sale Auction Data'!$E$2:$E$597,'Sale Auction Data'!$G$2:$G$597)))))-(SUM(IF($A376='Sale Auction Data'!$L$2:$L$597,IF(I$200&lt;'Sale Auction Data'!$E$2:$E$597,IF((J$200+1)&gt;'Sale Auction Data'!$E$2:$E$597,'Sale Auction Data'!$F$2:$F$597))))))/(SUM(IF($A376='Sale Auction Data'!$L$2:$L$597,IF(I$200&lt;'Sale Auction Data'!$E$2:$E$597,IF((J$200+1)&gt;'Sale Auction Data'!$E$2:$E$597,'Sale Auction Data'!$F$2:$F$597))))))=0,"-",(((SUM(IF($A376='Sale Auction Data'!$L$2:$L$597,IF(I$200&lt;'Sale Auction Data'!$E$2:$E$597,IF((J$200+1)&gt;'Sale Auction Data'!$E$2:$E$597,'Sale Auction Data'!$G$2:$G$597)))))-(SUM(IF($A376='Sale Auction Data'!$L$2:$L$597,IF(I$200&lt;'Sale Auction Data'!$E$2:$E$597,IF((J$200+1)&gt;'Sale Auction Data'!$E$2:$E$597,'Sale Auction Data'!$F$2:$F$597))))))/(SUM(IF($A376='Sale Auction Data'!$L$2:$L$597,IF(I$200&lt;'Sale Auction Data'!$E$2:$E$597,IF((J$200+1)&gt;'Sale Auction Data'!$E$2:$E$597,'Sale Auction Data'!$F$2:$F$597)))))))),"-",IF((((SUM(IF($A376='Sale Auction Data'!$L$2:$L$597,IF(I$200&lt;'Sale Auction Data'!$E$2:$E$597,IF((J$200+1)&gt;'Sale Auction Data'!$E$2:$E$597,'Sale Auction Data'!$G$2:$G$597)))))-(SUM(IF($A376='Sale Auction Data'!$L$2:$L$597,IF(I$200&lt;'Sale Auction Data'!$E$2:$E$597,IF((J$200+1)&gt;'Sale Auction Data'!$E$2:$E$597,'Sale Auction Data'!$F$2:$F$597))))))/(SUM(IF($A376='Sale Auction Data'!$L$2:$L$597,IF(I$200&lt;'Sale Auction Data'!$E$2:$E$597,IF((J$200+1)&gt;'Sale Auction Data'!$E$2:$E$597,'Sale Auction Data'!$F$2:$F$597))))))=0,"-",(((SUM(IF($A376='Sale Auction Data'!$L$2:$L$597,IF(I$200&lt;'Sale Auction Data'!$E$2:$E$597,IF((J$200+1)&gt;'Sale Auction Data'!$E$2:$E$597,'Sale Auction Data'!$G$2:$G$597)))))-(SUM(IF($A376='Sale Auction Data'!$L$2:$L$597,IF(I$200&lt;'Sale Auction Data'!$E$2:$E$597,IF((J$200+1)&gt;'Sale Auction Data'!$E$2:$E$597,'Sale Auction Data'!$F$2:$F$597))))))/(SUM(IF($A376='Sale Auction Data'!$L$2:$L$597,IF(I$200&lt;'Sale Auction Data'!$E$2:$E$597,IF((J$200+1)&gt;'Sale Auction Data'!$E$2:$E$597,'Sale Auction Data'!$F$2:$F$597))))))))</f>
        <v>-</v>
      </c>
      <c r="K376" s="108" t="str">
        <f t="array" ref="K376">IF(ISERR(IF((((SUM(IF($A376='Sale Auction Data'!$L$2:$L$597,IF(J$200&lt;'Sale Auction Data'!$E$2:$E$597,IF((K$200+1)&gt;'Sale Auction Data'!$E$2:$E$597,'Sale Auction Data'!$G$2:$G$597)))))-(SUM(IF($A376='Sale Auction Data'!$L$2:$L$597,IF(J$200&lt;'Sale Auction Data'!$E$2:$E$597,IF((K$200+1)&gt;'Sale Auction Data'!$E$2:$E$597,'Sale Auction Data'!$F$2:$F$597))))))/(SUM(IF($A376='Sale Auction Data'!$L$2:$L$597,IF(J$200&lt;'Sale Auction Data'!$E$2:$E$597,IF((K$200+1)&gt;'Sale Auction Data'!$E$2:$E$597,'Sale Auction Data'!$F$2:$F$597))))))=0,"-",(((SUM(IF($A376='Sale Auction Data'!$L$2:$L$597,IF(J$200&lt;'Sale Auction Data'!$E$2:$E$597,IF((K$200+1)&gt;'Sale Auction Data'!$E$2:$E$597,'Sale Auction Data'!$G$2:$G$597)))))-(SUM(IF($A376='Sale Auction Data'!$L$2:$L$597,IF(J$200&lt;'Sale Auction Data'!$E$2:$E$597,IF((K$200+1)&gt;'Sale Auction Data'!$E$2:$E$597,'Sale Auction Data'!$F$2:$F$597))))))/(SUM(IF($A376='Sale Auction Data'!$L$2:$L$597,IF(J$200&lt;'Sale Auction Data'!$E$2:$E$597,IF((K$200+1)&gt;'Sale Auction Data'!$E$2:$E$597,'Sale Auction Data'!$F$2:$F$597)))))))),"-",IF((((SUM(IF($A376='Sale Auction Data'!$L$2:$L$597,IF(J$200&lt;'Sale Auction Data'!$E$2:$E$597,IF((K$200+1)&gt;'Sale Auction Data'!$E$2:$E$597,'Sale Auction Data'!$G$2:$G$597)))))-(SUM(IF($A376='Sale Auction Data'!$L$2:$L$597,IF(J$200&lt;'Sale Auction Data'!$E$2:$E$597,IF((K$200+1)&gt;'Sale Auction Data'!$E$2:$E$597,'Sale Auction Data'!$F$2:$F$597))))))/(SUM(IF($A376='Sale Auction Data'!$L$2:$L$597,IF(J$200&lt;'Sale Auction Data'!$E$2:$E$597,IF((K$200+1)&gt;'Sale Auction Data'!$E$2:$E$597,'Sale Auction Data'!$F$2:$F$597))))))=0,"-",(((SUM(IF($A376='Sale Auction Data'!$L$2:$L$597,IF(J$200&lt;'Sale Auction Data'!$E$2:$E$597,IF((K$200+1)&gt;'Sale Auction Data'!$E$2:$E$597,'Sale Auction Data'!$G$2:$G$597)))))-(SUM(IF($A376='Sale Auction Data'!$L$2:$L$597,IF(J$200&lt;'Sale Auction Data'!$E$2:$E$597,IF((K$200+1)&gt;'Sale Auction Data'!$E$2:$E$597,'Sale Auction Data'!$F$2:$F$597))))))/(SUM(IF($A376='Sale Auction Data'!$L$2:$L$597,IF(J$200&lt;'Sale Auction Data'!$E$2:$E$597,IF((K$200+1)&gt;'Sale Auction Data'!$E$2:$E$597,'Sale Auction Data'!$F$2:$F$597))))))))</f>
        <v>-</v>
      </c>
      <c r="L376" s="109" t="str">
        <f t="array" ref="L376">IF(ISERR(IF((((SUM(IF($A376='Sale Auction Data'!$L$2:$L$597,IF((L$200+1)&lt;'Sale Auction Data'!$E$2:$E$597,'Sale Auction Data'!$G$2:$G$597))))-(SUM(IF($A376='Sale Auction Data'!$L$2:$L$597,IF((L$200+1)&lt;'Sale Auction Data'!$E$2:$E$597,'Sale Auction Data'!$F$2:$F$597)))))/(SUM(IF($A376='Sale Auction Data'!$L$2:$L$597,IF((L$200+1)&lt;'Sale Auction Data'!$E$2:$E$597,'Sale Auction Data'!$F$2:$F$597)))))=0,"-",(((SUM(IF($A376='Sale Auction Data'!$L$2:$L$597,IF((L$200+1)&lt;'Sale Auction Data'!$E$2:$E$597,'Sale Auction Data'!$G$2:$G$597))))-(SUM(IF($A376='Sale Auction Data'!$L$2:$L$597,IF((L$200+1)&lt;'Sale Auction Data'!$E$2:$E$597,'Sale Auction Data'!$F$2:$F$597)))))/(SUM(IF($A376='Sale Auction Data'!$L$2:$L$597,IF((L$200+1)&lt;'Sale Auction Data'!$E$2:$E$597,'Sale Auction Data'!$F$2:$F$597))))))),"-",IF((((SUM(IF($A376='Sale Auction Data'!$L$2:$L$597,IF((L$200+1)&lt;'Sale Auction Data'!$E$2:$E$597,'Sale Auction Data'!$G$2:$G$597))))-(SUM(IF($A376='Sale Auction Data'!$L$2:$L$597,IF((L$200+1)&lt;'Sale Auction Data'!$E$2:$E$597,'Sale Auction Data'!$F$2:$F$597)))))/(SUM(IF($A376='Sale Auction Data'!$L$2:$L$597,IF((L$200+1)&lt;'Sale Auction Data'!$E$2:$E$597,'Sale Auction Data'!$F$2:$F$597)))))=0,"-",(((SUM(IF($A376='Sale Auction Data'!$L$2:$L$597,IF((L$200+1)&lt;'Sale Auction Data'!$E$2:$E$597,'Sale Auction Data'!$G$2:$G$597))))-(SUM(IF($A376='Sale Auction Data'!$L$2:$L$597,IF((L$200+1)&lt;'Sale Auction Data'!$E$2:$E$597,'Sale Auction Data'!$F$2:$F$597)))))/(SUM(IF($A376='Sale Auction Data'!$L$2:$L$597,IF((L$200+1)&lt;'Sale Auction Data'!$E$2:$E$597,'Sale Auction Data'!$F$2:$F$597)))))))</f>
        <v>-</v>
      </c>
      <c r="M376" s="113">
        <f t="shared" si="56"/>
        <v>0.36349193972519367</v>
      </c>
      <c r="N376" s="114">
        <f t="array" ref="N376">IF(MAX(IF($M376&lt;&gt;$C375:$L375,$C375:$L375))=0,"",MAX(IF($M376&lt;&gt;$C375:$L375,$C375:$L375)))</f>
        <v>0.19795628191200443</v>
      </c>
      <c r="O376" s="114">
        <f t="array" ref="O376">IF(MIN(IF($M376&lt;&gt;$C375:$L375,IF($N376&lt;&gt;$C375:$L375,$C375:$L375)))=0,"",MIN(IF($M376&lt;&gt;$C375:$L375,IF($N376&lt;&gt;$C375:$L375,$C375:$L375))))</f>
        <v>1.1452101220063262E-2</v>
      </c>
      <c r="P376" s="114">
        <f t="array" ref="P376">IF(MIN(IF($O376&lt;&gt;$C375:$L375,IF($N376&lt;&gt;$C375:$L375,IF($M376&lt;&gt;$C375:$L375,$C375:$L375))))=0,"",MIN(IF($O376&lt;&gt;$C375:$L375,IF($N376&lt;&gt;$C375:$L375,IF($M376&lt;&gt;$C375:$L375,$C375:$L375)))))</f>
        <v>0.13078705550301828</v>
      </c>
    </row>
    <row r="377" spans="1:16" x14ac:dyDescent="0.25">
      <c r="A377" t="s">
        <v>123</v>
      </c>
      <c r="B377" s="97" t="s">
        <v>123</v>
      </c>
      <c r="C377" s="107">
        <f t="array" ref="C377">IF(ISERR(IF((((SUM(IF($A377='Sale Auction Data'!$L$2:$L$597,IF(C$200&gt;'Sale Auction Data'!$E$2:$E$597,'Sale Auction Data'!$G$2:$G$597))))-(SUM(IF($A377='Sale Auction Data'!$L$2:$L$597,IF(C$200&gt;'Sale Auction Data'!$E$2:$E$597,'Sale Auction Data'!$F$2:$F$597)))))/(SUM(IF($A377='Sale Auction Data'!$L$2:$L$597,IF(C$200&gt;'Sale Auction Data'!$E$2:$E$597,'Sale Auction Data'!$F$2:$F$597)))))=0,"-",(((SUM(IF($A377='Sale Auction Data'!$L$2:$L$597,IF(C$200&gt;'Sale Auction Data'!$E$2:$E$597,'Sale Auction Data'!$G$2:$G$597))))-(SUM(IF($A377='Sale Auction Data'!$L$2:$L$597,IF(C$200&gt;'Sale Auction Data'!$E$2:$E$597,'Sale Auction Data'!$F$2:$F$597)))))/(SUM(IF($A377='Sale Auction Data'!$L$2:$L$597,IF(C$200&gt;'Sale Auction Data'!$E$2:$E$597,'Sale Auction Data'!$F$2:$F$597))))))),"-",IF((((SUM(IF($A377='Sale Auction Data'!$L$2:$L$597,IF(C$200&gt;'Sale Auction Data'!$E$2:$E$597,'Sale Auction Data'!$G$2:$G$597))))-(SUM(IF($A377='Sale Auction Data'!$L$2:$L$597,IF(C$200&gt;'Sale Auction Data'!$E$2:$E$597,'Sale Auction Data'!$F$2:$F$597)))))/(SUM(IF($A377='Sale Auction Data'!$L$2:$L$597,IF(C$200&gt;'Sale Auction Data'!$E$2:$E$597,'Sale Auction Data'!$F$2:$F$597)))))=0,"-",(((SUM(IF($A377='Sale Auction Data'!$L$2:$L$597,IF(C$200&gt;'Sale Auction Data'!$E$2:$E$597,'Sale Auction Data'!$G$2:$G$597))))-(SUM(IF($A377='Sale Auction Data'!$L$2:$L$597,IF(C$200&gt;'Sale Auction Data'!$E$2:$E$597,'Sale Auction Data'!$F$2:$F$597)))))/(SUM(IF($A377='Sale Auction Data'!$L$2:$L$597,IF(C$200&gt;'Sale Auction Data'!$E$2:$E$597,'Sale Auction Data'!$F$2:$F$597)))))))</f>
        <v>0.76554227190114055</v>
      </c>
      <c r="D377" s="108" t="str">
        <f t="array" ref="D377">IF(ISERR(IF((((SUM(IF($A377='Sale Auction Data'!$L$2:$L$597,IF(C$200&lt;'Sale Auction Data'!$E$2:$E$597,IF((D$200+1)&gt;'Sale Auction Data'!$E$2:$E$597,'Sale Auction Data'!$G$2:$G$597)))))-(SUM(IF($A377='Sale Auction Data'!$L$2:$L$597,IF(C$200&lt;'Sale Auction Data'!$E$2:$E$597,IF((D$200+1)&gt;'Sale Auction Data'!$E$2:$E$597,'Sale Auction Data'!$F$2:$F$597))))))/(SUM(IF($A377='Sale Auction Data'!$L$2:$L$597,IF(C$200&lt;'Sale Auction Data'!$E$2:$E$597,IF((D$200+1)&gt;'Sale Auction Data'!$E$2:$E$597,'Sale Auction Data'!$F$2:$F$597))))))=0,"-",(((SUM(IF($A377='Sale Auction Data'!$L$2:$L$597,IF(C$200&lt;'Sale Auction Data'!$E$2:$E$597,IF((D$200+1)&gt;'Sale Auction Data'!$E$2:$E$597,'Sale Auction Data'!$G$2:$G$597)))))-(SUM(IF($A377='Sale Auction Data'!$L$2:$L$597,IF(C$200&lt;'Sale Auction Data'!$E$2:$E$597,IF((D$200+1)&gt;'Sale Auction Data'!$E$2:$E$597,'Sale Auction Data'!$F$2:$F$597))))))/(SUM(IF($A377='Sale Auction Data'!$L$2:$L$597,IF(C$200&lt;'Sale Auction Data'!$E$2:$E$597,IF((D$200+1)&gt;'Sale Auction Data'!$E$2:$E$597,'Sale Auction Data'!$F$2:$F$597)))))))),"-",IF((((SUM(IF($A377='Sale Auction Data'!$L$2:$L$597,IF(C$200&lt;'Sale Auction Data'!$E$2:$E$597,IF((D$200+1)&gt;'Sale Auction Data'!$E$2:$E$597,'Sale Auction Data'!$G$2:$G$597)))))-(SUM(IF($A377='Sale Auction Data'!$L$2:$L$597,IF(C$200&lt;'Sale Auction Data'!$E$2:$E$597,IF((D$200+1)&gt;'Sale Auction Data'!$E$2:$E$597,'Sale Auction Data'!$F$2:$F$597))))))/(SUM(IF($A377='Sale Auction Data'!$L$2:$L$597,IF(C$200&lt;'Sale Auction Data'!$E$2:$E$597,IF((D$200+1)&gt;'Sale Auction Data'!$E$2:$E$597,'Sale Auction Data'!$F$2:$F$597))))))=0,"-",(((SUM(IF($A377='Sale Auction Data'!$L$2:$L$597,IF(C$200&lt;'Sale Auction Data'!$E$2:$E$597,IF((D$200+1)&gt;'Sale Auction Data'!$E$2:$E$597,'Sale Auction Data'!$G$2:$G$597)))))-(SUM(IF($A377='Sale Auction Data'!$L$2:$L$597,IF(C$200&lt;'Sale Auction Data'!$E$2:$E$597,IF((D$200+1)&gt;'Sale Auction Data'!$E$2:$E$597,'Sale Auction Data'!$F$2:$F$597))))))/(SUM(IF($A377='Sale Auction Data'!$L$2:$L$597,IF(C$200&lt;'Sale Auction Data'!$E$2:$E$597,IF((D$200+1)&gt;'Sale Auction Data'!$E$2:$E$597,'Sale Auction Data'!$F$2:$F$597))))))))</f>
        <v>-</v>
      </c>
      <c r="E377" s="108">
        <f t="array" ref="E377">IF(ISERR(IF((((SUM(IF($A377='Sale Auction Data'!$L$2:$L$597,IF(D$200&lt;'Sale Auction Data'!$E$2:$E$597,IF((E$200+1)&gt;'Sale Auction Data'!$E$2:$E$597,'Sale Auction Data'!$G$2:$G$597)))))-(SUM(IF($A377='Sale Auction Data'!$L$2:$L$597,IF(D$200&lt;'Sale Auction Data'!$E$2:$E$597,IF((E$200+1)&gt;'Sale Auction Data'!$E$2:$E$597,'Sale Auction Data'!$F$2:$F$597))))))/(SUM(IF($A377='Sale Auction Data'!$L$2:$L$597,IF(D$200&lt;'Sale Auction Data'!$E$2:$E$597,IF((E$200+1)&gt;'Sale Auction Data'!$E$2:$E$597,'Sale Auction Data'!$F$2:$F$597))))))=0,"-",(((SUM(IF($A377='Sale Auction Data'!$L$2:$L$597,IF(D$200&lt;'Sale Auction Data'!$E$2:$E$597,IF((E$200+1)&gt;'Sale Auction Data'!$E$2:$E$597,'Sale Auction Data'!$G$2:$G$597)))))-(SUM(IF($A377='Sale Auction Data'!$L$2:$L$597,IF(D$200&lt;'Sale Auction Data'!$E$2:$E$597,IF((E$200+1)&gt;'Sale Auction Data'!$E$2:$E$597,'Sale Auction Data'!$F$2:$F$597))))))/(SUM(IF($A377='Sale Auction Data'!$L$2:$L$597,IF(D$200&lt;'Sale Auction Data'!$E$2:$E$597,IF((E$200+1)&gt;'Sale Auction Data'!$E$2:$E$597,'Sale Auction Data'!$F$2:$F$597)))))))),"-",IF((((SUM(IF($A377='Sale Auction Data'!$L$2:$L$597,IF(D$200&lt;'Sale Auction Data'!$E$2:$E$597,IF((E$200+1)&gt;'Sale Auction Data'!$E$2:$E$597,'Sale Auction Data'!$G$2:$G$597)))))-(SUM(IF($A377='Sale Auction Data'!$L$2:$L$597,IF(D$200&lt;'Sale Auction Data'!$E$2:$E$597,IF((E$200+1)&gt;'Sale Auction Data'!$E$2:$E$597,'Sale Auction Data'!$F$2:$F$597))))))/(SUM(IF($A377='Sale Auction Data'!$L$2:$L$597,IF(D$200&lt;'Sale Auction Data'!$E$2:$E$597,IF((E$200+1)&gt;'Sale Auction Data'!$E$2:$E$597,'Sale Auction Data'!$F$2:$F$597))))))=0,"-",(((SUM(IF($A377='Sale Auction Data'!$L$2:$L$597,IF(D$200&lt;'Sale Auction Data'!$E$2:$E$597,IF((E$200+1)&gt;'Sale Auction Data'!$E$2:$E$597,'Sale Auction Data'!$G$2:$G$597)))))-(SUM(IF($A377='Sale Auction Data'!$L$2:$L$597,IF(D$200&lt;'Sale Auction Data'!$E$2:$E$597,IF((E$200+1)&gt;'Sale Auction Data'!$E$2:$E$597,'Sale Auction Data'!$F$2:$F$597))))))/(SUM(IF($A377='Sale Auction Data'!$L$2:$L$597,IF(D$200&lt;'Sale Auction Data'!$E$2:$E$597,IF((E$200+1)&gt;'Sale Auction Data'!$E$2:$E$597,'Sale Auction Data'!$F$2:$F$597))))))))</f>
        <v>0.4604744585532618</v>
      </c>
      <c r="F377" s="108">
        <f t="array" ref="F377">IF(ISERR(IF((((SUM(IF($A377='Sale Auction Data'!$L$2:$L$597,IF(E$200&lt;'Sale Auction Data'!$E$2:$E$597,IF((F$200+1)&gt;'Sale Auction Data'!$E$2:$E$597,'Sale Auction Data'!$G$2:$G$597)))))-(SUM(IF($A377='Sale Auction Data'!$L$2:$L$597,IF(E$200&lt;'Sale Auction Data'!$E$2:$E$597,IF((F$200+1)&gt;'Sale Auction Data'!$E$2:$E$597,'Sale Auction Data'!$F$2:$F$597))))))/(SUM(IF($A377='Sale Auction Data'!$L$2:$L$597,IF(E$200&lt;'Sale Auction Data'!$E$2:$E$597,IF((F$200+1)&gt;'Sale Auction Data'!$E$2:$E$597,'Sale Auction Data'!$F$2:$F$597))))))=0,"-",(((SUM(IF($A377='Sale Auction Data'!$L$2:$L$597,IF(E$200&lt;'Sale Auction Data'!$E$2:$E$597,IF((F$200+1)&gt;'Sale Auction Data'!$E$2:$E$597,'Sale Auction Data'!$G$2:$G$597)))))-(SUM(IF($A377='Sale Auction Data'!$L$2:$L$597,IF(E$200&lt;'Sale Auction Data'!$E$2:$E$597,IF((F$200+1)&gt;'Sale Auction Data'!$E$2:$E$597,'Sale Auction Data'!$F$2:$F$597))))))/(SUM(IF($A377='Sale Auction Data'!$L$2:$L$597,IF(E$200&lt;'Sale Auction Data'!$E$2:$E$597,IF((F$200+1)&gt;'Sale Auction Data'!$E$2:$E$597,'Sale Auction Data'!$F$2:$F$597)))))))),"-",IF((((SUM(IF($A377='Sale Auction Data'!$L$2:$L$597,IF(E$200&lt;'Sale Auction Data'!$E$2:$E$597,IF((F$200+1)&gt;'Sale Auction Data'!$E$2:$E$597,'Sale Auction Data'!$G$2:$G$597)))))-(SUM(IF($A377='Sale Auction Data'!$L$2:$L$597,IF(E$200&lt;'Sale Auction Data'!$E$2:$E$597,IF((F$200+1)&gt;'Sale Auction Data'!$E$2:$E$597,'Sale Auction Data'!$F$2:$F$597))))))/(SUM(IF($A377='Sale Auction Data'!$L$2:$L$597,IF(E$200&lt;'Sale Auction Data'!$E$2:$E$597,IF((F$200+1)&gt;'Sale Auction Data'!$E$2:$E$597,'Sale Auction Data'!$F$2:$F$597))))))=0,"-",(((SUM(IF($A377='Sale Auction Data'!$L$2:$L$597,IF(E$200&lt;'Sale Auction Data'!$E$2:$E$597,IF((F$200+1)&gt;'Sale Auction Data'!$E$2:$E$597,'Sale Auction Data'!$G$2:$G$597)))))-(SUM(IF($A377='Sale Auction Data'!$L$2:$L$597,IF(E$200&lt;'Sale Auction Data'!$E$2:$E$597,IF((F$200+1)&gt;'Sale Auction Data'!$E$2:$E$597,'Sale Auction Data'!$F$2:$F$597))))))/(SUM(IF($A377='Sale Auction Data'!$L$2:$L$597,IF(E$200&lt;'Sale Auction Data'!$E$2:$E$597,IF((F$200+1)&gt;'Sale Auction Data'!$E$2:$E$597,'Sale Auction Data'!$F$2:$F$597))))))))</f>
        <v>0.25616207691374498</v>
      </c>
      <c r="G377" s="108">
        <f t="array" ref="G377">IF(ISERR(IF((((SUM(IF($A377='Sale Auction Data'!$L$2:$L$597,IF(F$200&lt;'Sale Auction Data'!$E$2:$E$597,IF((G$200+1)&gt;'Sale Auction Data'!$E$2:$E$597,'Sale Auction Data'!$G$2:$G$597)))))-(SUM(IF($A377='Sale Auction Data'!$L$2:$L$597,IF(F$200&lt;'Sale Auction Data'!$E$2:$E$597,IF((G$200+1)&gt;'Sale Auction Data'!$E$2:$E$597,'Sale Auction Data'!$F$2:$F$597))))))/(SUM(IF($A377='Sale Auction Data'!$L$2:$L$597,IF(F$200&lt;'Sale Auction Data'!$E$2:$E$597,IF((G$200+1)&gt;'Sale Auction Data'!$E$2:$E$597,'Sale Auction Data'!$F$2:$F$597))))))=0,"-",(((SUM(IF($A377='Sale Auction Data'!$L$2:$L$597,IF(F$200&lt;'Sale Auction Data'!$E$2:$E$597,IF((G$200+1)&gt;'Sale Auction Data'!$E$2:$E$597,'Sale Auction Data'!$G$2:$G$597)))))-(SUM(IF($A377='Sale Auction Data'!$L$2:$L$597,IF(F$200&lt;'Sale Auction Data'!$E$2:$E$597,IF((G$200+1)&gt;'Sale Auction Data'!$E$2:$E$597,'Sale Auction Data'!$F$2:$F$597))))))/(SUM(IF($A377='Sale Auction Data'!$L$2:$L$597,IF(F$200&lt;'Sale Auction Data'!$E$2:$E$597,IF((G$200+1)&gt;'Sale Auction Data'!$E$2:$E$597,'Sale Auction Data'!$F$2:$F$597)))))))),"-",IF((((SUM(IF($A377='Sale Auction Data'!$L$2:$L$597,IF(F$200&lt;'Sale Auction Data'!$E$2:$E$597,IF((G$200+1)&gt;'Sale Auction Data'!$E$2:$E$597,'Sale Auction Data'!$G$2:$G$597)))))-(SUM(IF($A377='Sale Auction Data'!$L$2:$L$597,IF(F$200&lt;'Sale Auction Data'!$E$2:$E$597,IF((G$200+1)&gt;'Sale Auction Data'!$E$2:$E$597,'Sale Auction Data'!$F$2:$F$597))))))/(SUM(IF($A377='Sale Auction Data'!$L$2:$L$597,IF(F$200&lt;'Sale Auction Data'!$E$2:$E$597,IF((G$200+1)&gt;'Sale Auction Data'!$E$2:$E$597,'Sale Auction Data'!$F$2:$F$597))))))=0,"-",(((SUM(IF($A377='Sale Auction Data'!$L$2:$L$597,IF(F$200&lt;'Sale Auction Data'!$E$2:$E$597,IF((G$200+1)&gt;'Sale Auction Data'!$E$2:$E$597,'Sale Auction Data'!$G$2:$G$597)))))-(SUM(IF($A377='Sale Auction Data'!$L$2:$L$597,IF(F$200&lt;'Sale Auction Data'!$E$2:$E$597,IF((G$200+1)&gt;'Sale Auction Data'!$E$2:$E$597,'Sale Auction Data'!$F$2:$F$597))))))/(SUM(IF($A377='Sale Auction Data'!$L$2:$L$597,IF(F$200&lt;'Sale Auction Data'!$E$2:$E$597,IF((G$200+1)&gt;'Sale Auction Data'!$E$2:$E$597,'Sale Auction Data'!$F$2:$F$597))))))))</f>
        <v>0.24454290085435687</v>
      </c>
      <c r="H377" s="108" t="str">
        <f t="array" ref="H377">IF(ISERR(IF((((SUM(IF($A377='Sale Auction Data'!$L$2:$L$597,IF(G$200&lt;'Sale Auction Data'!$E$2:$E$597,IF((H$200+1)&gt;'Sale Auction Data'!$E$2:$E$597,'Sale Auction Data'!$G$2:$G$597)))))-(SUM(IF($A377='Sale Auction Data'!$L$2:$L$597,IF(G$200&lt;'Sale Auction Data'!$E$2:$E$597,IF((H$200+1)&gt;'Sale Auction Data'!$E$2:$E$597,'Sale Auction Data'!$F$2:$F$597))))))/(SUM(IF($A377='Sale Auction Data'!$L$2:$L$597,IF(G$200&lt;'Sale Auction Data'!$E$2:$E$597,IF((H$200+1)&gt;'Sale Auction Data'!$E$2:$E$597,'Sale Auction Data'!$F$2:$F$597))))))=0,"-",(((SUM(IF($A377='Sale Auction Data'!$L$2:$L$597,IF(G$200&lt;'Sale Auction Data'!$E$2:$E$597,IF((H$200+1)&gt;'Sale Auction Data'!$E$2:$E$597,'Sale Auction Data'!$G$2:$G$597)))))-(SUM(IF($A377='Sale Auction Data'!$L$2:$L$597,IF(G$200&lt;'Sale Auction Data'!$E$2:$E$597,IF((H$200+1)&gt;'Sale Auction Data'!$E$2:$E$597,'Sale Auction Data'!$F$2:$F$597))))))/(SUM(IF($A377='Sale Auction Data'!$L$2:$L$597,IF(G$200&lt;'Sale Auction Data'!$E$2:$E$597,IF((H$200+1)&gt;'Sale Auction Data'!$E$2:$E$597,'Sale Auction Data'!$F$2:$F$597)))))))),"-",IF((((SUM(IF($A377='Sale Auction Data'!$L$2:$L$597,IF(G$200&lt;'Sale Auction Data'!$E$2:$E$597,IF((H$200+1)&gt;'Sale Auction Data'!$E$2:$E$597,'Sale Auction Data'!$G$2:$G$597)))))-(SUM(IF($A377='Sale Auction Data'!$L$2:$L$597,IF(G$200&lt;'Sale Auction Data'!$E$2:$E$597,IF((H$200+1)&gt;'Sale Auction Data'!$E$2:$E$597,'Sale Auction Data'!$F$2:$F$597))))))/(SUM(IF($A377='Sale Auction Data'!$L$2:$L$597,IF(G$200&lt;'Sale Auction Data'!$E$2:$E$597,IF((H$200+1)&gt;'Sale Auction Data'!$E$2:$E$597,'Sale Auction Data'!$F$2:$F$597))))))=0,"-",(((SUM(IF($A377='Sale Auction Data'!$L$2:$L$597,IF(G$200&lt;'Sale Auction Data'!$E$2:$E$597,IF((H$200+1)&gt;'Sale Auction Data'!$E$2:$E$597,'Sale Auction Data'!$G$2:$G$597)))))-(SUM(IF($A377='Sale Auction Data'!$L$2:$L$597,IF(G$200&lt;'Sale Auction Data'!$E$2:$E$597,IF((H$200+1)&gt;'Sale Auction Data'!$E$2:$E$597,'Sale Auction Data'!$F$2:$F$597))))))/(SUM(IF($A377='Sale Auction Data'!$L$2:$L$597,IF(G$200&lt;'Sale Auction Data'!$E$2:$E$597,IF((H$200+1)&gt;'Sale Auction Data'!$E$2:$E$597,'Sale Auction Data'!$F$2:$F$597))))))))</f>
        <v>-</v>
      </c>
      <c r="I377" s="108" t="str">
        <f t="array" ref="I377">IF(ISERR(IF((((SUM(IF($A377='Sale Auction Data'!$L$2:$L$597,IF(H$200&lt;'Sale Auction Data'!$E$2:$E$597,IF((I$200+1)&gt;'Sale Auction Data'!$E$2:$E$597,'Sale Auction Data'!$G$2:$G$597)))))-(SUM(IF($A377='Sale Auction Data'!$L$2:$L$597,IF(H$200&lt;'Sale Auction Data'!$E$2:$E$597,IF((I$200+1)&gt;'Sale Auction Data'!$E$2:$E$597,'Sale Auction Data'!$F$2:$F$597))))))/(SUM(IF($A377='Sale Auction Data'!$L$2:$L$597,IF(H$200&lt;'Sale Auction Data'!$E$2:$E$597,IF((I$200+1)&gt;'Sale Auction Data'!$E$2:$E$597,'Sale Auction Data'!$F$2:$F$597))))))=0,"-",(((SUM(IF($A377='Sale Auction Data'!$L$2:$L$597,IF(H$200&lt;'Sale Auction Data'!$E$2:$E$597,IF((I$200+1)&gt;'Sale Auction Data'!$E$2:$E$597,'Sale Auction Data'!$G$2:$G$597)))))-(SUM(IF($A377='Sale Auction Data'!$L$2:$L$597,IF(H$200&lt;'Sale Auction Data'!$E$2:$E$597,IF((I$200+1)&gt;'Sale Auction Data'!$E$2:$E$597,'Sale Auction Data'!$F$2:$F$597))))))/(SUM(IF($A377='Sale Auction Data'!$L$2:$L$597,IF(H$200&lt;'Sale Auction Data'!$E$2:$E$597,IF((I$200+1)&gt;'Sale Auction Data'!$E$2:$E$597,'Sale Auction Data'!$F$2:$F$597)))))))),"-",IF((((SUM(IF($A377='Sale Auction Data'!$L$2:$L$597,IF(H$200&lt;'Sale Auction Data'!$E$2:$E$597,IF((I$200+1)&gt;'Sale Auction Data'!$E$2:$E$597,'Sale Auction Data'!$G$2:$G$597)))))-(SUM(IF($A377='Sale Auction Data'!$L$2:$L$597,IF(H$200&lt;'Sale Auction Data'!$E$2:$E$597,IF((I$200+1)&gt;'Sale Auction Data'!$E$2:$E$597,'Sale Auction Data'!$F$2:$F$597))))))/(SUM(IF($A377='Sale Auction Data'!$L$2:$L$597,IF(H$200&lt;'Sale Auction Data'!$E$2:$E$597,IF((I$200+1)&gt;'Sale Auction Data'!$E$2:$E$597,'Sale Auction Data'!$F$2:$F$597))))))=0,"-",(((SUM(IF($A377='Sale Auction Data'!$L$2:$L$597,IF(H$200&lt;'Sale Auction Data'!$E$2:$E$597,IF((I$200+1)&gt;'Sale Auction Data'!$E$2:$E$597,'Sale Auction Data'!$G$2:$G$597)))))-(SUM(IF($A377='Sale Auction Data'!$L$2:$L$597,IF(H$200&lt;'Sale Auction Data'!$E$2:$E$597,IF((I$200+1)&gt;'Sale Auction Data'!$E$2:$E$597,'Sale Auction Data'!$F$2:$F$597))))))/(SUM(IF($A377='Sale Auction Data'!$L$2:$L$597,IF(H$200&lt;'Sale Auction Data'!$E$2:$E$597,IF((I$200+1)&gt;'Sale Auction Data'!$E$2:$E$597,'Sale Auction Data'!$F$2:$F$597))))))))</f>
        <v>-</v>
      </c>
      <c r="J377" s="108">
        <f t="array" ref="J377">IF(ISERR(IF((((SUM(IF($A377='Sale Auction Data'!$L$2:$L$597,IF(I$200&lt;'Sale Auction Data'!$E$2:$E$597,IF((J$200+1)&gt;'Sale Auction Data'!$E$2:$E$597,'Sale Auction Data'!$G$2:$G$597)))))-(SUM(IF($A377='Sale Auction Data'!$L$2:$L$597,IF(I$200&lt;'Sale Auction Data'!$E$2:$E$597,IF((J$200+1)&gt;'Sale Auction Data'!$E$2:$E$597,'Sale Auction Data'!$F$2:$F$597))))))/(SUM(IF($A377='Sale Auction Data'!$L$2:$L$597,IF(I$200&lt;'Sale Auction Data'!$E$2:$E$597,IF((J$200+1)&gt;'Sale Auction Data'!$E$2:$E$597,'Sale Auction Data'!$F$2:$F$597))))))=0,"-",(((SUM(IF($A377='Sale Auction Data'!$L$2:$L$597,IF(I$200&lt;'Sale Auction Data'!$E$2:$E$597,IF((J$200+1)&gt;'Sale Auction Data'!$E$2:$E$597,'Sale Auction Data'!$G$2:$G$597)))))-(SUM(IF($A377='Sale Auction Data'!$L$2:$L$597,IF(I$200&lt;'Sale Auction Data'!$E$2:$E$597,IF((J$200+1)&gt;'Sale Auction Data'!$E$2:$E$597,'Sale Auction Data'!$F$2:$F$597))))))/(SUM(IF($A377='Sale Auction Data'!$L$2:$L$597,IF(I$200&lt;'Sale Auction Data'!$E$2:$E$597,IF((J$200+1)&gt;'Sale Auction Data'!$E$2:$E$597,'Sale Auction Data'!$F$2:$F$597)))))))),"-",IF((((SUM(IF($A377='Sale Auction Data'!$L$2:$L$597,IF(I$200&lt;'Sale Auction Data'!$E$2:$E$597,IF((J$200+1)&gt;'Sale Auction Data'!$E$2:$E$597,'Sale Auction Data'!$G$2:$G$597)))))-(SUM(IF($A377='Sale Auction Data'!$L$2:$L$597,IF(I$200&lt;'Sale Auction Data'!$E$2:$E$597,IF((J$200+1)&gt;'Sale Auction Data'!$E$2:$E$597,'Sale Auction Data'!$F$2:$F$597))))))/(SUM(IF($A377='Sale Auction Data'!$L$2:$L$597,IF(I$200&lt;'Sale Auction Data'!$E$2:$E$597,IF((J$200+1)&gt;'Sale Auction Data'!$E$2:$E$597,'Sale Auction Data'!$F$2:$F$597))))))=0,"-",(((SUM(IF($A377='Sale Auction Data'!$L$2:$L$597,IF(I$200&lt;'Sale Auction Data'!$E$2:$E$597,IF((J$200+1)&gt;'Sale Auction Data'!$E$2:$E$597,'Sale Auction Data'!$G$2:$G$597)))))-(SUM(IF($A377='Sale Auction Data'!$L$2:$L$597,IF(I$200&lt;'Sale Auction Data'!$E$2:$E$597,IF((J$200+1)&gt;'Sale Auction Data'!$E$2:$E$597,'Sale Auction Data'!$F$2:$F$597))))))/(SUM(IF($A377='Sale Auction Data'!$L$2:$L$597,IF(I$200&lt;'Sale Auction Data'!$E$2:$E$597,IF((J$200+1)&gt;'Sale Auction Data'!$E$2:$E$597,'Sale Auction Data'!$F$2:$F$597))))))))</f>
        <v>1.1321869244935543</v>
      </c>
      <c r="K377" s="108" t="str">
        <f t="array" ref="K377">IF(ISERR(IF((((SUM(IF($A377='Sale Auction Data'!$L$2:$L$597,IF(J$200&lt;'Sale Auction Data'!$E$2:$E$597,IF((K$200+1)&gt;'Sale Auction Data'!$E$2:$E$597,'Sale Auction Data'!$G$2:$G$597)))))-(SUM(IF($A377='Sale Auction Data'!$L$2:$L$597,IF(J$200&lt;'Sale Auction Data'!$E$2:$E$597,IF((K$200+1)&gt;'Sale Auction Data'!$E$2:$E$597,'Sale Auction Data'!$F$2:$F$597))))))/(SUM(IF($A377='Sale Auction Data'!$L$2:$L$597,IF(J$200&lt;'Sale Auction Data'!$E$2:$E$597,IF((K$200+1)&gt;'Sale Auction Data'!$E$2:$E$597,'Sale Auction Data'!$F$2:$F$597))))))=0,"-",(((SUM(IF($A377='Sale Auction Data'!$L$2:$L$597,IF(J$200&lt;'Sale Auction Data'!$E$2:$E$597,IF((K$200+1)&gt;'Sale Auction Data'!$E$2:$E$597,'Sale Auction Data'!$G$2:$G$597)))))-(SUM(IF($A377='Sale Auction Data'!$L$2:$L$597,IF(J$200&lt;'Sale Auction Data'!$E$2:$E$597,IF((K$200+1)&gt;'Sale Auction Data'!$E$2:$E$597,'Sale Auction Data'!$F$2:$F$597))))))/(SUM(IF($A377='Sale Auction Data'!$L$2:$L$597,IF(J$200&lt;'Sale Auction Data'!$E$2:$E$597,IF((K$200+1)&gt;'Sale Auction Data'!$E$2:$E$597,'Sale Auction Data'!$F$2:$F$597)))))))),"-",IF((((SUM(IF($A377='Sale Auction Data'!$L$2:$L$597,IF(J$200&lt;'Sale Auction Data'!$E$2:$E$597,IF((K$200+1)&gt;'Sale Auction Data'!$E$2:$E$597,'Sale Auction Data'!$G$2:$G$597)))))-(SUM(IF($A377='Sale Auction Data'!$L$2:$L$597,IF(J$200&lt;'Sale Auction Data'!$E$2:$E$597,IF((K$200+1)&gt;'Sale Auction Data'!$E$2:$E$597,'Sale Auction Data'!$F$2:$F$597))))))/(SUM(IF($A377='Sale Auction Data'!$L$2:$L$597,IF(J$200&lt;'Sale Auction Data'!$E$2:$E$597,IF((K$200+1)&gt;'Sale Auction Data'!$E$2:$E$597,'Sale Auction Data'!$F$2:$F$597))))))=0,"-",(((SUM(IF($A377='Sale Auction Data'!$L$2:$L$597,IF(J$200&lt;'Sale Auction Data'!$E$2:$E$597,IF((K$200+1)&gt;'Sale Auction Data'!$E$2:$E$597,'Sale Auction Data'!$G$2:$G$597)))))-(SUM(IF($A377='Sale Auction Data'!$L$2:$L$597,IF(J$200&lt;'Sale Auction Data'!$E$2:$E$597,IF((K$200+1)&gt;'Sale Auction Data'!$E$2:$E$597,'Sale Auction Data'!$F$2:$F$597))))))/(SUM(IF($A377='Sale Auction Data'!$L$2:$L$597,IF(J$200&lt;'Sale Auction Data'!$E$2:$E$597,IF((K$200+1)&gt;'Sale Auction Data'!$E$2:$E$597,'Sale Auction Data'!$F$2:$F$597))))))))</f>
        <v>-</v>
      </c>
      <c r="L377" s="109" t="str">
        <f t="array" ref="L377">IF(ISERR(IF((((SUM(IF($A377='Sale Auction Data'!$L$2:$L$597,IF((L$200+1)&lt;'Sale Auction Data'!$E$2:$E$597,'Sale Auction Data'!$G$2:$G$597))))-(SUM(IF($A377='Sale Auction Data'!$L$2:$L$597,IF((L$200+1)&lt;'Sale Auction Data'!$E$2:$E$597,'Sale Auction Data'!$F$2:$F$597)))))/(SUM(IF($A377='Sale Auction Data'!$L$2:$L$597,IF((L$200+1)&lt;'Sale Auction Data'!$E$2:$E$597,'Sale Auction Data'!$F$2:$F$597)))))=0,"-",(((SUM(IF($A377='Sale Auction Data'!$L$2:$L$597,IF((L$200+1)&lt;'Sale Auction Data'!$E$2:$E$597,'Sale Auction Data'!$G$2:$G$597))))-(SUM(IF($A377='Sale Auction Data'!$L$2:$L$597,IF((L$200+1)&lt;'Sale Auction Data'!$E$2:$E$597,'Sale Auction Data'!$F$2:$F$597)))))/(SUM(IF($A377='Sale Auction Data'!$L$2:$L$597,IF((L$200+1)&lt;'Sale Auction Data'!$E$2:$E$597,'Sale Auction Data'!$F$2:$F$597))))))),"-",IF((((SUM(IF($A377='Sale Auction Data'!$L$2:$L$597,IF((L$200+1)&lt;'Sale Auction Data'!$E$2:$E$597,'Sale Auction Data'!$G$2:$G$597))))-(SUM(IF($A377='Sale Auction Data'!$L$2:$L$597,IF((L$200+1)&lt;'Sale Auction Data'!$E$2:$E$597,'Sale Auction Data'!$F$2:$F$597)))))/(SUM(IF($A377='Sale Auction Data'!$L$2:$L$597,IF((L$200+1)&lt;'Sale Auction Data'!$E$2:$E$597,'Sale Auction Data'!$F$2:$F$597)))))=0,"-",(((SUM(IF($A377='Sale Auction Data'!$L$2:$L$597,IF((L$200+1)&lt;'Sale Auction Data'!$E$2:$E$597,'Sale Auction Data'!$G$2:$G$597))))-(SUM(IF($A377='Sale Auction Data'!$L$2:$L$597,IF((L$200+1)&lt;'Sale Auction Data'!$E$2:$E$597,'Sale Auction Data'!$F$2:$F$597)))))/(SUM(IF($A377='Sale Auction Data'!$L$2:$L$597,IF((L$200+1)&lt;'Sale Auction Data'!$E$2:$E$597,'Sale Auction Data'!$F$2:$F$597)))))))</f>
        <v>-</v>
      </c>
      <c r="M377" s="113">
        <f t="shared" si="56"/>
        <v>0.91852833740831308</v>
      </c>
      <c r="N377" s="114">
        <f t="array" ref="N377">IF(MAX(IF($M377&lt;&gt;$C376:$L376,$C376:$L376))=0,"",MAX(IF($M377&lt;&gt;$C376:$L376,$C376:$L376)))</f>
        <v>0.72420500927643783</v>
      </c>
      <c r="O377" s="114">
        <f t="array" ref="O377">IF(MIN(IF($M377&lt;&gt;$C376:$L376,IF($N377&lt;&gt;$C376:$L376,$C376:$L376)))=0,"",MIN(IF($M377&lt;&gt;$C376:$L376,IF($N377&lt;&gt;$C376:$L376,$C376:$L376))))</f>
        <v>1.0290312500000001E-2</v>
      </c>
      <c r="P377" s="114">
        <f t="array" ref="P377">IF(MIN(IF($O377&lt;&gt;$C376:$L376,IF($N377&lt;&gt;$C376:$L376,IF($M377&lt;&gt;$C376:$L376,$C376:$L376))))=0,"",MIN(IF($O377&lt;&gt;$C376:$L376,IF($N377&lt;&gt;$C376:$L376,IF($M377&lt;&gt;$C376:$L376,$C376:$L376)))))</f>
        <v>0.18820051858254105</v>
      </c>
    </row>
    <row r="378" spans="1:16" x14ac:dyDescent="0.25">
      <c r="A378" t="s">
        <v>134</v>
      </c>
      <c r="B378" s="97" t="s">
        <v>134</v>
      </c>
      <c r="C378" s="107">
        <f t="array" ref="C378">IF(ISERR(IF((((SUM(IF($A378='Sale Auction Data'!$L$2:$L$597,IF(C$200&gt;'Sale Auction Data'!$E$2:$E$597,'Sale Auction Data'!$G$2:$G$597))))-(SUM(IF($A378='Sale Auction Data'!$L$2:$L$597,IF(C$200&gt;'Sale Auction Data'!$E$2:$E$597,'Sale Auction Data'!$F$2:$F$597)))))/(SUM(IF($A378='Sale Auction Data'!$L$2:$L$597,IF(C$200&gt;'Sale Auction Data'!$E$2:$E$597,'Sale Auction Data'!$F$2:$F$597)))))=0,"-",(((SUM(IF($A378='Sale Auction Data'!$L$2:$L$597,IF(C$200&gt;'Sale Auction Data'!$E$2:$E$597,'Sale Auction Data'!$G$2:$G$597))))-(SUM(IF($A378='Sale Auction Data'!$L$2:$L$597,IF(C$200&gt;'Sale Auction Data'!$E$2:$E$597,'Sale Auction Data'!$F$2:$F$597)))))/(SUM(IF($A378='Sale Auction Data'!$L$2:$L$597,IF(C$200&gt;'Sale Auction Data'!$E$2:$E$597,'Sale Auction Data'!$F$2:$F$597))))))),"-",IF((((SUM(IF($A378='Sale Auction Data'!$L$2:$L$597,IF(C$200&gt;'Sale Auction Data'!$E$2:$E$597,'Sale Auction Data'!$G$2:$G$597))))-(SUM(IF($A378='Sale Auction Data'!$L$2:$L$597,IF(C$200&gt;'Sale Auction Data'!$E$2:$E$597,'Sale Auction Data'!$F$2:$F$597)))))/(SUM(IF($A378='Sale Auction Data'!$L$2:$L$597,IF(C$200&gt;'Sale Auction Data'!$E$2:$E$597,'Sale Auction Data'!$F$2:$F$597)))))=0,"-",(((SUM(IF($A378='Sale Auction Data'!$L$2:$L$597,IF(C$200&gt;'Sale Auction Data'!$E$2:$E$597,'Sale Auction Data'!$G$2:$G$597))))-(SUM(IF($A378='Sale Auction Data'!$L$2:$L$597,IF(C$200&gt;'Sale Auction Data'!$E$2:$E$597,'Sale Auction Data'!$F$2:$F$597)))))/(SUM(IF($A378='Sale Auction Data'!$L$2:$L$597,IF(C$200&gt;'Sale Auction Data'!$E$2:$E$597,'Sale Auction Data'!$F$2:$F$597)))))))</f>
        <v>0.27067599232981787</v>
      </c>
      <c r="D378" s="108">
        <f t="array" ref="D378">IF(ISERR(IF((((SUM(IF($A378='Sale Auction Data'!$L$2:$L$597,IF(C$200&lt;'Sale Auction Data'!$E$2:$E$597,IF((D$200+1)&gt;'Sale Auction Data'!$E$2:$E$597,'Sale Auction Data'!$G$2:$G$597)))))-(SUM(IF($A378='Sale Auction Data'!$L$2:$L$597,IF(C$200&lt;'Sale Auction Data'!$E$2:$E$597,IF((D$200+1)&gt;'Sale Auction Data'!$E$2:$E$597,'Sale Auction Data'!$F$2:$F$597))))))/(SUM(IF($A378='Sale Auction Data'!$L$2:$L$597,IF(C$200&lt;'Sale Auction Data'!$E$2:$E$597,IF((D$200+1)&gt;'Sale Auction Data'!$E$2:$E$597,'Sale Auction Data'!$F$2:$F$597))))))=0,"-",(((SUM(IF($A378='Sale Auction Data'!$L$2:$L$597,IF(C$200&lt;'Sale Auction Data'!$E$2:$E$597,IF((D$200+1)&gt;'Sale Auction Data'!$E$2:$E$597,'Sale Auction Data'!$G$2:$G$597)))))-(SUM(IF($A378='Sale Auction Data'!$L$2:$L$597,IF(C$200&lt;'Sale Auction Data'!$E$2:$E$597,IF((D$200+1)&gt;'Sale Auction Data'!$E$2:$E$597,'Sale Auction Data'!$F$2:$F$597))))))/(SUM(IF($A378='Sale Auction Data'!$L$2:$L$597,IF(C$200&lt;'Sale Auction Data'!$E$2:$E$597,IF((D$200+1)&gt;'Sale Auction Data'!$E$2:$E$597,'Sale Auction Data'!$F$2:$F$597)))))))),"-",IF((((SUM(IF($A378='Sale Auction Data'!$L$2:$L$597,IF(C$200&lt;'Sale Auction Data'!$E$2:$E$597,IF((D$200+1)&gt;'Sale Auction Data'!$E$2:$E$597,'Sale Auction Data'!$G$2:$G$597)))))-(SUM(IF($A378='Sale Auction Data'!$L$2:$L$597,IF(C$200&lt;'Sale Auction Data'!$E$2:$E$597,IF((D$200+1)&gt;'Sale Auction Data'!$E$2:$E$597,'Sale Auction Data'!$F$2:$F$597))))))/(SUM(IF($A378='Sale Auction Data'!$L$2:$L$597,IF(C$200&lt;'Sale Auction Data'!$E$2:$E$597,IF((D$200+1)&gt;'Sale Auction Data'!$E$2:$E$597,'Sale Auction Data'!$F$2:$F$597))))))=0,"-",(((SUM(IF($A378='Sale Auction Data'!$L$2:$L$597,IF(C$200&lt;'Sale Auction Data'!$E$2:$E$597,IF((D$200+1)&gt;'Sale Auction Data'!$E$2:$E$597,'Sale Auction Data'!$G$2:$G$597)))))-(SUM(IF($A378='Sale Auction Data'!$L$2:$L$597,IF(C$200&lt;'Sale Auction Data'!$E$2:$E$597,IF((D$200+1)&gt;'Sale Auction Data'!$E$2:$E$597,'Sale Auction Data'!$F$2:$F$597))))))/(SUM(IF($A378='Sale Auction Data'!$L$2:$L$597,IF(C$200&lt;'Sale Auction Data'!$E$2:$E$597,IF((D$200+1)&gt;'Sale Auction Data'!$E$2:$E$597,'Sale Auction Data'!$F$2:$F$597))))))))</f>
        <v>4.3556085918854417E-2</v>
      </c>
      <c r="E378" s="108">
        <f t="array" ref="E378">IF(ISERR(IF((((SUM(IF($A378='Sale Auction Data'!$L$2:$L$597,IF(D$200&lt;'Sale Auction Data'!$E$2:$E$597,IF((E$200+1)&gt;'Sale Auction Data'!$E$2:$E$597,'Sale Auction Data'!$G$2:$G$597)))))-(SUM(IF($A378='Sale Auction Data'!$L$2:$L$597,IF(D$200&lt;'Sale Auction Data'!$E$2:$E$597,IF((E$200+1)&gt;'Sale Auction Data'!$E$2:$E$597,'Sale Auction Data'!$F$2:$F$597))))))/(SUM(IF($A378='Sale Auction Data'!$L$2:$L$597,IF(D$200&lt;'Sale Auction Data'!$E$2:$E$597,IF((E$200+1)&gt;'Sale Auction Data'!$E$2:$E$597,'Sale Auction Data'!$F$2:$F$597))))))=0,"-",(((SUM(IF($A378='Sale Auction Data'!$L$2:$L$597,IF(D$200&lt;'Sale Auction Data'!$E$2:$E$597,IF((E$200+1)&gt;'Sale Auction Data'!$E$2:$E$597,'Sale Auction Data'!$G$2:$G$597)))))-(SUM(IF($A378='Sale Auction Data'!$L$2:$L$597,IF(D$200&lt;'Sale Auction Data'!$E$2:$E$597,IF((E$200+1)&gt;'Sale Auction Data'!$E$2:$E$597,'Sale Auction Data'!$F$2:$F$597))))))/(SUM(IF($A378='Sale Auction Data'!$L$2:$L$597,IF(D$200&lt;'Sale Auction Data'!$E$2:$E$597,IF((E$200+1)&gt;'Sale Auction Data'!$E$2:$E$597,'Sale Auction Data'!$F$2:$F$597)))))))),"-",IF((((SUM(IF($A378='Sale Auction Data'!$L$2:$L$597,IF(D$200&lt;'Sale Auction Data'!$E$2:$E$597,IF((E$200+1)&gt;'Sale Auction Data'!$E$2:$E$597,'Sale Auction Data'!$G$2:$G$597)))))-(SUM(IF($A378='Sale Auction Data'!$L$2:$L$597,IF(D$200&lt;'Sale Auction Data'!$E$2:$E$597,IF((E$200+1)&gt;'Sale Auction Data'!$E$2:$E$597,'Sale Auction Data'!$F$2:$F$597))))))/(SUM(IF($A378='Sale Auction Data'!$L$2:$L$597,IF(D$200&lt;'Sale Auction Data'!$E$2:$E$597,IF((E$200+1)&gt;'Sale Auction Data'!$E$2:$E$597,'Sale Auction Data'!$F$2:$F$597))))))=0,"-",(((SUM(IF($A378='Sale Auction Data'!$L$2:$L$597,IF(D$200&lt;'Sale Auction Data'!$E$2:$E$597,IF((E$200+1)&gt;'Sale Auction Data'!$E$2:$E$597,'Sale Auction Data'!$G$2:$G$597)))))-(SUM(IF($A378='Sale Auction Data'!$L$2:$L$597,IF(D$200&lt;'Sale Auction Data'!$E$2:$E$597,IF((E$200+1)&gt;'Sale Auction Data'!$E$2:$E$597,'Sale Auction Data'!$F$2:$F$597))))))/(SUM(IF($A378='Sale Auction Data'!$L$2:$L$597,IF(D$200&lt;'Sale Auction Data'!$E$2:$E$597,IF((E$200+1)&gt;'Sale Auction Data'!$E$2:$E$597,'Sale Auction Data'!$F$2:$F$597))))))))</f>
        <v>5.6281407035175882E-2</v>
      </c>
      <c r="F378" s="108">
        <f t="array" ref="F378">IF(ISERR(IF((((SUM(IF($A378='Sale Auction Data'!$L$2:$L$597,IF(E$200&lt;'Sale Auction Data'!$E$2:$E$597,IF((F$200+1)&gt;'Sale Auction Data'!$E$2:$E$597,'Sale Auction Data'!$G$2:$G$597)))))-(SUM(IF($A378='Sale Auction Data'!$L$2:$L$597,IF(E$200&lt;'Sale Auction Data'!$E$2:$E$597,IF((F$200+1)&gt;'Sale Auction Data'!$E$2:$E$597,'Sale Auction Data'!$F$2:$F$597))))))/(SUM(IF($A378='Sale Auction Data'!$L$2:$L$597,IF(E$200&lt;'Sale Auction Data'!$E$2:$E$597,IF((F$200+1)&gt;'Sale Auction Data'!$E$2:$E$597,'Sale Auction Data'!$F$2:$F$597))))))=0,"-",(((SUM(IF($A378='Sale Auction Data'!$L$2:$L$597,IF(E$200&lt;'Sale Auction Data'!$E$2:$E$597,IF((F$200+1)&gt;'Sale Auction Data'!$E$2:$E$597,'Sale Auction Data'!$G$2:$G$597)))))-(SUM(IF($A378='Sale Auction Data'!$L$2:$L$597,IF(E$200&lt;'Sale Auction Data'!$E$2:$E$597,IF((F$200+1)&gt;'Sale Auction Data'!$E$2:$E$597,'Sale Auction Data'!$F$2:$F$597))))))/(SUM(IF($A378='Sale Auction Data'!$L$2:$L$597,IF(E$200&lt;'Sale Auction Data'!$E$2:$E$597,IF((F$200+1)&gt;'Sale Auction Data'!$E$2:$E$597,'Sale Auction Data'!$F$2:$F$597)))))))),"-",IF((((SUM(IF($A378='Sale Auction Data'!$L$2:$L$597,IF(E$200&lt;'Sale Auction Data'!$E$2:$E$597,IF((F$200+1)&gt;'Sale Auction Data'!$E$2:$E$597,'Sale Auction Data'!$G$2:$G$597)))))-(SUM(IF($A378='Sale Auction Data'!$L$2:$L$597,IF(E$200&lt;'Sale Auction Data'!$E$2:$E$597,IF((F$200+1)&gt;'Sale Auction Data'!$E$2:$E$597,'Sale Auction Data'!$F$2:$F$597))))))/(SUM(IF($A378='Sale Auction Data'!$L$2:$L$597,IF(E$200&lt;'Sale Auction Data'!$E$2:$E$597,IF((F$200+1)&gt;'Sale Auction Data'!$E$2:$E$597,'Sale Auction Data'!$F$2:$F$597))))))=0,"-",(((SUM(IF($A378='Sale Auction Data'!$L$2:$L$597,IF(E$200&lt;'Sale Auction Data'!$E$2:$E$597,IF((F$200+1)&gt;'Sale Auction Data'!$E$2:$E$597,'Sale Auction Data'!$G$2:$G$597)))))-(SUM(IF($A378='Sale Auction Data'!$L$2:$L$597,IF(E$200&lt;'Sale Auction Data'!$E$2:$E$597,IF((F$200+1)&gt;'Sale Auction Data'!$E$2:$E$597,'Sale Auction Data'!$F$2:$F$597))))))/(SUM(IF($A378='Sale Auction Data'!$L$2:$L$597,IF(E$200&lt;'Sale Auction Data'!$E$2:$E$597,IF((F$200+1)&gt;'Sale Auction Data'!$E$2:$E$597,'Sale Auction Data'!$F$2:$F$597))))))))</f>
        <v>0.48252689152233363</v>
      </c>
      <c r="G378" s="108">
        <f t="array" ref="G378">IF(ISERR(IF((((SUM(IF($A378='Sale Auction Data'!$L$2:$L$597,IF(F$200&lt;'Sale Auction Data'!$E$2:$E$597,IF((G$200+1)&gt;'Sale Auction Data'!$E$2:$E$597,'Sale Auction Data'!$G$2:$G$597)))))-(SUM(IF($A378='Sale Auction Data'!$L$2:$L$597,IF(F$200&lt;'Sale Auction Data'!$E$2:$E$597,IF((G$200+1)&gt;'Sale Auction Data'!$E$2:$E$597,'Sale Auction Data'!$F$2:$F$597))))))/(SUM(IF($A378='Sale Auction Data'!$L$2:$L$597,IF(F$200&lt;'Sale Auction Data'!$E$2:$E$597,IF((G$200+1)&gt;'Sale Auction Data'!$E$2:$E$597,'Sale Auction Data'!$F$2:$F$597))))))=0,"-",(((SUM(IF($A378='Sale Auction Data'!$L$2:$L$597,IF(F$200&lt;'Sale Auction Data'!$E$2:$E$597,IF((G$200+1)&gt;'Sale Auction Data'!$E$2:$E$597,'Sale Auction Data'!$G$2:$G$597)))))-(SUM(IF($A378='Sale Auction Data'!$L$2:$L$597,IF(F$200&lt;'Sale Auction Data'!$E$2:$E$597,IF((G$200+1)&gt;'Sale Auction Data'!$E$2:$E$597,'Sale Auction Data'!$F$2:$F$597))))))/(SUM(IF($A378='Sale Auction Data'!$L$2:$L$597,IF(F$200&lt;'Sale Auction Data'!$E$2:$E$597,IF((G$200+1)&gt;'Sale Auction Data'!$E$2:$E$597,'Sale Auction Data'!$F$2:$F$597)))))))),"-",IF((((SUM(IF($A378='Sale Auction Data'!$L$2:$L$597,IF(F$200&lt;'Sale Auction Data'!$E$2:$E$597,IF((G$200+1)&gt;'Sale Auction Data'!$E$2:$E$597,'Sale Auction Data'!$G$2:$G$597)))))-(SUM(IF($A378='Sale Auction Data'!$L$2:$L$597,IF(F$200&lt;'Sale Auction Data'!$E$2:$E$597,IF((G$200+1)&gt;'Sale Auction Data'!$E$2:$E$597,'Sale Auction Data'!$F$2:$F$597))))))/(SUM(IF($A378='Sale Auction Data'!$L$2:$L$597,IF(F$200&lt;'Sale Auction Data'!$E$2:$E$597,IF((G$200+1)&gt;'Sale Auction Data'!$E$2:$E$597,'Sale Auction Data'!$F$2:$F$597))))))=0,"-",(((SUM(IF($A378='Sale Auction Data'!$L$2:$L$597,IF(F$200&lt;'Sale Auction Data'!$E$2:$E$597,IF((G$200+1)&gt;'Sale Auction Data'!$E$2:$E$597,'Sale Auction Data'!$G$2:$G$597)))))-(SUM(IF($A378='Sale Auction Data'!$L$2:$L$597,IF(F$200&lt;'Sale Auction Data'!$E$2:$E$597,IF((G$200+1)&gt;'Sale Auction Data'!$E$2:$E$597,'Sale Auction Data'!$F$2:$F$597))))))/(SUM(IF($A378='Sale Auction Data'!$L$2:$L$597,IF(F$200&lt;'Sale Auction Data'!$E$2:$E$597,IF((G$200+1)&gt;'Sale Auction Data'!$E$2:$E$597,'Sale Auction Data'!$F$2:$F$597))))))))</f>
        <v>2.7920617718775399E-2</v>
      </c>
      <c r="H378" s="108" t="str">
        <f t="array" ref="H378">IF(ISERR(IF((((SUM(IF($A378='Sale Auction Data'!$L$2:$L$597,IF(G$200&lt;'Sale Auction Data'!$E$2:$E$597,IF((H$200+1)&gt;'Sale Auction Data'!$E$2:$E$597,'Sale Auction Data'!$G$2:$G$597)))))-(SUM(IF($A378='Sale Auction Data'!$L$2:$L$597,IF(G$200&lt;'Sale Auction Data'!$E$2:$E$597,IF((H$200+1)&gt;'Sale Auction Data'!$E$2:$E$597,'Sale Auction Data'!$F$2:$F$597))))))/(SUM(IF($A378='Sale Auction Data'!$L$2:$L$597,IF(G$200&lt;'Sale Auction Data'!$E$2:$E$597,IF((H$200+1)&gt;'Sale Auction Data'!$E$2:$E$597,'Sale Auction Data'!$F$2:$F$597))))))=0,"-",(((SUM(IF($A378='Sale Auction Data'!$L$2:$L$597,IF(G$200&lt;'Sale Auction Data'!$E$2:$E$597,IF((H$200+1)&gt;'Sale Auction Data'!$E$2:$E$597,'Sale Auction Data'!$G$2:$G$597)))))-(SUM(IF($A378='Sale Auction Data'!$L$2:$L$597,IF(G$200&lt;'Sale Auction Data'!$E$2:$E$597,IF((H$200+1)&gt;'Sale Auction Data'!$E$2:$E$597,'Sale Auction Data'!$F$2:$F$597))))))/(SUM(IF($A378='Sale Auction Data'!$L$2:$L$597,IF(G$200&lt;'Sale Auction Data'!$E$2:$E$597,IF((H$200+1)&gt;'Sale Auction Data'!$E$2:$E$597,'Sale Auction Data'!$F$2:$F$597)))))))),"-",IF((((SUM(IF($A378='Sale Auction Data'!$L$2:$L$597,IF(G$200&lt;'Sale Auction Data'!$E$2:$E$597,IF((H$200+1)&gt;'Sale Auction Data'!$E$2:$E$597,'Sale Auction Data'!$G$2:$G$597)))))-(SUM(IF($A378='Sale Auction Data'!$L$2:$L$597,IF(G$200&lt;'Sale Auction Data'!$E$2:$E$597,IF((H$200+1)&gt;'Sale Auction Data'!$E$2:$E$597,'Sale Auction Data'!$F$2:$F$597))))))/(SUM(IF($A378='Sale Auction Data'!$L$2:$L$597,IF(G$200&lt;'Sale Auction Data'!$E$2:$E$597,IF((H$200+1)&gt;'Sale Auction Data'!$E$2:$E$597,'Sale Auction Data'!$F$2:$F$597))))))=0,"-",(((SUM(IF($A378='Sale Auction Data'!$L$2:$L$597,IF(G$200&lt;'Sale Auction Data'!$E$2:$E$597,IF((H$200+1)&gt;'Sale Auction Data'!$E$2:$E$597,'Sale Auction Data'!$G$2:$G$597)))))-(SUM(IF($A378='Sale Auction Data'!$L$2:$L$597,IF(G$200&lt;'Sale Auction Data'!$E$2:$E$597,IF((H$200+1)&gt;'Sale Auction Data'!$E$2:$E$597,'Sale Auction Data'!$F$2:$F$597))))))/(SUM(IF($A378='Sale Auction Data'!$L$2:$L$597,IF(G$200&lt;'Sale Auction Data'!$E$2:$E$597,IF((H$200+1)&gt;'Sale Auction Data'!$E$2:$E$597,'Sale Auction Data'!$F$2:$F$597))))))))</f>
        <v>-</v>
      </c>
      <c r="I378" s="108" t="str">
        <f t="array" ref="I378">IF(ISERR(IF((((SUM(IF($A378='Sale Auction Data'!$L$2:$L$597,IF(H$200&lt;'Sale Auction Data'!$E$2:$E$597,IF((I$200+1)&gt;'Sale Auction Data'!$E$2:$E$597,'Sale Auction Data'!$G$2:$G$597)))))-(SUM(IF($A378='Sale Auction Data'!$L$2:$L$597,IF(H$200&lt;'Sale Auction Data'!$E$2:$E$597,IF((I$200+1)&gt;'Sale Auction Data'!$E$2:$E$597,'Sale Auction Data'!$F$2:$F$597))))))/(SUM(IF($A378='Sale Auction Data'!$L$2:$L$597,IF(H$200&lt;'Sale Auction Data'!$E$2:$E$597,IF((I$200+1)&gt;'Sale Auction Data'!$E$2:$E$597,'Sale Auction Data'!$F$2:$F$597))))))=0,"-",(((SUM(IF($A378='Sale Auction Data'!$L$2:$L$597,IF(H$200&lt;'Sale Auction Data'!$E$2:$E$597,IF((I$200+1)&gt;'Sale Auction Data'!$E$2:$E$597,'Sale Auction Data'!$G$2:$G$597)))))-(SUM(IF($A378='Sale Auction Data'!$L$2:$L$597,IF(H$200&lt;'Sale Auction Data'!$E$2:$E$597,IF((I$200+1)&gt;'Sale Auction Data'!$E$2:$E$597,'Sale Auction Data'!$F$2:$F$597))))))/(SUM(IF($A378='Sale Auction Data'!$L$2:$L$597,IF(H$200&lt;'Sale Auction Data'!$E$2:$E$597,IF((I$200+1)&gt;'Sale Auction Data'!$E$2:$E$597,'Sale Auction Data'!$F$2:$F$597)))))))),"-",IF((((SUM(IF($A378='Sale Auction Data'!$L$2:$L$597,IF(H$200&lt;'Sale Auction Data'!$E$2:$E$597,IF((I$200+1)&gt;'Sale Auction Data'!$E$2:$E$597,'Sale Auction Data'!$G$2:$G$597)))))-(SUM(IF($A378='Sale Auction Data'!$L$2:$L$597,IF(H$200&lt;'Sale Auction Data'!$E$2:$E$597,IF((I$200+1)&gt;'Sale Auction Data'!$E$2:$E$597,'Sale Auction Data'!$F$2:$F$597))))))/(SUM(IF($A378='Sale Auction Data'!$L$2:$L$597,IF(H$200&lt;'Sale Auction Data'!$E$2:$E$597,IF((I$200+1)&gt;'Sale Auction Data'!$E$2:$E$597,'Sale Auction Data'!$F$2:$F$597))))))=0,"-",(((SUM(IF($A378='Sale Auction Data'!$L$2:$L$597,IF(H$200&lt;'Sale Auction Data'!$E$2:$E$597,IF((I$200+1)&gt;'Sale Auction Data'!$E$2:$E$597,'Sale Auction Data'!$G$2:$G$597)))))-(SUM(IF($A378='Sale Auction Data'!$L$2:$L$597,IF(H$200&lt;'Sale Auction Data'!$E$2:$E$597,IF((I$200+1)&gt;'Sale Auction Data'!$E$2:$E$597,'Sale Auction Data'!$F$2:$F$597))))))/(SUM(IF($A378='Sale Auction Data'!$L$2:$L$597,IF(H$200&lt;'Sale Auction Data'!$E$2:$E$597,IF((I$200+1)&gt;'Sale Auction Data'!$E$2:$E$597,'Sale Auction Data'!$F$2:$F$597))))))))</f>
        <v>-</v>
      </c>
      <c r="J378" s="108" t="str">
        <f t="array" ref="J378">IF(ISERR(IF((((SUM(IF($A378='Sale Auction Data'!$L$2:$L$597,IF(I$200&lt;'Sale Auction Data'!$E$2:$E$597,IF((J$200+1)&gt;'Sale Auction Data'!$E$2:$E$597,'Sale Auction Data'!$G$2:$G$597)))))-(SUM(IF($A378='Sale Auction Data'!$L$2:$L$597,IF(I$200&lt;'Sale Auction Data'!$E$2:$E$597,IF((J$200+1)&gt;'Sale Auction Data'!$E$2:$E$597,'Sale Auction Data'!$F$2:$F$597))))))/(SUM(IF($A378='Sale Auction Data'!$L$2:$L$597,IF(I$200&lt;'Sale Auction Data'!$E$2:$E$597,IF((J$200+1)&gt;'Sale Auction Data'!$E$2:$E$597,'Sale Auction Data'!$F$2:$F$597))))))=0,"-",(((SUM(IF($A378='Sale Auction Data'!$L$2:$L$597,IF(I$200&lt;'Sale Auction Data'!$E$2:$E$597,IF((J$200+1)&gt;'Sale Auction Data'!$E$2:$E$597,'Sale Auction Data'!$G$2:$G$597)))))-(SUM(IF($A378='Sale Auction Data'!$L$2:$L$597,IF(I$200&lt;'Sale Auction Data'!$E$2:$E$597,IF((J$200+1)&gt;'Sale Auction Data'!$E$2:$E$597,'Sale Auction Data'!$F$2:$F$597))))))/(SUM(IF($A378='Sale Auction Data'!$L$2:$L$597,IF(I$200&lt;'Sale Auction Data'!$E$2:$E$597,IF((J$200+1)&gt;'Sale Auction Data'!$E$2:$E$597,'Sale Auction Data'!$F$2:$F$597)))))))),"-",IF((((SUM(IF($A378='Sale Auction Data'!$L$2:$L$597,IF(I$200&lt;'Sale Auction Data'!$E$2:$E$597,IF((J$200+1)&gt;'Sale Auction Data'!$E$2:$E$597,'Sale Auction Data'!$G$2:$G$597)))))-(SUM(IF($A378='Sale Auction Data'!$L$2:$L$597,IF(I$200&lt;'Sale Auction Data'!$E$2:$E$597,IF((J$200+1)&gt;'Sale Auction Data'!$E$2:$E$597,'Sale Auction Data'!$F$2:$F$597))))))/(SUM(IF($A378='Sale Auction Data'!$L$2:$L$597,IF(I$200&lt;'Sale Auction Data'!$E$2:$E$597,IF((J$200+1)&gt;'Sale Auction Data'!$E$2:$E$597,'Sale Auction Data'!$F$2:$F$597))))))=0,"-",(((SUM(IF($A378='Sale Auction Data'!$L$2:$L$597,IF(I$200&lt;'Sale Auction Data'!$E$2:$E$597,IF((J$200+1)&gt;'Sale Auction Data'!$E$2:$E$597,'Sale Auction Data'!$G$2:$G$597)))))-(SUM(IF($A378='Sale Auction Data'!$L$2:$L$597,IF(I$200&lt;'Sale Auction Data'!$E$2:$E$597,IF((J$200+1)&gt;'Sale Auction Data'!$E$2:$E$597,'Sale Auction Data'!$F$2:$F$597))))))/(SUM(IF($A378='Sale Auction Data'!$L$2:$L$597,IF(I$200&lt;'Sale Auction Data'!$E$2:$E$597,IF((J$200+1)&gt;'Sale Auction Data'!$E$2:$E$597,'Sale Auction Data'!$F$2:$F$597))))))))</f>
        <v>-</v>
      </c>
      <c r="K378" s="108" t="str">
        <f t="array" ref="K378">IF(ISERR(IF((((SUM(IF($A378='Sale Auction Data'!$L$2:$L$597,IF(J$200&lt;'Sale Auction Data'!$E$2:$E$597,IF((K$200+1)&gt;'Sale Auction Data'!$E$2:$E$597,'Sale Auction Data'!$G$2:$G$597)))))-(SUM(IF($A378='Sale Auction Data'!$L$2:$L$597,IF(J$200&lt;'Sale Auction Data'!$E$2:$E$597,IF((K$200+1)&gt;'Sale Auction Data'!$E$2:$E$597,'Sale Auction Data'!$F$2:$F$597))))))/(SUM(IF($A378='Sale Auction Data'!$L$2:$L$597,IF(J$200&lt;'Sale Auction Data'!$E$2:$E$597,IF((K$200+1)&gt;'Sale Auction Data'!$E$2:$E$597,'Sale Auction Data'!$F$2:$F$597))))))=0,"-",(((SUM(IF($A378='Sale Auction Data'!$L$2:$L$597,IF(J$200&lt;'Sale Auction Data'!$E$2:$E$597,IF((K$200+1)&gt;'Sale Auction Data'!$E$2:$E$597,'Sale Auction Data'!$G$2:$G$597)))))-(SUM(IF($A378='Sale Auction Data'!$L$2:$L$597,IF(J$200&lt;'Sale Auction Data'!$E$2:$E$597,IF((K$200+1)&gt;'Sale Auction Data'!$E$2:$E$597,'Sale Auction Data'!$F$2:$F$597))))))/(SUM(IF($A378='Sale Auction Data'!$L$2:$L$597,IF(J$200&lt;'Sale Auction Data'!$E$2:$E$597,IF((K$200+1)&gt;'Sale Auction Data'!$E$2:$E$597,'Sale Auction Data'!$F$2:$F$597)))))))),"-",IF((((SUM(IF($A378='Sale Auction Data'!$L$2:$L$597,IF(J$200&lt;'Sale Auction Data'!$E$2:$E$597,IF((K$200+1)&gt;'Sale Auction Data'!$E$2:$E$597,'Sale Auction Data'!$G$2:$G$597)))))-(SUM(IF($A378='Sale Auction Data'!$L$2:$L$597,IF(J$200&lt;'Sale Auction Data'!$E$2:$E$597,IF((K$200+1)&gt;'Sale Auction Data'!$E$2:$E$597,'Sale Auction Data'!$F$2:$F$597))))))/(SUM(IF($A378='Sale Auction Data'!$L$2:$L$597,IF(J$200&lt;'Sale Auction Data'!$E$2:$E$597,IF((K$200+1)&gt;'Sale Auction Data'!$E$2:$E$597,'Sale Auction Data'!$F$2:$F$597))))))=0,"-",(((SUM(IF($A378='Sale Auction Data'!$L$2:$L$597,IF(J$200&lt;'Sale Auction Data'!$E$2:$E$597,IF((K$200+1)&gt;'Sale Auction Data'!$E$2:$E$597,'Sale Auction Data'!$G$2:$G$597)))))-(SUM(IF($A378='Sale Auction Data'!$L$2:$L$597,IF(J$200&lt;'Sale Auction Data'!$E$2:$E$597,IF((K$200+1)&gt;'Sale Auction Data'!$E$2:$E$597,'Sale Auction Data'!$F$2:$F$597))))))/(SUM(IF($A378='Sale Auction Data'!$L$2:$L$597,IF(J$200&lt;'Sale Auction Data'!$E$2:$E$597,IF((K$200+1)&gt;'Sale Auction Data'!$E$2:$E$597,'Sale Auction Data'!$F$2:$F$597))))))))</f>
        <v>-</v>
      </c>
      <c r="L378" s="109" t="str">
        <f t="array" ref="L378">IF(ISERR(IF((((SUM(IF($A378='Sale Auction Data'!$L$2:$L$597,IF((L$200+1)&lt;'Sale Auction Data'!$E$2:$E$597,'Sale Auction Data'!$G$2:$G$597))))-(SUM(IF($A378='Sale Auction Data'!$L$2:$L$597,IF((L$200+1)&lt;'Sale Auction Data'!$E$2:$E$597,'Sale Auction Data'!$F$2:$F$597)))))/(SUM(IF($A378='Sale Auction Data'!$L$2:$L$597,IF((L$200+1)&lt;'Sale Auction Data'!$E$2:$E$597,'Sale Auction Data'!$F$2:$F$597)))))=0,"-",(((SUM(IF($A378='Sale Auction Data'!$L$2:$L$597,IF((L$200+1)&lt;'Sale Auction Data'!$E$2:$E$597,'Sale Auction Data'!$G$2:$G$597))))-(SUM(IF($A378='Sale Auction Data'!$L$2:$L$597,IF((L$200+1)&lt;'Sale Auction Data'!$E$2:$E$597,'Sale Auction Data'!$F$2:$F$597)))))/(SUM(IF($A378='Sale Auction Data'!$L$2:$L$597,IF((L$200+1)&lt;'Sale Auction Data'!$E$2:$E$597,'Sale Auction Data'!$F$2:$F$597))))))),"-",IF((((SUM(IF($A378='Sale Auction Data'!$L$2:$L$597,IF((L$200+1)&lt;'Sale Auction Data'!$E$2:$E$597,'Sale Auction Data'!$G$2:$G$597))))-(SUM(IF($A378='Sale Auction Data'!$L$2:$L$597,IF((L$200+1)&lt;'Sale Auction Data'!$E$2:$E$597,'Sale Auction Data'!$F$2:$F$597)))))/(SUM(IF($A378='Sale Auction Data'!$L$2:$L$597,IF((L$200+1)&lt;'Sale Auction Data'!$E$2:$E$597,'Sale Auction Data'!$F$2:$F$597)))))=0,"-",(((SUM(IF($A378='Sale Auction Data'!$L$2:$L$597,IF((L$200+1)&lt;'Sale Auction Data'!$E$2:$E$597,'Sale Auction Data'!$G$2:$G$597))))-(SUM(IF($A378='Sale Auction Data'!$L$2:$L$597,IF((L$200+1)&lt;'Sale Auction Data'!$E$2:$E$597,'Sale Auction Data'!$F$2:$F$597)))))/(SUM(IF($A378='Sale Auction Data'!$L$2:$L$597,IF((L$200+1)&lt;'Sale Auction Data'!$E$2:$E$597,'Sale Auction Data'!$F$2:$F$597)))))))</f>
        <v>-</v>
      </c>
      <c r="M378" s="113">
        <f t="shared" si="56"/>
        <v>1.1321869244935543</v>
      </c>
      <c r="N378" s="114">
        <f t="array" ref="N378">IF(MAX(IF($M378&lt;&gt;$C377:$L377,$C377:$L377))=0,"",MAX(IF($M378&lt;&gt;$C377:$L377,$C377:$L377)))</f>
        <v>0.76554227190114055</v>
      </c>
      <c r="O378" s="114">
        <f t="array" ref="O378">IF(MIN(IF($M378&lt;&gt;$C377:$L377,IF($N378&lt;&gt;$C377:$L377,$C377:$L377)))=0,"",MIN(IF($M378&lt;&gt;$C377:$L377,IF($N378&lt;&gt;$C377:$L377,$C377:$L377))))</f>
        <v>0.24454290085435687</v>
      </c>
      <c r="P378" s="114">
        <f t="array" ref="P378">IF(MIN(IF($O378&lt;&gt;$C377:$L377,IF($N378&lt;&gt;$C377:$L377,IF($M378&lt;&gt;$C377:$L377,$C377:$L377))))=0,"",MIN(IF($O378&lt;&gt;$C377:$L377,IF($N378&lt;&gt;$C377:$L377,IF($M378&lt;&gt;$C377:$L377,$C377:$L377)))))</f>
        <v>0.25616207691374498</v>
      </c>
    </row>
    <row r="379" spans="1:16" x14ac:dyDescent="0.25">
      <c r="A379" t="s">
        <v>89</v>
      </c>
      <c r="B379" s="97" t="s">
        <v>167</v>
      </c>
      <c r="C379" s="107">
        <f t="array" ref="C379">IF(ISERR(IF((((SUM(IF($A379='Sale Auction Data'!$L$2:$L$597,IF(C$200&gt;'Sale Auction Data'!$E$2:$E$597,'Sale Auction Data'!$G$2:$G$597))))-(SUM(IF($A379='Sale Auction Data'!$L$2:$L$597,IF(C$200&gt;'Sale Auction Data'!$E$2:$E$597,'Sale Auction Data'!$F$2:$F$597)))))/(SUM(IF($A379='Sale Auction Data'!$L$2:$L$597,IF(C$200&gt;'Sale Auction Data'!$E$2:$E$597,'Sale Auction Data'!$F$2:$F$597)))))=0,"-",(((SUM(IF($A379='Sale Auction Data'!$L$2:$L$597,IF(C$200&gt;'Sale Auction Data'!$E$2:$E$597,'Sale Auction Data'!$G$2:$G$597))))-(SUM(IF($A379='Sale Auction Data'!$L$2:$L$597,IF(C$200&gt;'Sale Auction Data'!$E$2:$E$597,'Sale Auction Data'!$F$2:$F$597)))))/(SUM(IF($A379='Sale Auction Data'!$L$2:$L$597,IF(C$200&gt;'Sale Auction Data'!$E$2:$E$597,'Sale Auction Data'!$F$2:$F$597))))))),"-",IF((((SUM(IF($A379='Sale Auction Data'!$L$2:$L$597,IF(C$200&gt;'Sale Auction Data'!$E$2:$E$597,'Sale Auction Data'!$G$2:$G$597))))-(SUM(IF($A379='Sale Auction Data'!$L$2:$L$597,IF(C$200&gt;'Sale Auction Data'!$E$2:$E$597,'Sale Auction Data'!$F$2:$F$597)))))/(SUM(IF($A379='Sale Auction Data'!$L$2:$L$597,IF(C$200&gt;'Sale Auction Data'!$E$2:$E$597,'Sale Auction Data'!$F$2:$F$597)))))=0,"-",(((SUM(IF($A379='Sale Auction Data'!$L$2:$L$597,IF(C$200&gt;'Sale Auction Data'!$E$2:$E$597,'Sale Auction Data'!$G$2:$G$597))))-(SUM(IF($A379='Sale Auction Data'!$L$2:$L$597,IF(C$200&gt;'Sale Auction Data'!$E$2:$E$597,'Sale Auction Data'!$F$2:$F$597)))))/(SUM(IF($A379='Sale Auction Data'!$L$2:$L$597,IF(C$200&gt;'Sale Auction Data'!$E$2:$E$597,'Sale Auction Data'!$F$2:$F$597)))))))</f>
        <v>0.46917870722433458</v>
      </c>
      <c r="D379" s="108">
        <f t="array" ref="D379">IF(ISERR(IF((((SUM(IF($A379='Sale Auction Data'!$L$2:$L$597,IF(C$200&lt;'Sale Auction Data'!$E$2:$E$597,IF((D$200+1)&gt;'Sale Auction Data'!$E$2:$E$597,'Sale Auction Data'!$G$2:$G$597)))))-(SUM(IF($A379='Sale Auction Data'!$L$2:$L$597,IF(C$200&lt;'Sale Auction Data'!$E$2:$E$597,IF((D$200+1)&gt;'Sale Auction Data'!$E$2:$E$597,'Sale Auction Data'!$F$2:$F$597))))))/(SUM(IF($A379='Sale Auction Data'!$L$2:$L$597,IF(C$200&lt;'Sale Auction Data'!$E$2:$E$597,IF((D$200+1)&gt;'Sale Auction Data'!$E$2:$E$597,'Sale Auction Data'!$F$2:$F$597))))))=0,"-",(((SUM(IF($A379='Sale Auction Data'!$L$2:$L$597,IF(C$200&lt;'Sale Auction Data'!$E$2:$E$597,IF((D$200+1)&gt;'Sale Auction Data'!$E$2:$E$597,'Sale Auction Data'!$G$2:$G$597)))))-(SUM(IF($A379='Sale Auction Data'!$L$2:$L$597,IF(C$200&lt;'Sale Auction Data'!$E$2:$E$597,IF((D$200+1)&gt;'Sale Auction Data'!$E$2:$E$597,'Sale Auction Data'!$F$2:$F$597))))))/(SUM(IF($A379='Sale Auction Data'!$L$2:$L$597,IF(C$200&lt;'Sale Auction Data'!$E$2:$E$597,IF((D$200+1)&gt;'Sale Auction Data'!$E$2:$E$597,'Sale Auction Data'!$F$2:$F$597)))))))),"-",IF((((SUM(IF($A379='Sale Auction Data'!$L$2:$L$597,IF(C$200&lt;'Sale Auction Data'!$E$2:$E$597,IF((D$200+1)&gt;'Sale Auction Data'!$E$2:$E$597,'Sale Auction Data'!$G$2:$G$597)))))-(SUM(IF($A379='Sale Auction Data'!$L$2:$L$597,IF(C$200&lt;'Sale Auction Data'!$E$2:$E$597,IF((D$200+1)&gt;'Sale Auction Data'!$E$2:$E$597,'Sale Auction Data'!$F$2:$F$597))))))/(SUM(IF($A379='Sale Auction Data'!$L$2:$L$597,IF(C$200&lt;'Sale Auction Data'!$E$2:$E$597,IF((D$200+1)&gt;'Sale Auction Data'!$E$2:$E$597,'Sale Auction Data'!$F$2:$F$597))))))=0,"-",(((SUM(IF($A379='Sale Auction Data'!$L$2:$L$597,IF(C$200&lt;'Sale Auction Data'!$E$2:$E$597,IF((D$200+1)&gt;'Sale Auction Data'!$E$2:$E$597,'Sale Auction Data'!$G$2:$G$597)))))-(SUM(IF($A379='Sale Auction Data'!$L$2:$L$597,IF(C$200&lt;'Sale Auction Data'!$E$2:$E$597,IF((D$200+1)&gt;'Sale Auction Data'!$E$2:$E$597,'Sale Auction Data'!$F$2:$F$597))))))/(SUM(IF($A379='Sale Auction Data'!$L$2:$L$597,IF(C$200&lt;'Sale Auction Data'!$E$2:$E$597,IF((D$200+1)&gt;'Sale Auction Data'!$E$2:$E$597,'Sale Auction Data'!$F$2:$F$597))))))))</f>
        <v>0.59106842286372774</v>
      </c>
      <c r="E379" s="108">
        <f t="array" ref="E379">IF(ISERR(IF((((SUM(IF($A379='Sale Auction Data'!$L$2:$L$597,IF(D$200&lt;'Sale Auction Data'!$E$2:$E$597,IF((E$200+1)&gt;'Sale Auction Data'!$E$2:$E$597,'Sale Auction Data'!$G$2:$G$597)))))-(SUM(IF($A379='Sale Auction Data'!$L$2:$L$597,IF(D$200&lt;'Sale Auction Data'!$E$2:$E$597,IF((E$200+1)&gt;'Sale Auction Data'!$E$2:$E$597,'Sale Auction Data'!$F$2:$F$597))))))/(SUM(IF($A379='Sale Auction Data'!$L$2:$L$597,IF(D$200&lt;'Sale Auction Data'!$E$2:$E$597,IF((E$200+1)&gt;'Sale Auction Data'!$E$2:$E$597,'Sale Auction Data'!$F$2:$F$597))))))=0,"-",(((SUM(IF($A379='Sale Auction Data'!$L$2:$L$597,IF(D$200&lt;'Sale Auction Data'!$E$2:$E$597,IF((E$200+1)&gt;'Sale Auction Data'!$E$2:$E$597,'Sale Auction Data'!$G$2:$G$597)))))-(SUM(IF($A379='Sale Auction Data'!$L$2:$L$597,IF(D$200&lt;'Sale Auction Data'!$E$2:$E$597,IF((E$200+1)&gt;'Sale Auction Data'!$E$2:$E$597,'Sale Auction Data'!$F$2:$F$597))))))/(SUM(IF($A379='Sale Auction Data'!$L$2:$L$597,IF(D$200&lt;'Sale Auction Data'!$E$2:$E$597,IF((E$200+1)&gt;'Sale Auction Data'!$E$2:$E$597,'Sale Auction Data'!$F$2:$F$597)))))))),"-",IF((((SUM(IF($A379='Sale Auction Data'!$L$2:$L$597,IF(D$200&lt;'Sale Auction Data'!$E$2:$E$597,IF((E$200+1)&gt;'Sale Auction Data'!$E$2:$E$597,'Sale Auction Data'!$G$2:$G$597)))))-(SUM(IF($A379='Sale Auction Data'!$L$2:$L$597,IF(D$200&lt;'Sale Auction Data'!$E$2:$E$597,IF((E$200+1)&gt;'Sale Auction Data'!$E$2:$E$597,'Sale Auction Data'!$F$2:$F$597))))))/(SUM(IF($A379='Sale Auction Data'!$L$2:$L$597,IF(D$200&lt;'Sale Auction Data'!$E$2:$E$597,IF((E$200+1)&gt;'Sale Auction Data'!$E$2:$E$597,'Sale Auction Data'!$F$2:$F$597))))))=0,"-",(((SUM(IF($A379='Sale Auction Data'!$L$2:$L$597,IF(D$200&lt;'Sale Auction Data'!$E$2:$E$597,IF((E$200+1)&gt;'Sale Auction Data'!$E$2:$E$597,'Sale Auction Data'!$G$2:$G$597)))))-(SUM(IF($A379='Sale Auction Data'!$L$2:$L$597,IF(D$200&lt;'Sale Auction Data'!$E$2:$E$597,IF((E$200+1)&gt;'Sale Auction Data'!$E$2:$E$597,'Sale Auction Data'!$F$2:$F$597))))))/(SUM(IF($A379='Sale Auction Data'!$L$2:$L$597,IF(D$200&lt;'Sale Auction Data'!$E$2:$E$597,IF((E$200+1)&gt;'Sale Auction Data'!$E$2:$E$597,'Sale Auction Data'!$F$2:$F$597))))))))</f>
        <v>0.69704186046511629</v>
      </c>
      <c r="F379" s="108" t="str">
        <f t="array" ref="F379">IF(ISERR(IF((((SUM(IF($A379='Sale Auction Data'!$L$2:$L$597,IF(E$200&lt;'Sale Auction Data'!$E$2:$E$597,IF((F$200+1)&gt;'Sale Auction Data'!$E$2:$E$597,'Sale Auction Data'!$G$2:$G$597)))))-(SUM(IF($A379='Sale Auction Data'!$L$2:$L$597,IF(E$200&lt;'Sale Auction Data'!$E$2:$E$597,IF((F$200+1)&gt;'Sale Auction Data'!$E$2:$E$597,'Sale Auction Data'!$F$2:$F$597))))))/(SUM(IF($A379='Sale Auction Data'!$L$2:$L$597,IF(E$200&lt;'Sale Auction Data'!$E$2:$E$597,IF((F$200+1)&gt;'Sale Auction Data'!$E$2:$E$597,'Sale Auction Data'!$F$2:$F$597))))))=0,"-",(((SUM(IF($A379='Sale Auction Data'!$L$2:$L$597,IF(E$200&lt;'Sale Auction Data'!$E$2:$E$597,IF((F$200+1)&gt;'Sale Auction Data'!$E$2:$E$597,'Sale Auction Data'!$G$2:$G$597)))))-(SUM(IF($A379='Sale Auction Data'!$L$2:$L$597,IF(E$200&lt;'Sale Auction Data'!$E$2:$E$597,IF((F$200+1)&gt;'Sale Auction Data'!$E$2:$E$597,'Sale Auction Data'!$F$2:$F$597))))))/(SUM(IF($A379='Sale Auction Data'!$L$2:$L$597,IF(E$200&lt;'Sale Auction Data'!$E$2:$E$597,IF((F$200+1)&gt;'Sale Auction Data'!$E$2:$E$597,'Sale Auction Data'!$F$2:$F$597)))))))),"-",IF((((SUM(IF($A379='Sale Auction Data'!$L$2:$L$597,IF(E$200&lt;'Sale Auction Data'!$E$2:$E$597,IF((F$200+1)&gt;'Sale Auction Data'!$E$2:$E$597,'Sale Auction Data'!$G$2:$G$597)))))-(SUM(IF($A379='Sale Auction Data'!$L$2:$L$597,IF(E$200&lt;'Sale Auction Data'!$E$2:$E$597,IF((F$200+1)&gt;'Sale Auction Data'!$E$2:$E$597,'Sale Auction Data'!$F$2:$F$597))))))/(SUM(IF($A379='Sale Auction Data'!$L$2:$L$597,IF(E$200&lt;'Sale Auction Data'!$E$2:$E$597,IF((F$200+1)&gt;'Sale Auction Data'!$E$2:$E$597,'Sale Auction Data'!$F$2:$F$597))))))=0,"-",(((SUM(IF($A379='Sale Auction Data'!$L$2:$L$597,IF(E$200&lt;'Sale Auction Data'!$E$2:$E$597,IF((F$200+1)&gt;'Sale Auction Data'!$E$2:$E$597,'Sale Auction Data'!$G$2:$G$597)))))-(SUM(IF($A379='Sale Auction Data'!$L$2:$L$597,IF(E$200&lt;'Sale Auction Data'!$E$2:$E$597,IF((F$200+1)&gt;'Sale Auction Data'!$E$2:$E$597,'Sale Auction Data'!$F$2:$F$597))))))/(SUM(IF($A379='Sale Auction Data'!$L$2:$L$597,IF(E$200&lt;'Sale Auction Data'!$E$2:$E$597,IF((F$200+1)&gt;'Sale Auction Data'!$E$2:$E$597,'Sale Auction Data'!$F$2:$F$597))))))))</f>
        <v>-</v>
      </c>
      <c r="G379" s="108">
        <f t="array" ref="G379">IF(ISERR(IF((((SUM(IF($A379='Sale Auction Data'!$L$2:$L$597,IF(F$200&lt;'Sale Auction Data'!$E$2:$E$597,IF((G$200+1)&gt;'Sale Auction Data'!$E$2:$E$597,'Sale Auction Data'!$G$2:$G$597)))))-(SUM(IF($A379='Sale Auction Data'!$L$2:$L$597,IF(F$200&lt;'Sale Auction Data'!$E$2:$E$597,IF((G$200+1)&gt;'Sale Auction Data'!$E$2:$E$597,'Sale Auction Data'!$F$2:$F$597))))))/(SUM(IF($A379='Sale Auction Data'!$L$2:$L$597,IF(F$200&lt;'Sale Auction Data'!$E$2:$E$597,IF((G$200+1)&gt;'Sale Auction Data'!$E$2:$E$597,'Sale Auction Data'!$F$2:$F$597))))))=0,"-",(((SUM(IF($A379='Sale Auction Data'!$L$2:$L$597,IF(F$200&lt;'Sale Auction Data'!$E$2:$E$597,IF((G$200+1)&gt;'Sale Auction Data'!$E$2:$E$597,'Sale Auction Data'!$G$2:$G$597)))))-(SUM(IF($A379='Sale Auction Data'!$L$2:$L$597,IF(F$200&lt;'Sale Auction Data'!$E$2:$E$597,IF((G$200+1)&gt;'Sale Auction Data'!$E$2:$E$597,'Sale Auction Data'!$F$2:$F$597))))))/(SUM(IF($A379='Sale Auction Data'!$L$2:$L$597,IF(F$200&lt;'Sale Auction Data'!$E$2:$E$597,IF((G$200+1)&gt;'Sale Auction Data'!$E$2:$E$597,'Sale Auction Data'!$F$2:$F$597)))))))),"-",IF((((SUM(IF($A379='Sale Auction Data'!$L$2:$L$597,IF(F$200&lt;'Sale Auction Data'!$E$2:$E$597,IF((G$200+1)&gt;'Sale Auction Data'!$E$2:$E$597,'Sale Auction Data'!$G$2:$G$597)))))-(SUM(IF($A379='Sale Auction Data'!$L$2:$L$597,IF(F$200&lt;'Sale Auction Data'!$E$2:$E$597,IF((G$200+1)&gt;'Sale Auction Data'!$E$2:$E$597,'Sale Auction Data'!$F$2:$F$597))))))/(SUM(IF($A379='Sale Auction Data'!$L$2:$L$597,IF(F$200&lt;'Sale Auction Data'!$E$2:$E$597,IF((G$200+1)&gt;'Sale Auction Data'!$E$2:$E$597,'Sale Auction Data'!$F$2:$F$597))))))=0,"-",(((SUM(IF($A379='Sale Auction Data'!$L$2:$L$597,IF(F$200&lt;'Sale Auction Data'!$E$2:$E$597,IF((G$200+1)&gt;'Sale Auction Data'!$E$2:$E$597,'Sale Auction Data'!$G$2:$G$597)))))-(SUM(IF($A379='Sale Auction Data'!$L$2:$L$597,IF(F$200&lt;'Sale Auction Data'!$E$2:$E$597,IF((G$200+1)&gt;'Sale Auction Data'!$E$2:$E$597,'Sale Auction Data'!$F$2:$F$597))))))/(SUM(IF($A379='Sale Auction Data'!$L$2:$L$597,IF(F$200&lt;'Sale Auction Data'!$E$2:$E$597,IF((G$200+1)&gt;'Sale Auction Data'!$E$2:$E$597,'Sale Auction Data'!$F$2:$F$597))))))))</f>
        <v>0.20680030604437644</v>
      </c>
      <c r="H379" s="108" t="str">
        <f t="array" ref="H379">IF(ISERR(IF((((SUM(IF($A379='Sale Auction Data'!$L$2:$L$597,IF(G$200&lt;'Sale Auction Data'!$E$2:$E$597,IF((H$200+1)&gt;'Sale Auction Data'!$E$2:$E$597,'Sale Auction Data'!$G$2:$G$597)))))-(SUM(IF($A379='Sale Auction Data'!$L$2:$L$597,IF(G$200&lt;'Sale Auction Data'!$E$2:$E$597,IF((H$200+1)&gt;'Sale Auction Data'!$E$2:$E$597,'Sale Auction Data'!$F$2:$F$597))))))/(SUM(IF($A379='Sale Auction Data'!$L$2:$L$597,IF(G$200&lt;'Sale Auction Data'!$E$2:$E$597,IF((H$200+1)&gt;'Sale Auction Data'!$E$2:$E$597,'Sale Auction Data'!$F$2:$F$597))))))=0,"-",(((SUM(IF($A379='Sale Auction Data'!$L$2:$L$597,IF(G$200&lt;'Sale Auction Data'!$E$2:$E$597,IF((H$200+1)&gt;'Sale Auction Data'!$E$2:$E$597,'Sale Auction Data'!$G$2:$G$597)))))-(SUM(IF($A379='Sale Auction Data'!$L$2:$L$597,IF(G$200&lt;'Sale Auction Data'!$E$2:$E$597,IF((H$200+1)&gt;'Sale Auction Data'!$E$2:$E$597,'Sale Auction Data'!$F$2:$F$597))))))/(SUM(IF($A379='Sale Auction Data'!$L$2:$L$597,IF(G$200&lt;'Sale Auction Data'!$E$2:$E$597,IF((H$200+1)&gt;'Sale Auction Data'!$E$2:$E$597,'Sale Auction Data'!$F$2:$F$597)))))))),"-",IF((((SUM(IF($A379='Sale Auction Data'!$L$2:$L$597,IF(G$200&lt;'Sale Auction Data'!$E$2:$E$597,IF((H$200+1)&gt;'Sale Auction Data'!$E$2:$E$597,'Sale Auction Data'!$G$2:$G$597)))))-(SUM(IF($A379='Sale Auction Data'!$L$2:$L$597,IF(G$200&lt;'Sale Auction Data'!$E$2:$E$597,IF((H$200+1)&gt;'Sale Auction Data'!$E$2:$E$597,'Sale Auction Data'!$F$2:$F$597))))))/(SUM(IF($A379='Sale Auction Data'!$L$2:$L$597,IF(G$200&lt;'Sale Auction Data'!$E$2:$E$597,IF((H$200+1)&gt;'Sale Auction Data'!$E$2:$E$597,'Sale Auction Data'!$F$2:$F$597))))))=0,"-",(((SUM(IF($A379='Sale Auction Data'!$L$2:$L$597,IF(G$200&lt;'Sale Auction Data'!$E$2:$E$597,IF((H$200+1)&gt;'Sale Auction Data'!$E$2:$E$597,'Sale Auction Data'!$G$2:$G$597)))))-(SUM(IF($A379='Sale Auction Data'!$L$2:$L$597,IF(G$200&lt;'Sale Auction Data'!$E$2:$E$597,IF((H$200+1)&gt;'Sale Auction Data'!$E$2:$E$597,'Sale Auction Data'!$F$2:$F$597))))))/(SUM(IF($A379='Sale Auction Data'!$L$2:$L$597,IF(G$200&lt;'Sale Auction Data'!$E$2:$E$597,IF((H$200+1)&gt;'Sale Auction Data'!$E$2:$E$597,'Sale Auction Data'!$F$2:$F$597))))))))</f>
        <v>-</v>
      </c>
      <c r="I379" s="108" t="str">
        <f t="array" ref="I379">IF(ISERR(IF((((SUM(IF($A379='Sale Auction Data'!$L$2:$L$597,IF(H$200&lt;'Sale Auction Data'!$E$2:$E$597,IF((I$200+1)&gt;'Sale Auction Data'!$E$2:$E$597,'Sale Auction Data'!$G$2:$G$597)))))-(SUM(IF($A379='Sale Auction Data'!$L$2:$L$597,IF(H$200&lt;'Sale Auction Data'!$E$2:$E$597,IF((I$200+1)&gt;'Sale Auction Data'!$E$2:$E$597,'Sale Auction Data'!$F$2:$F$597))))))/(SUM(IF($A379='Sale Auction Data'!$L$2:$L$597,IF(H$200&lt;'Sale Auction Data'!$E$2:$E$597,IF((I$200+1)&gt;'Sale Auction Data'!$E$2:$E$597,'Sale Auction Data'!$F$2:$F$597))))))=0,"-",(((SUM(IF($A379='Sale Auction Data'!$L$2:$L$597,IF(H$200&lt;'Sale Auction Data'!$E$2:$E$597,IF((I$200+1)&gt;'Sale Auction Data'!$E$2:$E$597,'Sale Auction Data'!$G$2:$G$597)))))-(SUM(IF($A379='Sale Auction Data'!$L$2:$L$597,IF(H$200&lt;'Sale Auction Data'!$E$2:$E$597,IF((I$200+1)&gt;'Sale Auction Data'!$E$2:$E$597,'Sale Auction Data'!$F$2:$F$597))))))/(SUM(IF($A379='Sale Auction Data'!$L$2:$L$597,IF(H$200&lt;'Sale Auction Data'!$E$2:$E$597,IF((I$200+1)&gt;'Sale Auction Data'!$E$2:$E$597,'Sale Auction Data'!$F$2:$F$597)))))))),"-",IF((((SUM(IF($A379='Sale Auction Data'!$L$2:$L$597,IF(H$200&lt;'Sale Auction Data'!$E$2:$E$597,IF((I$200+1)&gt;'Sale Auction Data'!$E$2:$E$597,'Sale Auction Data'!$G$2:$G$597)))))-(SUM(IF($A379='Sale Auction Data'!$L$2:$L$597,IF(H$200&lt;'Sale Auction Data'!$E$2:$E$597,IF((I$200+1)&gt;'Sale Auction Data'!$E$2:$E$597,'Sale Auction Data'!$F$2:$F$597))))))/(SUM(IF($A379='Sale Auction Data'!$L$2:$L$597,IF(H$200&lt;'Sale Auction Data'!$E$2:$E$597,IF((I$200+1)&gt;'Sale Auction Data'!$E$2:$E$597,'Sale Auction Data'!$F$2:$F$597))))))=0,"-",(((SUM(IF($A379='Sale Auction Data'!$L$2:$L$597,IF(H$200&lt;'Sale Auction Data'!$E$2:$E$597,IF((I$200+1)&gt;'Sale Auction Data'!$E$2:$E$597,'Sale Auction Data'!$G$2:$G$597)))))-(SUM(IF($A379='Sale Auction Data'!$L$2:$L$597,IF(H$200&lt;'Sale Auction Data'!$E$2:$E$597,IF((I$200+1)&gt;'Sale Auction Data'!$E$2:$E$597,'Sale Auction Data'!$F$2:$F$597))))))/(SUM(IF($A379='Sale Auction Data'!$L$2:$L$597,IF(H$200&lt;'Sale Auction Data'!$E$2:$E$597,IF((I$200+1)&gt;'Sale Auction Data'!$E$2:$E$597,'Sale Auction Data'!$F$2:$F$597))))))))</f>
        <v>-</v>
      </c>
      <c r="J379" s="108" t="str">
        <f t="array" ref="J379">IF(ISERR(IF((((SUM(IF($A379='Sale Auction Data'!$L$2:$L$597,IF(I$200&lt;'Sale Auction Data'!$E$2:$E$597,IF((J$200+1)&gt;'Sale Auction Data'!$E$2:$E$597,'Sale Auction Data'!$G$2:$G$597)))))-(SUM(IF($A379='Sale Auction Data'!$L$2:$L$597,IF(I$200&lt;'Sale Auction Data'!$E$2:$E$597,IF((J$200+1)&gt;'Sale Auction Data'!$E$2:$E$597,'Sale Auction Data'!$F$2:$F$597))))))/(SUM(IF($A379='Sale Auction Data'!$L$2:$L$597,IF(I$200&lt;'Sale Auction Data'!$E$2:$E$597,IF((J$200+1)&gt;'Sale Auction Data'!$E$2:$E$597,'Sale Auction Data'!$F$2:$F$597))))))=0,"-",(((SUM(IF($A379='Sale Auction Data'!$L$2:$L$597,IF(I$200&lt;'Sale Auction Data'!$E$2:$E$597,IF((J$200+1)&gt;'Sale Auction Data'!$E$2:$E$597,'Sale Auction Data'!$G$2:$G$597)))))-(SUM(IF($A379='Sale Auction Data'!$L$2:$L$597,IF(I$200&lt;'Sale Auction Data'!$E$2:$E$597,IF((J$200+1)&gt;'Sale Auction Data'!$E$2:$E$597,'Sale Auction Data'!$F$2:$F$597))))))/(SUM(IF($A379='Sale Auction Data'!$L$2:$L$597,IF(I$200&lt;'Sale Auction Data'!$E$2:$E$597,IF((J$200+1)&gt;'Sale Auction Data'!$E$2:$E$597,'Sale Auction Data'!$F$2:$F$597)))))))),"-",IF((((SUM(IF($A379='Sale Auction Data'!$L$2:$L$597,IF(I$200&lt;'Sale Auction Data'!$E$2:$E$597,IF((J$200+1)&gt;'Sale Auction Data'!$E$2:$E$597,'Sale Auction Data'!$G$2:$G$597)))))-(SUM(IF($A379='Sale Auction Data'!$L$2:$L$597,IF(I$200&lt;'Sale Auction Data'!$E$2:$E$597,IF((J$200+1)&gt;'Sale Auction Data'!$E$2:$E$597,'Sale Auction Data'!$F$2:$F$597))))))/(SUM(IF($A379='Sale Auction Data'!$L$2:$L$597,IF(I$200&lt;'Sale Auction Data'!$E$2:$E$597,IF((J$200+1)&gt;'Sale Auction Data'!$E$2:$E$597,'Sale Auction Data'!$F$2:$F$597))))))=0,"-",(((SUM(IF($A379='Sale Auction Data'!$L$2:$L$597,IF(I$200&lt;'Sale Auction Data'!$E$2:$E$597,IF((J$200+1)&gt;'Sale Auction Data'!$E$2:$E$597,'Sale Auction Data'!$G$2:$G$597)))))-(SUM(IF($A379='Sale Auction Data'!$L$2:$L$597,IF(I$200&lt;'Sale Auction Data'!$E$2:$E$597,IF((J$200+1)&gt;'Sale Auction Data'!$E$2:$E$597,'Sale Auction Data'!$F$2:$F$597))))))/(SUM(IF($A379='Sale Auction Data'!$L$2:$L$597,IF(I$200&lt;'Sale Auction Data'!$E$2:$E$597,IF((J$200+1)&gt;'Sale Auction Data'!$E$2:$E$597,'Sale Auction Data'!$F$2:$F$597))))))))</f>
        <v>-</v>
      </c>
      <c r="K379" s="108" t="str">
        <f t="array" ref="K379">IF(ISERR(IF((((SUM(IF($A379='Sale Auction Data'!$L$2:$L$597,IF(J$200&lt;'Sale Auction Data'!$E$2:$E$597,IF((K$200+1)&gt;'Sale Auction Data'!$E$2:$E$597,'Sale Auction Data'!$G$2:$G$597)))))-(SUM(IF($A379='Sale Auction Data'!$L$2:$L$597,IF(J$200&lt;'Sale Auction Data'!$E$2:$E$597,IF((K$200+1)&gt;'Sale Auction Data'!$E$2:$E$597,'Sale Auction Data'!$F$2:$F$597))))))/(SUM(IF($A379='Sale Auction Data'!$L$2:$L$597,IF(J$200&lt;'Sale Auction Data'!$E$2:$E$597,IF((K$200+1)&gt;'Sale Auction Data'!$E$2:$E$597,'Sale Auction Data'!$F$2:$F$597))))))=0,"-",(((SUM(IF($A379='Sale Auction Data'!$L$2:$L$597,IF(J$200&lt;'Sale Auction Data'!$E$2:$E$597,IF((K$200+1)&gt;'Sale Auction Data'!$E$2:$E$597,'Sale Auction Data'!$G$2:$G$597)))))-(SUM(IF($A379='Sale Auction Data'!$L$2:$L$597,IF(J$200&lt;'Sale Auction Data'!$E$2:$E$597,IF((K$200+1)&gt;'Sale Auction Data'!$E$2:$E$597,'Sale Auction Data'!$F$2:$F$597))))))/(SUM(IF($A379='Sale Auction Data'!$L$2:$L$597,IF(J$200&lt;'Sale Auction Data'!$E$2:$E$597,IF((K$200+1)&gt;'Sale Auction Data'!$E$2:$E$597,'Sale Auction Data'!$F$2:$F$597)))))))),"-",IF((((SUM(IF($A379='Sale Auction Data'!$L$2:$L$597,IF(J$200&lt;'Sale Auction Data'!$E$2:$E$597,IF((K$200+1)&gt;'Sale Auction Data'!$E$2:$E$597,'Sale Auction Data'!$G$2:$G$597)))))-(SUM(IF($A379='Sale Auction Data'!$L$2:$L$597,IF(J$200&lt;'Sale Auction Data'!$E$2:$E$597,IF((K$200+1)&gt;'Sale Auction Data'!$E$2:$E$597,'Sale Auction Data'!$F$2:$F$597))))))/(SUM(IF($A379='Sale Auction Data'!$L$2:$L$597,IF(J$200&lt;'Sale Auction Data'!$E$2:$E$597,IF((K$200+1)&gt;'Sale Auction Data'!$E$2:$E$597,'Sale Auction Data'!$F$2:$F$597))))))=0,"-",(((SUM(IF($A379='Sale Auction Data'!$L$2:$L$597,IF(J$200&lt;'Sale Auction Data'!$E$2:$E$597,IF((K$200+1)&gt;'Sale Auction Data'!$E$2:$E$597,'Sale Auction Data'!$G$2:$G$597)))))-(SUM(IF($A379='Sale Auction Data'!$L$2:$L$597,IF(J$200&lt;'Sale Auction Data'!$E$2:$E$597,IF((K$200+1)&gt;'Sale Auction Data'!$E$2:$E$597,'Sale Auction Data'!$F$2:$F$597))))))/(SUM(IF($A379='Sale Auction Data'!$L$2:$L$597,IF(J$200&lt;'Sale Auction Data'!$E$2:$E$597,IF((K$200+1)&gt;'Sale Auction Data'!$E$2:$E$597,'Sale Auction Data'!$F$2:$F$597))))))))</f>
        <v>-</v>
      </c>
      <c r="L379" s="109" t="str">
        <f t="array" ref="L379">IF(ISERR(IF((((SUM(IF($A379='Sale Auction Data'!$L$2:$L$597,IF((L$200+1)&lt;'Sale Auction Data'!$E$2:$E$597,'Sale Auction Data'!$G$2:$G$597))))-(SUM(IF($A379='Sale Auction Data'!$L$2:$L$597,IF((L$200+1)&lt;'Sale Auction Data'!$E$2:$E$597,'Sale Auction Data'!$F$2:$F$597)))))/(SUM(IF($A379='Sale Auction Data'!$L$2:$L$597,IF((L$200+1)&lt;'Sale Auction Data'!$E$2:$E$597,'Sale Auction Data'!$F$2:$F$597)))))=0,"-",(((SUM(IF($A379='Sale Auction Data'!$L$2:$L$597,IF((L$200+1)&lt;'Sale Auction Data'!$E$2:$E$597,'Sale Auction Data'!$G$2:$G$597))))-(SUM(IF($A379='Sale Auction Data'!$L$2:$L$597,IF((L$200+1)&lt;'Sale Auction Data'!$E$2:$E$597,'Sale Auction Data'!$F$2:$F$597)))))/(SUM(IF($A379='Sale Auction Data'!$L$2:$L$597,IF((L$200+1)&lt;'Sale Auction Data'!$E$2:$E$597,'Sale Auction Data'!$F$2:$F$597))))))),"-",IF((((SUM(IF($A379='Sale Auction Data'!$L$2:$L$597,IF((L$200+1)&lt;'Sale Auction Data'!$E$2:$E$597,'Sale Auction Data'!$G$2:$G$597))))-(SUM(IF($A379='Sale Auction Data'!$L$2:$L$597,IF((L$200+1)&lt;'Sale Auction Data'!$E$2:$E$597,'Sale Auction Data'!$F$2:$F$597)))))/(SUM(IF($A379='Sale Auction Data'!$L$2:$L$597,IF((L$200+1)&lt;'Sale Auction Data'!$E$2:$E$597,'Sale Auction Data'!$F$2:$F$597)))))=0,"-",(((SUM(IF($A379='Sale Auction Data'!$L$2:$L$597,IF((L$200+1)&lt;'Sale Auction Data'!$E$2:$E$597,'Sale Auction Data'!$G$2:$G$597))))-(SUM(IF($A379='Sale Auction Data'!$L$2:$L$597,IF((L$200+1)&lt;'Sale Auction Data'!$E$2:$E$597,'Sale Auction Data'!$F$2:$F$597)))))/(SUM(IF($A379='Sale Auction Data'!$L$2:$L$597,IF((L$200+1)&lt;'Sale Auction Data'!$E$2:$E$597,'Sale Auction Data'!$F$2:$F$597)))))))</f>
        <v>-</v>
      </c>
      <c r="M379" s="113">
        <f t="shared" si="56"/>
        <v>0.48252689152233363</v>
      </c>
      <c r="N379" s="114">
        <f t="array" ref="N379">IF(MAX(IF($M379&lt;&gt;$C378:$L378,$C378:$L378))=0,"",MAX(IF($M379&lt;&gt;$C378:$L378,$C378:$L378)))</f>
        <v>0.27067599232981787</v>
      </c>
      <c r="O379" s="114">
        <f t="array" ref="O379">IF(MIN(IF($M379&lt;&gt;$C378:$L378,IF($N379&lt;&gt;$C378:$L378,$C378:$L378)))=0,"",MIN(IF($M379&lt;&gt;$C378:$L378,IF($N379&lt;&gt;$C378:$L378,$C378:$L378))))</f>
        <v>2.7920617718775399E-2</v>
      </c>
      <c r="P379" s="114">
        <f t="array" ref="P379">IF(MIN(IF($O379&lt;&gt;$C378:$L378,IF($N379&lt;&gt;$C378:$L378,IF($M379&lt;&gt;$C378:$L378,$C378:$L378))))=0,"",MIN(IF($O379&lt;&gt;$C378:$L378,IF($N379&lt;&gt;$C378:$L378,IF($M379&lt;&gt;$C378:$L378,$C378:$L378)))))</f>
        <v>4.3556085918854417E-2</v>
      </c>
    </row>
    <row r="380" spans="1:16" x14ac:dyDescent="0.25">
      <c r="A380" t="s">
        <v>130</v>
      </c>
      <c r="B380" s="97" t="s">
        <v>171</v>
      </c>
      <c r="C380" s="107" t="str">
        <f t="array" ref="C380">IF(ISERR(IF((((SUM(IF($A380='Sale Auction Data'!$L$2:$L$597,IF(C$200&gt;'Sale Auction Data'!$E$2:$E$597,'Sale Auction Data'!$G$2:$G$597))))-(SUM(IF($A380='Sale Auction Data'!$L$2:$L$597,IF(C$200&gt;'Sale Auction Data'!$E$2:$E$597,'Sale Auction Data'!$F$2:$F$597)))))/(SUM(IF($A380='Sale Auction Data'!$L$2:$L$597,IF(C$200&gt;'Sale Auction Data'!$E$2:$E$597,'Sale Auction Data'!$F$2:$F$597)))))=0,"-",(((SUM(IF($A380='Sale Auction Data'!$L$2:$L$597,IF(C$200&gt;'Sale Auction Data'!$E$2:$E$597,'Sale Auction Data'!$G$2:$G$597))))-(SUM(IF($A380='Sale Auction Data'!$L$2:$L$597,IF(C$200&gt;'Sale Auction Data'!$E$2:$E$597,'Sale Auction Data'!$F$2:$F$597)))))/(SUM(IF($A380='Sale Auction Data'!$L$2:$L$597,IF(C$200&gt;'Sale Auction Data'!$E$2:$E$597,'Sale Auction Data'!$F$2:$F$597))))))),"-",IF((((SUM(IF($A380='Sale Auction Data'!$L$2:$L$597,IF(C$200&gt;'Sale Auction Data'!$E$2:$E$597,'Sale Auction Data'!$G$2:$G$597))))-(SUM(IF($A380='Sale Auction Data'!$L$2:$L$597,IF(C$200&gt;'Sale Auction Data'!$E$2:$E$597,'Sale Auction Data'!$F$2:$F$597)))))/(SUM(IF($A380='Sale Auction Data'!$L$2:$L$597,IF(C$200&gt;'Sale Auction Data'!$E$2:$E$597,'Sale Auction Data'!$F$2:$F$597)))))=0,"-",(((SUM(IF($A380='Sale Auction Data'!$L$2:$L$597,IF(C$200&gt;'Sale Auction Data'!$E$2:$E$597,'Sale Auction Data'!$G$2:$G$597))))-(SUM(IF($A380='Sale Auction Data'!$L$2:$L$597,IF(C$200&gt;'Sale Auction Data'!$E$2:$E$597,'Sale Auction Data'!$F$2:$F$597)))))/(SUM(IF($A380='Sale Auction Data'!$L$2:$L$597,IF(C$200&gt;'Sale Auction Data'!$E$2:$E$597,'Sale Auction Data'!$F$2:$F$597)))))))</f>
        <v>-</v>
      </c>
      <c r="D380" s="108" t="str">
        <f t="array" ref="D380">IF(ISERR(IF((((SUM(IF($A380='Sale Auction Data'!$L$2:$L$597,IF(C$200&lt;'Sale Auction Data'!$E$2:$E$597,IF((D$200+1)&gt;'Sale Auction Data'!$E$2:$E$597,'Sale Auction Data'!$G$2:$G$597)))))-(SUM(IF($A380='Sale Auction Data'!$L$2:$L$597,IF(C$200&lt;'Sale Auction Data'!$E$2:$E$597,IF((D$200+1)&gt;'Sale Auction Data'!$E$2:$E$597,'Sale Auction Data'!$F$2:$F$597))))))/(SUM(IF($A380='Sale Auction Data'!$L$2:$L$597,IF(C$200&lt;'Sale Auction Data'!$E$2:$E$597,IF((D$200+1)&gt;'Sale Auction Data'!$E$2:$E$597,'Sale Auction Data'!$F$2:$F$597))))))=0,"-",(((SUM(IF($A380='Sale Auction Data'!$L$2:$L$597,IF(C$200&lt;'Sale Auction Data'!$E$2:$E$597,IF((D$200+1)&gt;'Sale Auction Data'!$E$2:$E$597,'Sale Auction Data'!$G$2:$G$597)))))-(SUM(IF($A380='Sale Auction Data'!$L$2:$L$597,IF(C$200&lt;'Sale Auction Data'!$E$2:$E$597,IF((D$200+1)&gt;'Sale Auction Data'!$E$2:$E$597,'Sale Auction Data'!$F$2:$F$597))))))/(SUM(IF($A380='Sale Auction Data'!$L$2:$L$597,IF(C$200&lt;'Sale Auction Data'!$E$2:$E$597,IF((D$200+1)&gt;'Sale Auction Data'!$E$2:$E$597,'Sale Auction Data'!$F$2:$F$597)))))))),"-",IF((((SUM(IF($A380='Sale Auction Data'!$L$2:$L$597,IF(C$200&lt;'Sale Auction Data'!$E$2:$E$597,IF((D$200+1)&gt;'Sale Auction Data'!$E$2:$E$597,'Sale Auction Data'!$G$2:$G$597)))))-(SUM(IF($A380='Sale Auction Data'!$L$2:$L$597,IF(C$200&lt;'Sale Auction Data'!$E$2:$E$597,IF((D$200+1)&gt;'Sale Auction Data'!$E$2:$E$597,'Sale Auction Data'!$F$2:$F$597))))))/(SUM(IF($A380='Sale Auction Data'!$L$2:$L$597,IF(C$200&lt;'Sale Auction Data'!$E$2:$E$597,IF((D$200+1)&gt;'Sale Auction Data'!$E$2:$E$597,'Sale Auction Data'!$F$2:$F$597))))))=0,"-",(((SUM(IF($A380='Sale Auction Data'!$L$2:$L$597,IF(C$200&lt;'Sale Auction Data'!$E$2:$E$597,IF((D$200+1)&gt;'Sale Auction Data'!$E$2:$E$597,'Sale Auction Data'!$G$2:$G$597)))))-(SUM(IF($A380='Sale Auction Data'!$L$2:$L$597,IF(C$200&lt;'Sale Auction Data'!$E$2:$E$597,IF((D$200+1)&gt;'Sale Auction Data'!$E$2:$E$597,'Sale Auction Data'!$F$2:$F$597))))))/(SUM(IF($A380='Sale Auction Data'!$L$2:$L$597,IF(C$200&lt;'Sale Auction Data'!$E$2:$E$597,IF((D$200+1)&gt;'Sale Auction Data'!$E$2:$E$597,'Sale Auction Data'!$F$2:$F$597))))))))</f>
        <v>-</v>
      </c>
      <c r="E380" s="108">
        <f t="array" ref="E380">IF(ISERR(IF((((SUM(IF($A380='Sale Auction Data'!$L$2:$L$597,IF(D$200&lt;'Sale Auction Data'!$E$2:$E$597,IF((E$200+1)&gt;'Sale Auction Data'!$E$2:$E$597,'Sale Auction Data'!$G$2:$G$597)))))-(SUM(IF($A380='Sale Auction Data'!$L$2:$L$597,IF(D$200&lt;'Sale Auction Data'!$E$2:$E$597,IF((E$200+1)&gt;'Sale Auction Data'!$E$2:$E$597,'Sale Auction Data'!$F$2:$F$597))))))/(SUM(IF($A380='Sale Auction Data'!$L$2:$L$597,IF(D$200&lt;'Sale Auction Data'!$E$2:$E$597,IF((E$200+1)&gt;'Sale Auction Data'!$E$2:$E$597,'Sale Auction Data'!$F$2:$F$597))))))=0,"-",(((SUM(IF($A380='Sale Auction Data'!$L$2:$L$597,IF(D$200&lt;'Sale Auction Data'!$E$2:$E$597,IF((E$200+1)&gt;'Sale Auction Data'!$E$2:$E$597,'Sale Auction Data'!$G$2:$G$597)))))-(SUM(IF($A380='Sale Auction Data'!$L$2:$L$597,IF(D$200&lt;'Sale Auction Data'!$E$2:$E$597,IF((E$200+1)&gt;'Sale Auction Data'!$E$2:$E$597,'Sale Auction Data'!$F$2:$F$597))))))/(SUM(IF($A380='Sale Auction Data'!$L$2:$L$597,IF(D$200&lt;'Sale Auction Data'!$E$2:$E$597,IF((E$200+1)&gt;'Sale Auction Data'!$E$2:$E$597,'Sale Auction Data'!$F$2:$F$597)))))))),"-",IF((((SUM(IF($A380='Sale Auction Data'!$L$2:$L$597,IF(D$200&lt;'Sale Auction Data'!$E$2:$E$597,IF((E$200+1)&gt;'Sale Auction Data'!$E$2:$E$597,'Sale Auction Data'!$G$2:$G$597)))))-(SUM(IF($A380='Sale Auction Data'!$L$2:$L$597,IF(D$200&lt;'Sale Auction Data'!$E$2:$E$597,IF((E$200+1)&gt;'Sale Auction Data'!$E$2:$E$597,'Sale Auction Data'!$F$2:$F$597))))))/(SUM(IF($A380='Sale Auction Data'!$L$2:$L$597,IF(D$200&lt;'Sale Auction Data'!$E$2:$E$597,IF((E$200+1)&gt;'Sale Auction Data'!$E$2:$E$597,'Sale Auction Data'!$F$2:$F$597))))))=0,"-",(((SUM(IF($A380='Sale Auction Data'!$L$2:$L$597,IF(D$200&lt;'Sale Auction Data'!$E$2:$E$597,IF((E$200+1)&gt;'Sale Auction Data'!$E$2:$E$597,'Sale Auction Data'!$G$2:$G$597)))))-(SUM(IF($A380='Sale Auction Data'!$L$2:$L$597,IF(D$200&lt;'Sale Auction Data'!$E$2:$E$597,IF((E$200+1)&gt;'Sale Auction Data'!$E$2:$E$597,'Sale Auction Data'!$F$2:$F$597))))))/(SUM(IF($A380='Sale Auction Data'!$L$2:$L$597,IF(D$200&lt;'Sale Auction Data'!$E$2:$E$597,IF((E$200+1)&gt;'Sale Auction Data'!$E$2:$E$597,'Sale Auction Data'!$F$2:$F$597))))))))</f>
        <v>8.1729648241206029E-2</v>
      </c>
      <c r="F380" s="108" t="str">
        <f t="array" ref="F380">IF(ISERR(IF((((SUM(IF($A380='Sale Auction Data'!$L$2:$L$597,IF(E$200&lt;'Sale Auction Data'!$E$2:$E$597,IF((F$200+1)&gt;'Sale Auction Data'!$E$2:$E$597,'Sale Auction Data'!$G$2:$G$597)))))-(SUM(IF($A380='Sale Auction Data'!$L$2:$L$597,IF(E$200&lt;'Sale Auction Data'!$E$2:$E$597,IF((F$200+1)&gt;'Sale Auction Data'!$E$2:$E$597,'Sale Auction Data'!$F$2:$F$597))))))/(SUM(IF($A380='Sale Auction Data'!$L$2:$L$597,IF(E$200&lt;'Sale Auction Data'!$E$2:$E$597,IF((F$200+1)&gt;'Sale Auction Data'!$E$2:$E$597,'Sale Auction Data'!$F$2:$F$597))))))=0,"-",(((SUM(IF($A380='Sale Auction Data'!$L$2:$L$597,IF(E$200&lt;'Sale Auction Data'!$E$2:$E$597,IF((F$200+1)&gt;'Sale Auction Data'!$E$2:$E$597,'Sale Auction Data'!$G$2:$G$597)))))-(SUM(IF($A380='Sale Auction Data'!$L$2:$L$597,IF(E$200&lt;'Sale Auction Data'!$E$2:$E$597,IF((F$200+1)&gt;'Sale Auction Data'!$E$2:$E$597,'Sale Auction Data'!$F$2:$F$597))))))/(SUM(IF($A380='Sale Auction Data'!$L$2:$L$597,IF(E$200&lt;'Sale Auction Data'!$E$2:$E$597,IF((F$200+1)&gt;'Sale Auction Data'!$E$2:$E$597,'Sale Auction Data'!$F$2:$F$597)))))))),"-",IF((((SUM(IF($A380='Sale Auction Data'!$L$2:$L$597,IF(E$200&lt;'Sale Auction Data'!$E$2:$E$597,IF((F$200+1)&gt;'Sale Auction Data'!$E$2:$E$597,'Sale Auction Data'!$G$2:$G$597)))))-(SUM(IF($A380='Sale Auction Data'!$L$2:$L$597,IF(E$200&lt;'Sale Auction Data'!$E$2:$E$597,IF((F$200+1)&gt;'Sale Auction Data'!$E$2:$E$597,'Sale Auction Data'!$F$2:$F$597))))))/(SUM(IF($A380='Sale Auction Data'!$L$2:$L$597,IF(E$200&lt;'Sale Auction Data'!$E$2:$E$597,IF((F$200+1)&gt;'Sale Auction Data'!$E$2:$E$597,'Sale Auction Data'!$F$2:$F$597))))))=0,"-",(((SUM(IF($A380='Sale Auction Data'!$L$2:$L$597,IF(E$200&lt;'Sale Auction Data'!$E$2:$E$597,IF((F$200+1)&gt;'Sale Auction Data'!$E$2:$E$597,'Sale Auction Data'!$G$2:$G$597)))))-(SUM(IF($A380='Sale Auction Data'!$L$2:$L$597,IF(E$200&lt;'Sale Auction Data'!$E$2:$E$597,IF((F$200+1)&gt;'Sale Auction Data'!$E$2:$E$597,'Sale Auction Data'!$F$2:$F$597))))))/(SUM(IF($A380='Sale Auction Data'!$L$2:$L$597,IF(E$200&lt;'Sale Auction Data'!$E$2:$E$597,IF((F$200+1)&gt;'Sale Auction Data'!$E$2:$E$597,'Sale Auction Data'!$F$2:$F$597))))))))</f>
        <v>-</v>
      </c>
      <c r="G380" s="108" t="str">
        <f t="array" ref="G380">IF(ISERR(IF((((SUM(IF($A380='Sale Auction Data'!$L$2:$L$597,IF(F$200&lt;'Sale Auction Data'!$E$2:$E$597,IF((G$200+1)&gt;'Sale Auction Data'!$E$2:$E$597,'Sale Auction Data'!$G$2:$G$597)))))-(SUM(IF($A380='Sale Auction Data'!$L$2:$L$597,IF(F$200&lt;'Sale Auction Data'!$E$2:$E$597,IF((G$200+1)&gt;'Sale Auction Data'!$E$2:$E$597,'Sale Auction Data'!$F$2:$F$597))))))/(SUM(IF($A380='Sale Auction Data'!$L$2:$L$597,IF(F$200&lt;'Sale Auction Data'!$E$2:$E$597,IF((G$200+1)&gt;'Sale Auction Data'!$E$2:$E$597,'Sale Auction Data'!$F$2:$F$597))))))=0,"-",(((SUM(IF($A380='Sale Auction Data'!$L$2:$L$597,IF(F$200&lt;'Sale Auction Data'!$E$2:$E$597,IF((G$200+1)&gt;'Sale Auction Data'!$E$2:$E$597,'Sale Auction Data'!$G$2:$G$597)))))-(SUM(IF($A380='Sale Auction Data'!$L$2:$L$597,IF(F$200&lt;'Sale Auction Data'!$E$2:$E$597,IF((G$200+1)&gt;'Sale Auction Data'!$E$2:$E$597,'Sale Auction Data'!$F$2:$F$597))))))/(SUM(IF($A380='Sale Auction Data'!$L$2:$L$597,IF(F$200&lt;'Sale Auction Data'!$E$2:$E$597,IF((G$200+1)&gt;'Sale Auction Data'!$E$2:$E$597,'Sale Auction Data'!$F$2:$F$597)))))))),"-",IF((((SUM(IF($A380='Sale Auction Data'!$L$2:$L$597,IF(F$200&lt;'Sale Auction Data'!$E$2:$E$597,IF((G$200+1)&gt;'Sale Auction Data'!$E$2:$E$597,'Sale Auction Data'!$G$2:$G$597)))))-(SUM(IF($A380='Sale Auction Data'!$L$2:$L$597,IF(F$200&lt;'Sale Auction Data'!$E$2:$E$597,IF((G$200+1)&gt;'Sale Auction Data'!$E$2:$E$597,'Sale Auction Data'!$F$2:$F$597))))))/(SUM(IF($A380='Sale Auction Data'!$L$2:$L$597,IF(F$200&lt;'Sale Auction Data'!$E$2:$E$597,IF((G$200+1)&gt;'Sale Auction Data'!$E$2:$E$597,'Sale Auction Data'!$F$2:$F$597))))))=0,"-",(((SUM(IF($A380='Sale Auction Data'!$L$2:$L$597,IF(F$200&lt;'Sale Auction Data'!$E$2:$E$597,IF((G$200+1)&gt;'Sale Auction Data'!$E$2:$E$597,'Sale Auction Data'!$G$2:$G$597)))))-(SUM(IF($A380='Sale Auction Data'!$L$2:$L$597,IF(F$200&lt;'Sale Auction Data'!$E$2:$E$597,IF((G$200+1)&gt;'Sale Auction Data'!$E$2:$E$597,'Sale Auction Data'!$F$2:$F$597))))))/(SUM(IF($A380='Sale Auction Data'!$L$2:$L$597,IF(F$200&lt;'Sale Auction Data'!$E$2:$E$597,IF((G$200+1)&gt;'Sale Auction Data'!$E$2:$E$597,'Sale Auction Data'!$F$2:$F$597))))))))</f>
        <v>-</v>
      </c>
      <c r="H380" s="108">
        <f t="array" ref="H380">IF(ISERR(IF((((SUM(IF($A380='Sale Auction Data'!$L$2:$L$597,IF(G$200&lt;'Sale Auction Data'!$E$2:$E$597,IF((H$200+1)&gt;'Sale Auction Data'!$E$2:$E$597,'Sale Auction Data'!$G$2:$G$597)))))-(SUM(IF($A380='Sale Auction Data'!$L$2:$L$597,IF(G$200&lt;'Sale Auction Data'!$E$2:$E$597,IF((H$200+1)&gt;'Sale Auction Data'!$E$2:$E$597,'Sale Auction Data'!$F$2:$F$597))))))/(SUM(IF($A380='Sale Auction Data'!$L$2:$L$597,IF(G$200&lt;'Sale Auction Data'!$E$2:$E$597,IF((H$200+1)&gt;'Sale Auction Data'!$E$2:$E$597,'Sale Auction Data'!$F$2:$F$597))))))=0,"-",(((SUM(IF($A380='Sale Auction Data'!$L$2:$L$597,IF(G$200&lt;'Sale Auction Data'!$E$2:$E$597,IF((H$200+1)&gt;'Sale Auction Data'!$E$2:$E$597,'Sale Auction Data'!$G$2:$G$597)))))-(SUM(IF($A380='Sale Auction Data'!$L$2:$L$597,IF(G$200&lt;'Sale Auction Data'!$E$2:$E$597,IF((H$200+1)&gt;'Sale Auction Data'!$E$2:$E$597,'Sale Auction Data'!$F$2:$F$597))))))/(SUM(IF($A380='Sale Auction Data'!$L$2:$L$597,IF(G$200&lt;'Sale Auction Data'!$E$2:$E$597,IF((H$200+1)&gt;'Sale Auction Data'!$E$2:$E$597,'Sale Auction Data'!$F$2:$F$597)))))))),"-",IF((((SUM(IF($A380='Sale Auction Data'!$L$2:$L$597,IF(G$200&lt;'Sale Auction Data'!$E$2:$E$597,IF((H$200+1)&gt;'Sale Auction Data'!$E$2:$E$597,'Sale Auction Data'!$G$2:$G$597)))))-(SUM(IF($A380='Sale Auction Data'!$L$2:$L$597,IF(G$200&lt;'Sale Auction Data'!$E$2:$E$597,IF((H$200+1)&gt;'Sale Auction Data'!$E$2:$E$597,'Sale Auction Data'!$F$2:$F$597))))))/(SUM(IF($A380='Sale Auction Data'!$L$2:$L$597,IF(G$200&lt;'Sale Auction Data'!$E$2:$E$597,IF((H$200+1)&gt;'Sale Auction Data'!$E$2:$E$597,'Sale Auction Data'!$F$2:$F$597))))))=0,"-",(((SUM(IF($A380='Sale Auction Data'!$L$2:$L$597,IF(G$200&lt;'Sale Auction Data'!$E$2:$E$597,IF((H$200+1)&gt;'Sale Auction Data'!$E$2:$E$597,'Sale Auction Data'!$G$2:$G$597)))))-(SUM(IF($A380='Sale Auction Data'!$L$2:$L$597,IF(G$200&lt;'Sale Auction Data'!$E$2:$E$597,IF((H$200+1)&gt;'Sale Auction Data'!$E$2:$E$597,'Sale Auction Data'!$F$2:$F$597))))))/(SUM(IF($A380='Sale Auction Data'!$L$2:$L$597,IF(G$200&lt;'Sale Auction Data'!$E$2:$E$597,IF((H$200+1)&gt;'Sale Auction Data'!$E$2:$E$597,'Sale Auction Data'!$F$2:$F$597))))))))</f>
        <v>0.43241740152851266</v>
      </c>
      <c r="I380" s="108">
        <f t="array" ref="I380">IF(ISERR(IF((((SUM(IF($A380='Sale Auction Data'!$L$2:$L$597,IF(H$200&lt;'Sale Auction Data'!$E$2:$E$597,IF((I$200+1)&gt;'Sale Auction Data'!$E$2:$E$597,'Sale Auction Data'!$G$2:$G$597)))))-(SUM(IF($A380='Sale Auction Data'!$L$2:$L$597,IF(H$200&lt;'Sale Auction Data'!$E$2:$E$597,IF((I$200+1)&gt;'Sale Auction Data'!$E$2:$E$597,'Sale Auction Data'!$F$2:$F$597))))))/(SUM(IF($A380='Sale Auction Data'!$L$2:$L$597,IF(H$200&lt;'Sale Auction Data'!$E$2:$E$597,IF((I$200+1)&gt;'Sale Auction Data'!$E$2:$E$597,'Sale Auction Data'!$F$2:$F$597))))))=0,"-",(((SUM(IF($A380='Sale Auction Data'!$L$2:$L$597,IF(H$200&lt;'Sale Auction Data'!$E$2:$E$597,IF((I$200+1)&gt;'Sale Auction Data'!$E$2:$E$597,'Sale Auction Data'!$G$2:$G$597)))))-(SUM(IF($A380='Sale Auction Data'!$L$2:$L$597,IF(H$200&lt;'Sale Auction Data'!$E$2:$E$597,IF((I$200+1)&gt;'Sale Auction Data'!$E$2:$E$597,'Sale Auction Data'!$F$2:$F$597))))))/(SUM(IF($A380='Sale Auction Data'!$L$2:$L$597,IF(H$200&lt;'Sale Auction Data'!$E$2:$E$597,IF((I$200+1)&gt;'Sale Auction Data'!$E$2:$E$597,'Sale Auction Data'!$F$2:$F$597)))))))),"-",IF((((SUM(IF($A380='Sale Auction Data'!$L$2:$L$597,IF(H$200&lt;'Sale Auction Data'!$E$2:$E$597,IF((I$200+1)&gt;'Sale Auction Data'!$E$2:$E$597,'Sale Auction Data'!$G$2:$G$597)))))-(SUM(IF($A380='Sale Auction Data'!$L$2:$L$597,IF(H$200&lt;'Sale Auction Data'!$E$2:$E$597,IF((I$200+1)&gt;'Sale Auction Data'!$E$2:$E$597,'Sale Auction Data'!$F$2:$F$597))))))/(SUM(IF($A380='Sale Auction Data'!$L$2:$L$597,IF(H$200&lt;'Sale Auction Data'!$E$2:$E$597,IF((I$200+1)&gt;'Sale Auction Data'!$E$2:$E$597,'Sale Auction Data'!$F$2:$F$597))))))=0,"-",(((SUM(IF($A380='Sale Auction Data'!$L$2:$L$597,IF(H$200&lt;'Sale Auction Data'!$E$2:$E$597,IF((I$200+1)&gt;'Sale Auction Data'!$E$2:$E$597,'Sale Auction Data'!$G$2:$G$597)))))-(SUM(IF($A380='Sale Auction Data'!$L$2:$L$597,IF(H$200&lt;'Sale Auction Data'!$E$2:$E$597,IF((I$200+1)&gt;'Sale Auction Data'!$E$2:$E$597,'Sale Auction Data'!$F$2:$F$597))))))/(SUM(IF($A380='Sale Auction Data'!$L$2:$L$597,IF(H$200&lt;'Sale Auction Data'!$E$2:$E$597,IF((I$200+1)&gt;'Sale Auction Data'!$E$2:$E$597,'Sale Auction Data'!$F$2:$F$597))))))))</f>
        <v>0.12417520901490367</v>
      </c>
      <c r="J380" s="108">
        <f t="array" ref="J380">IF(ISERR(IF((((SUM(IF($A380='Sale Auction Data'!$L$2:$L$597,IF(I$200&lt;'Sale Auction Data'!$E$2:$E$597,IF((J$200+1)&gt;'Sale Auction Data'!$E$2:$E$597,'Sale Auction Data'!$G$2:$G$597)))))-(SUM(IF($A380='Sale Auction Data'!$L$2:$L$597,IF(I$200&lt;'Sale Auction Data'!$E$2:$E$597,IF((J$200+1)&gt;'Sale Auction Data'!$E$2:$E$597,'Sale Auction Data'!$F$2:$F$597))))))/(SUM(IF($A380='Sale Auction Data'!$L$2:$L$597,IF(I$200&lt;'Sale Auction Data'!$E$2:$E$597,IF((J$200+1)&gt;'Sale Auction Data'!$E$2:$E$597,'Sale Auction Data'!$F$2:$F$597))))))=0,"-",(((SUM(IF($A380='Sale Auction Data'!$L$2:$L$597,IF(I$200&lt;'Sale Auction Data'!$E$2:$E$597,IF((J$200+1)&gt;'Sale Auction Data'!$E$2:$E$597,'Sale Auction Data'!$G$2:$G$597)))))-(SUM(IF($A380='Sale Auction Data'!$L$2:$L$597,IF(I$200&lt;'Sale Auction Data'!$E$2:$E$597,IF((J$200+1)&gt;'Sale Auction Data'!$E$2:$E$597,'Sale Auction Data'!$F$2:$F$597))))))/(SUM(IF($A380='Sale Auction Data'!$L$2:$L$597,IF(I$200&lt;'Sale Auction Data'!$E$2:$E$597,IF((J$200+1)&gt;'Sale Auction Data'!$E$2:$E$597,'Sale Auction Data'!$F$2:$F$597)))))))),"-",IF((((SUM(IF($A380='Sale Auction Data'!$L$2:$L$597,IF(I$200&lt;'Sale Auction Data'!$E$2:$E$597,IF((J$200+1)&gt;'Sale Auction Data'!$E$2:$E$597,'Sale Auction Data'!$G$2:$G$597)))))-(SUM(IF($A380='Sale Auction Data'!$L$2:$L$597,IF(I$200&lt;'Sale Auction Data'!$E$2:$E$597,IF((J$200+1)&gt;'Sale Auction Data'!$E$2:$E$597,'Sale Auction Data'!$F$2:$F$597))))))/(SUM(IF($A380='Sale Auction Data'!$L$2:$L$597,IF(I$200&lt;'Sale Auction Data'!$E$2:$E$597,IF((J$200+1)&gt;'Sale Auction Data'!$E$2:$E$597,'Sale Auction Data'!$F$2:$F$597))))))=0,"-",(((SUM(IF($A380='Sale Auction Data'!$L$2:$L$597,IF(I$200&lt;'Sale Auction Data'!$E$2:$E$597,IF((J$200+1)&gt;'Sale Auction Data'!$E$2:$E$597,'Sale Auction Data'!$G$2:$G$597)))))-(SUM(IF($A380='Sale Auction Data'!$L$2:$L$597,IF(I$200&lt;'Sale Auction Data'!$E$2:$E$597,IF((J$200+1)&gt;'Sale Auction Data'!$E$2:$E$597,'Sale Auction Data'!$F$2:$F$597))))))/(SUM(IF($A380='Sale Auction Data'!$L$2:$L$597,IF(I$200&lt;'Sale Auction Data'!$E$2:$E$597,IF((J$200+1)&gt;'Sale Auction Data'!$E$2:$E$597,'Sale Auction Data'!$F$2:$F$597))))))))</f>
        <v>0.5618731231231231</v>
      </c>
      <c r="K380" s="108">
        <f t="array" ref="K380">IF(ISERR(IF((((SUM(IF($A380='Sale Auction Data'!$L$2:$L$597,IF(J$200&lt;'Sale Auction Data'!$E$2:$E$597,IF((K$200+1)&gt;'Sale Auction Data'!$E$2:$E$597,'Sale Auction Data'!$G$2:$G$597)))))-(SUM(IF($A380='Sale Auction Data'!$L$2:$L$597,IF(J$200&lt;'Sale Auction Data'!$E$2:$E$597,IF((K$200+1)&gt;'Sale Auction Data'!$E$2:$E$597,'Sale Auction Data'!$F$2:$F$597))))))/(SUM(IF($A380='Sale Auction Data'!$L$2:$L$597,IF(J$200&lt;'Sale Auction Data'!$E$2:$E$597,IF((K$200+1)&gt;'Sale Auction Data'!$E$2:$E$597,'Sale Auction Data'!$F$2:$F$597))))))=0,"-",(((SUM(IF($A380='Sale Auction Data'!$L$2:$L$597,IF(J$200&lt;'Sale Auction Data'!$E$2:$E$597,IF((K$200+1)&gt;'Sale Auction Data'!$E$2:$E$597,'Sale Auction Data'!$G$2:$G$597)))))-(SUM(IF($A380='Sale Auction Data'!$L$2:$L$597,IF(J$200&lt;'Sale Auction Data'!$E$2:$E$597,IF((K$200+1)&gt;'Sale Auction Data'!$E$2:$E$597,'Sale Auction Data'!$F$2:$F$597))))))/(SUM(IF($A380='Sale Auction Data'!$L$2:$L$597,IF(J$200&lt;'Sale Auction Data'!$E$2:$E$597,IF((K$200+1)&gt;'Sale Auction Data'!$E$2:$E$597,'Sale Auction Data'!$F$2:$F$597)))))))),"-",IF((((SUM(IF($A380='Sale Auction Data'!$L$2:$L$597,IF(J$200&lt;'Sale Auction Data'!$E$2:$E$597,IF((K$200+1)&gt;'Sale Auction Data'!$E$2:$E$597,'Sale Auction Data'!$G$2:$G$597)))))-(SUM(IF($A380='Sale Auction Data'!$L$2:$L$597,IF(J$200&lt;'Sale Auction Data'!$E$2:$E$597,IF((K$200+1)&gt;'Sale Auction Data'!$E$2:$E$597,'Sale Auction Data'!$F$2:$F$597))))))/(SUM(IF($A380='Sale Auction Data'!$L$2:$L$597,IF(J$200&lt;'Sale Auction Data'!$E$2:$E$597,IF((K$200+1)&gt;'Sale Auction Data'!$E$2:$E$597,'Sale Auction Data'!$F$2:$F$597))))))=0,"-",(((SUM(IF($A380='Sale Auction Data'!$L$2:$L$597,IF(J$200&lt;'Sale Auction Data'!$E$2:$E$597,IF((K$200+1)&gt;'Sale Auction Data'!$E$2:$E$597,'Sale Auction Data'!$G$2:$G$597)))))-(SUM(IF($A380='Sale Auction Data'!$L$2:$L$597,IF(J$200&lt;'Sale Auction Data'!$E$2:$E$597,IF((K$200+1)&gt;'Sale Auction Data'!$E$2:$E$597,'Sale Auction Data'!$F$2:$F$597))))))/(SUM(IF($A380='Sale Auction Data'!$L$2:$L$597,IF(J$200&lt;'Sale Auction Data'!$E$2:$E$597,IF((K$200+1)&gt;'Sale Auction Data'!$E$2:$E$597,'Sale Auction Data'!$F$2:$F$597))))))))</f>
        <v>6.1479085475194269E-2</v>
      </c>
      <c r="L380" s="109">
        <f t="array" ref="L380">IF(ISERR(IF((((SUM(IF($A380='Sale Auction Data'!$L$2:$L$597,IF((L$200+1)&lt;'Sale Auction Data'!$E$2:$E$597,'Sale Auction Data'!$G$2:$G$597))))-(SUM(IF($A380='Sale Auction Data'!$L$2:$L$597,IF((L$200+1)&lt;'Sale Auction Data'!$E$2:$E$597,'Sale Auction Data'!$F$2:$F$597)))))/(SUM(IF($A380='Sale Auction Data'!$L$2:$L$597,IF((L$200+1)&lt;'Sale Auction Data'!$E$2:$E$597,'Sale Auction Data'!$F$2:$F$597)))))=0,"-",(((SUM(IF($A380='Sale Auction Data'!$L$2:$L$597,IF((L$200+1)&lt;'Sale Auction Data'!$E$2:$E$597,'Sale Auction Data'!$G$2:$G$597))))-(SUM(IF($A380='Sale Auction Data'!$L$2:$L$597,IF((L$200+1)&lt;'Sale Auction Data'!$E$2:$E$597,'Sale Auction Data'!$F$2:$F$597)))))/(SUM(IF($A380='Sale Auction Data'!$L$2:$L$597,IF((L$200+1)&lt;'Sale Auction Data'!$E$2:$E$597,'Sale Auction Data'!$F$2:$F$597))))))),"-",IF((((SUM(IF($A380='Sale Auction Data'!$L$2:$L$597,IF((L$200+1)&lt;'Sale Auction Data'!$E$2:$E$597,'Sale Auction Data'!$G$2:$G$597))))-(SUM(IF($A380='Sale Auction Data'!$L$2:$L$597,IF((L$200+1)&lt;'Sale Auction Data'!$E$2:$E$597,'Sale Auction Data'!$F$2:$F$597)))))/(SUM(IF($A380='Sale Auction Data'!$L$2:$L$597,IF((L$200+1)&lt;'Sale Auction Data'!$E$2:$E$597,'Sale Auction Data'!$F$2:$F$597)))))=0,"-",(((SUM(IF($A380='Sale Auction Data'!$L$2:$L$597,IF((L$200+1)&lt;'Sale Auction Data'!$E$2:$E$597,'Sale Auction Data'!$G$2:$G$597))))-(SUM(IF($A380='Sale Auction Data'!$L$2:$L$597,IF((L$200+1)&lt;'Sale Auction Data'!$E$2:$E$597,'Sale Auction Data'!$F$2:$F$597)))))/(SUM(IF($A380='Sale Auction Data'!$L$2:$L$597,IF((L$200+1)&lt;'Sale Auction Data'!$E$2:$E$597,'Sale Auction Data'!$F$2:$F$597)))))))</f>
        <v>0.45080865006553078</v>
      </c>
      <c r="M380" s="113">
        <f t="shared" si="56"/>
        <v>0.69704186046511629</v>
      </c>
      <c r="N380" s="114">
        <f t="array" ref="N380">IF(MAX(IF($M380&lt;&gt;$C379:$L379,$C379:$L379))=0,"",MAX(IF($M380&lt;&gt;$C379:$L379,$C379:$L379)))</f>
        <v>0.59106842286372774</v>
      </c>
      <c r="O380" s="114">
        <f t="array" ref="O380">IF(MIN(IF($M380&lt;&gt;$C379:$L379,IF($N380&lt;&gt;$C379:$L379,$C379:$L379)))=0,"",MIN(IF($M380&lt;&gt;$C379:$L379,IF($N380&lt;&gt;$C379:$L379,$C379:$L379))))</f>
        <v>0.20680030604437644</v>
      </c>
      <c r="P380" s="114">
        <f t="array" ref="P380">IF(MIN(IF($O380&lt;&gt;$C379:$L379,IF($N380&lt;&gt;$C379:$L379,IF($M380&lt;&gt;$C379:$L379,$C379:$L379))))=0,"",MIN(IF($O380&lt;&gt;$C379:$L379,IF($N380&lt;&gt;$C379:$L379,IF($M380&lt;&gt;$C379:$L379,$C379:$L379)))))</f>
        <v>0.46917870722433458</v>
      </c>
    </row>
    <row r="381" spans="1:16" x14ac:dyDescent="0.25">
      <c r="A381" t="s">
        <v>118</v>
      </c>
      <c r="B381" s="97" t="s">
        <v>118</v>
      </c>
      <c r="C381" s="107" t="str">
        <f t="array" ref="C381">IF(ISERR(IF((((SUM(IF($A381='Sale Auction Data'!$L$2:$L$597,IF(C$200&gt;'Sale Auction Data'!$E$2:$E$597,'Sale Auction Data'!$G$2:$G$597))))-(SUM(IF($A381='Sale Auction Data'!$L$2:$L$597,IF(C$200&gt;'Sale Auction Data'!$E$2:$E$597,'Sale Auction Data'!$F$2:$F$597)))))/(SUM(IF($A381='Sale Auction Data'!$L$2:$L$597,IF(C$200&gt;'Sale Auction Data'!$E$2:$E$597,'Sale Auction Data'!$F$2:$F$597)))))=0,"-",(((SUM(IF($A381='Sale Auction Data'!$L$2:$L$597,IF(C$200&gt;'Sale Auction Data'!$E$2:$E$597,'Sale Auction Data'!$G$2:$G$597))))-(SUM(IF($A381='Sale Auction Data'!$L$2:$L$597,IF(C$200&gt;'Sale Auction Data'!$E$2:$E$597,'Sale Auction Data'!$F$2:$F$597)))))/(SUM(IF($A381='Sale Auction Data'!$L$2:$L$597,IF(C$200&gt;'Sale Auction Data'!$E$2:$E$597,'Sale Auction Data'!$F$2:$F$597))))))),"-",IF((((SUM(IF($A381='Sale Auction Data'!$L$2:$L$597,IF(C$200&gt;'Sale Auction Data'!$E$2:$E$597,'Sale Auction Data'!$G$2:$G$597))))-(SUM(IF($A381='Sale Auction Data'!$L$2:$L$597,IF(C$200&gt;'Sale Auction Data'!$E$2:$E$597,'Sale Auction Data'!$F$2:$F$597)))))/(SUM(IF($A381='Sale Auction Data'!$L$2:$L$597,IF(C$200&gt;'Sale Auction Data'!$E$2:$E$597,'Sale Auction Data'!$F$2:$F$597)))))=0,"-",(((SUM(IF($A381='Sale Auction Data'!$L$2:$L$597,IF(C$200&gt;'Sale Auction Data'!$E$2:$E$597,'Sale Auction Data'!$G$2:$G$597))))-(SUM(IF($A381='Sale Auction Data'!$L$2:$L$597,IF(C$200&gt;'Sale Auction Data'!$E$2:$E$597,'Sale Auction Data'!$F$2:$F$597)))))/(SUM(IF($A381='Sale Auction Data'!$L$2:$L$597,IF(C$200&gt;'Sale Auction Data'!$E$2:$E$597,'Sale Auction Data'!$F$2:$F$597)))))))</f>
        <v>-</v>
      </c>
      <c r="D381" s="108">
        <f t="array" ref="D381">IF(ISERR(IF((((SUM(IF($A381='Sale Auction Data'!$L$2:$L$597,IF(C$200&lt;'Sale Auction Data'!$E$2:$E$597,IF((D$200+1)&gt;'Sale Auction Data'!$E$2:$E$597,'Sale Auction Data'!$G$2:$G$597)))))-(SUM(IF($A381='Sale Auction Data'!$L$2:$L$597,IF(C$200&lt;'Sale Auction Data'!$E$2:$E$597,IF((D$200+1)&gt;'Sale Auction Data'!$E$2:$E$597,'Sale Auction Data'!$F$2:$F$597))))))/(SUM(IF($A381='Sale Auction Data'!$L$2:$L$597,IF(C$200&lt;'Sale Auction Data'!$E$2:$E$597,IF((D$200+1)&gt;'Sale Auction Data'!$E$2:$E$597,'Sale Auction Data'!$F$2:$F$597))))))=0,"-",(((SUM(IF($A381='Sale Auction Data'!$L$2:$L$597,IF(C$200&lt;'Sale Auction Data'!$E$2:$E$597,IF((D$200+1)&gt;'Sale Auction Data'!$E$2:$E$597,'Sale Auction Data'!$G$2:$G$597)))))-(SUM(IF($A381='Sale Auction Data'!$L$2:$L$597,IF(C$200&lt;'Sale Auction Data'!$E$2:$E$597,IF((D$200+1)&gt;'Sale Auction Data'!$E$2:$E$597,'Sale Auction Data'!$F$2:$F$597))))))/(SUM(IF($A381='Sale Auction Data'!$L$2:$L$597,IF(C$200&lt;'Sale Auction Data'!$E$2:$E$597,IF((D$200+1)&gt;'Sale Auction Data'!$E$2:$E$597,'Sale Auction Data'!$F$2:$F$597)))))))),"-",IF((((SUM(IF($A381='Sale Auction Data'!$L$2:$L$597,IF(C$200&lt;'Sale Auction Data'!$E$2:$E$597,IF((D$200+1)&gt;'Sale Auction Data'!$E$2:$E$597,'Sale Auction Data'!$G$2:$G$597)))))-(SUM(IF($A381='Sale Auction Data'!$L$2:$L$597,IF(C$200&lt;'Sale Auction Data'!$E$2:$E$597,IF((D$200+1)&gt;'Sale Auction Data'!$E$2:$E$597,'Sale Auction Data'!$F$2:$F$597))))))/(SUM(IF($A381='Sale Auction Data'!$L$2:$L$597,IF(C$200&lt;'Sale Auction Data'!$E$2:$E$597,IF((D$200+1)&gt;'Sale Auction Data'!$E$2:$E$597,'Sale Auction Data'!$F$2:$F$597))))))=0,"-",(((SUM(IF($A381='Sale Auction Data'!$L$2:$L$597,IF(C$200&lt;'Sale Auction Data'!$E$2:$E$597,IF((D$200+1)&gt;'Sale Auction Data'!$E$2:$E$597,'Sale Auction Data'!$G$2:$G$597)))))-(SUM(IF($A381='Sale Auction Data'!$L$2:$L$597,IF(C$200&lt;'Sale Auction Data'!$E$2:$E$597,IF((D$200+1)&gt;'Sale Auction Data'!$E$2:$E$597,'Sale Auction Data'!$F$2:$F$597))))))/(SUM(IF($A381='Sale Auction Data'!$L$2:$L$597,IF(C$200&lt;'Sale Auction Data'!$E$2:$E$597,IF((D$200+1)&gt;'Sale Auction Data'!$E$2:$E$597,'Sale Auction Data'!$F$2:$F$597))))))))</f>
        <v>6.9294170040485728E-2</v>
      </c>
      <c r="E381" s="108">
        <f t="array" ref="E381">IF(ISERR(IF((((SUM(IF($A381='Sale Auction Data'!$L$2:$L$597,IF(D$200&lt;'Sale Auction Data'!$E$2:$E$597,IF((E$200+1)&gt;'Sale Auction Data'!$E$2:$E$597,'Sale Auction Data'!$G$2:$G$597)))))-(SUM(IF($A381='Sale Auction Data'!$L$2:$L$597,IF(D$200&lt;'Sale Auction Data'!$E$2:$E$597,IF((E$200+1)&gt;'Sale Auction Data'!$E$2:$E$597,'Sale Auction Data'!$F$2:$F$597))))))/(SUM(IF($A381='Sale Auction Data'!$L$2:$L$597,IF(D$200&lt;'Sale Auction Data'!$E$2:$E$597,IF((E$200+1)&gt;'Sale Auction Data'!$E$2:$E$597,'Sale Auction Data'!$F$2:$F$597))))))=0,"-",(((SUM(IF($A381='Sale Auction Data'!$L$2:$L$597,IF(D$200&lt;'Sale Auction Data'!$E$2:$E$597,IF((E$200+1)&gt;'Sale Auction Data'!$E$2:$E$597,'Sale Auction Data'!$G$2:$G$597)))))-(SUM(IF($A381='Sale Auction Data'!$L$2:$L$597,IF(D$200&lt;'Sale Auction Data'!$E$2:$E$597,IF((E$200+1)&gt;'Sale Auction Data'!$E$2:$E$597,'Sale Auction Data'!$F$2:$F$597))))))/(SUM(IF($A381='Sale Auction Data'!$L$2:$L$597,IF(D$200&lt;'Sale Auction Data'!$E$2:$E$597,IF((E$200+1)&gt;'Sale Auction Data'!$E$2:$E$597,'Sale Auction Data'!$F$2:$F$597)))))))),"-",IF((((SUM(IF($A381='Sale Auction Data'!$L$2:$L$597,IF(D$200&lt;'Sale Auction Data'!$E$2:$E$597,IF((E$200+1)&gt;'Sale Auction Data'!$E$2:$E$597,'Sale Auction Data'!$G$2:$G$597)))))-(SUM(IF($A381='Sale Auction Data'!$L$2:$L$597,IF(D$200&lt;'Sale Auction Data'!$E$2:$E$597,IF((E$200+1)&gt;'Sale Auction Data'!$E$2:$E$597,'Sale Auction Data'!$F$2:$F$597))))))/(SUM(IF($A381='Sale Auction Data'!$L$2:$L$597,IF(D$200&lt;'Sale Auction Data'!$E$2:$E$597,IF((E$200+1)&gt;'Sale Auction Data'!$E$2:$E$597,'Sale Auction Data'!$F$2:$F$597))))))=0,"-",(((SUM(IF($A381='Sale Auction Data'!$L$2:$L$597,IF(D$200&lt;'Sale Auction Data'!$E$2:$E$597,IF((E$200+1)&gt;'Sale Auction Data'!$E$2:$E$597,'Sale Auction Data'!$G$2:$G$597)))))-(SUM(IF($A381='Sale Auction Data'!$L$2:$L$597,IF(D$200&lt;'Sale Auction Data'!$E$2:$E$597,IF((E$200+1)&gt;'Sale Auction Data'!$E$2:$E$597,'Sale Auction Data'!$F$2:$F$597))))))/(SUM(IF($A381='Sale Auction Data'!$L$2:$L$597,IF(D$200&lt;'Sale Auction Data'!$E$2:$E$597,IF((E$200+1)&gt;'Sale Auction Data'!$E$2:$E$597,'Sale Auction Data'!$F$2:$F$597))))))))</f>
        <v>0.43032262030950569</v>
      </c>
      <c r="F381" s="108" t="str">
        <f t="array" ref="F381">IF(ISERR(IF((((SUM(IF($A381='Sale Auction Data'!$L$2:$L$597,IF(E$200&lt;'Sale Auction Data'!$E$2:$E$597,IF((F$200+1)&gt;'Sale Auction Data'!$E$2:$E$597,'Sale Auction Data'!$G$2:$G$597)))))-(SUM(IF($A381='Sale Auction Data'!$L$2:$L$597,IF(E$200&lt;'Sale Auction Data'!$E$2:$E$597,IF((F$200+1)&gt;'Sale Auction Data'!$E$2:$E$597,'Sale Auction Data'!$F$2:$F$597))))))/(SUM(IF($A381='Sale Auction Data'!$L$2:$L$597,IF(E$200&lt;'Sale Auction Data'!$E$2:$E$597,IF((F$200+1)&gt;'Sale Auction Data'!$E$2:$E$597,'Sale Auction Data'!$F$2:$F$597))))))=0,"-",(((SUM(IF($A381='Sale Auction Data'!$L$2:$L$597,IF(E$200&lt;'Sale Auction Data'!$E$2:$E$597,IF((F$200+1)&gt;'Sale Auction Data'!$E$2:$E$597,'Sale Auction Data'!$G$2:$G$597)))))-(SUM(IF($A381='Sale Auction Data'!$L$2:$L$597,IF(E$200&lt;'Sale Auction Data'!$E$2:$E$597,IF((F$200+1)&gt;'Sale Auction Data'!$E$2:$E$597,'Sale Auction Data'!$F$2:$F$597))))))/(SUM(IF($A381='Sale Auction Data'!$L$2:$L$597,IF(E$200&lt;'Sale Auction Data'!$E$2:$E$597,IF((F$200+1)&gt;'Sale Auction Data'!$E$2:$E$597,'Sale Auction Data'!$F$2:$F$597)))))))),"-",IF((((SUM(IF($A381='Sale Auction Data'!$L$2:$L$597,IF(E$200&lt;'Sale Auction Data'!$E$2:$E$597,IF((F$200+1)&gt;'Sale Auction Data'!$E$2:$E$597,'Sale Auction Data'!$G$2:$G$597)))))-(SUM(IF($A381='Sale Auction Data'!$L$2:$L$597,IF(E$200&lt;'Sale Auction Data'!$E$2:$E$597,IF((F$200+1)&gt;'Sale Auction Data'!$E$2:$E$597,'Sale Auction Data'!$F$2:$F$597))))))/(SUM(IF($A381='Sale Auction Data'!$L$2:$L$597,IF(E$200&lt;'Sale Auction Data'!$E$2:$E$597,IF((F$200+1)&gt;'Sale Auction Data'!$E$2:$E$597,'Sale Auction Data'!$F$2:$F$597))))))=0,"-",(((SUM(IF($A381='Sale Auction Data'!$L$2:$L$597,IF(E$200&lt;'Sale Auction Data'!$E$2:$E$597,IF((F$200+1)&gt;'Sale Auction Data'!$E$2:$E$597,'Sale Auction Data'!$G$2:$G$597)))))-(SUM(IF($A381='Sale Auction Data'!$L$2:$L$597,IF(E$200&lt;'Sale Auction Data'!$E$2:$E$597,IF((F$200+1)&gt;'Sale Auction Data'!$E$2:$E$597,'Sale Auction Data'!$F$2:$F$597))))))/(SUM(IF($A381='Sale Auction Data'!$L$2:$L$597,IF(E$200&lt;'Sale Auction Data'!$E$2:$E$597,IF((F$200+1)&gt;'Sale Auction Data'!$E$2:$E$597,'Sale Auction Data'!$F$2:$F$597))))))))</f>
        <v>-</v>
      </c>
      <c r="G381" s="108" t="str">
        <f t="array" ref="G381">IF(ISERR(IF((((SUM(IF($A381='Sale Auction Data'!$L$2:$L$597,IF(F$200&lt;'Sale Auction Data'!$E$2:$E$597,IF((G$200+1)&gt;'Sale Auction Data'!$E$2:$E$597,'Sale Auction Data'!$G$2:$G$597)))))-(SUM(IF($A381='Sale Auction Data'!$L$2:$L$597,IF(F$200&lt;'Sale Auction Data'!$E$2:$E$597,IF((G$200+1)&gt;'Sale Auction Data'!$E$2:$E$597,'Sale Auction Data'!$F$2:$F$597))))))/(SUM(IF($A381='Sale Auction Data'!$L$2:$L$597,IF(F$200&lt;'Sale Auction Data'!$E$2:$E$597,IF((G$200+1)&gt;'Sale Auction Data'!$E$2:$E$597,'Sale Auction Data'!$F$2:$F$597))))))=0,"-",(((SUM(IF($A381='Sale Auction Data'!$L$2:$L$597,IF(F$200&lt;'Sale Auction Data'!$E$2:$E$597,IF((G$200+1)&gt;'Sale Auction Data'!$E$2:$E$597,'Sale Auction Data'!$G$2:$G$597)))))-(SUM(IF($A381='Sale Auction Data'!$L$2:$L$597,IF(F$200&lt;'Sale Auction Data'!$E$2:$E$597,IF((G$200+1)&gt;'Sale Auction Data'!$E$2:$E$597,'Sale Auction Data'!$F$2:$F$597))))))/(SUM(IF($A381='Sale Auction Data'!$L$2:$L$597,IF(F$200&lt;'Sale Auction Data'!$E$2:$E$597,IF((G$200+1)&gt;'Sale Auction Data'!$E$2:$E$597,'Sale Auction Data'!$F$2:$F$597)))))))),"-",IF((((SUM(IF($A381='Sale Auction Data'!$L$2:$L$597,IF(F$200&lt;'Sale Auction Data'!$E$2:$E$597,IF((G$200+1)&gt;'Sale Auction Data'!$E$2:$E$597,'Sale Auction Data'!$G$2:$G$597)))))-(SUM(IF($A381='Sale Auction Data'!$L$2:$L$597,IF(F$200&lt;'Sale Auction Data'!$E$2:$E$597,IF((G$200+1)&gt;'Sale Auction Data'!$E$2:$E$597,'Sale Auction Data'!$F$2:$F$597))))))/(SUM(IF($A381='Sale Auction Data'!$L$2:$L$597,IF(F$200&lt;'Sale Auction Data'!$E$2:$E$597,IF((G$200+1)&gt;'Sale Auction Data'!$E$2:$E$597,'Sale Auction Data'!$F$2:$F$597))))))=0,"-",(((SUM(IF($A381='Sale Auction Data'!$L$2:$L$597,IF(F$200&lt;'Sale Auction Data'!$E$2:$E$597,IF((G$200+1)&gt;'Sale Auction Data'!$E$2:$E$597,'Sale Auction Data'!$G$2:$G$597)))))-(SUM(IF($A381='Sale Auction Data'!$L$2:$L$597,IF(F$200&lt;'Sale Auction Data'!$E$2:$E$597,IF((G$200+1)&gt;'Sale Auction Data'!$E$2:$E$597,'Sale Auction Data'!$F$2:$F$597))))))/(SUM(IF($A381='Sale Auction Data'!$L$2:$L$597,IF(F$200&lt;'Sale Auction Data'!$E$2:$E$597,IF((G$200+1)&gt;'Sale Auction Data'!$E$2:$E$597,'Sale Auction Data'!$F$2:$F$597))))))))</f>
        <v>-</v>
      </c>
      <c r="H381" s="108" t="str">
        <f t="array" ref="H381">IF(ISERR(IF((((SUM(IF($A381='Sale Auction Data'!$L$2:$L$597,IF(G$200&lt;'Sale Auction Data'!$E$2:$E$597,IF((H$200+1)&gt;'Sale Auction Data'!$E$2:$E$597,'Sale Auction Data'!$G$2:$G$597)))))-(SUM(IF($A381='Sale Auction Data'!$L$2:$L$597,IF(G$200&lt;'Sale Auction Data'!$E$2:$E$597,IF((H$200+1)&gt;'Sale Auction Data'!$E$2:$E$597,'Sale Auction Data'!$F$2:$F$597))))))/(SUM(IF($A381='Sale Auction Data'!$L$2:$L$597,IF(G$200&lt;'Sale Auction Data'!$E$2:$E$597,IF((H$200+1)&gt;'Sale Auction Data'!$E$2:$E$597,'Sale Auction Data'!$F$2:$F$597))))))=0,"-",(((SUM(IF($A381='Sale Auction Data'!$L$2:$L$597,IF(G$200&lt;'Sale Auction Data'!$E$2:$E$597,IF((H$200+1)&gt;'Sale Auction Data'!$E$2:$E$597,'Sale Auction Data'!$G$2:$G$597)))))-(SUM(IF($A381='Sale Auction Data'!$L$2:$L$597,IF(G$200&lt;'Sale Auction Data'!$E$2:$E$597,IF((H$200+1)&gt;'Sale Auction Data'!$E$2:$E$597,'Sale Auction Data'!$F$2:$F$597))))))/(SUM(IF($A381='Sale Auction Data'!$L$2:$L$597,IF(G$200&lt;'Sale Auction Data'!$E$2:$E$597,IF((H$200+1)&gt;'Sale Auction Data'!$E$2:$E$597,'Sale Auction Data'!$F$2:$F$597)))))))),"-",IF((((SUM(IF($A381='Sale Auction Data'!$L$2:$L$597,IF(G$200&lt;'Sale Auction Data'!$E$2:$E$597,IF((H$200+1)&gt;'Sale Auction Data'!$E$2:$E$597,'Sale Auction Data'!$G$2:$G$597)))))-(SUM(IF($A381='Sale Auction Data'!$L$2:$L$597,IF(G$200&lt;'Sale Auction Data'!$E$2:$E$597,IF((H$200+1)&gt;'Sale Auction Data'!$E$2:$E$597,'Sale Auction Data'!$F$2:$F$597))))))/(SUM(IF($A381='Sale Auction Data'!$L$2:$L$597,IF(G$200&lt;'Sale Auction Data'!$E$2:$E$597,IF((H$200+1)&gt;'Sale Auction Data'!$E$2:$E$597,'Sale Auction Data'!$F$2:$F$597))))))=0,"-",(((SUM(IF($A381='Sale Auction Data'!$L$2:$L$597,IF(G$200&lt;'Sale Auction Data'!$E$2:$E$597,IF((H$200+1)&gt;'Sale Auction Data'!$E$2:$E$597,'Sale Auction Data'!$G$2:$G$597)))))-(SUM(IF($A381='Sale Auction Data'!$L$2:$L$597,IF(G$200&lt;'Sale Auction Data'!$E$2:$E$597,IF((H$200+1)&gt;'Sale Auction Data'!$E$2:$E$597,'Sale Auction Data'!$F$2:$F$597))))))/(SUM(IF($A381='Sale Auction Data'!$L$2:$L$597,IF(G$200&lt;'Sale Auction Data'!$E$2:$E$597,IF((H$200+1)&gt;'Sale Auction Data'!$E$2:$E$597,'Sale Auction Data'!$F$2:$F$597))))))))</f>
        <v>-</v>
      </c>
      <c r="I381" s="108" t="str">
        <f t="array" ref="I381">IF(ISERR(IF((((SUM(IF($A381='Sale Auction Data'!$L$2:$L$597,IF(H$200&lt;'Sale Auction Data'!$E$2:$E$597,IF((I$200+1)&gt;'Sale Auction Data'!$E$2:$E$597,'Sale Auction Data'!$G$2:$G$597)))))-(SUM(IF($A381='Sale Auction Data'!$L$2:$L$597,IF(H$200&lt;'Sale Auction Data'!$E$2:$E$597,IF((I$200+1)&gt;'Sale Auction Data'!$E$2:$E$597,'Sale Auction Data'!$F$2:$F$597))))))/(SUM(IF($A381='Sale Auction Data'!$L$2:$L$597,IF(H$200&lt;'Sale Auction Data'!$E$2:$E$597,IF((I$200+1)&gt;'Sale Auction Data'!$E$2:$E$597,'Sale Auction Data'!$F$2:$F$597))))))=0,"-",(((SUM(IF($A381='Sale Auction Data'!$L$2:$L$597,IF(H$200&lt;'Sale Auction Data'!$E$2:$E$597,IF((I$200+1)&gt;'Sale Auction Data'!$E$2:$E$597,'Sale Auction Data'!$G$2:$G$597)))))-(SUM(IF($A381='Sale Auction Data'!$L$2:$L$597,IF(H$200&lt;'Sale Auction Data'!$E$2:$E$597,IF((I$200+1)&gt;'Sale Auction Data'!$E$2:$E$597,'Sale Auction Data'!$F$2:$F$597))))))/(SUM(IF($A381='Sale Auction Data'!$L$2:$L$597,IF(H$200&lt;'Sale Auction Data'!$E$2:$E$597,IF((I$200+1)&gt;'Sale Auction Data'!$E$2:$E$597,'Sale Auction Data'!$F$2:$F$597)))))))),"-",IF((((SUM(IF($A381='Sale Auction Data'!$L$2:$L$597,IF(H$200&lt;'Sale Auction Data'!$E$2:$E$597,IF((I$200+1)&gt;'Sale Auction Data'!$E$2:$E$597,'Sale Auction Data'!$G$2:$G$597)))))-(SUM(IF($A381='Sale Auction Data'!$L$2:$L$597,IF(H$200&lt;'Sale Auction Data'!$E$2:$E$597,IF((I$200+1)&gt;'Sale Auction Data'!$E$2:$E$597,'Sale Auction Data'!$F$2:$F$597))))))/(SUM(IF($A381='Sale Auction Data'!$L$2:$L$597,IF(H$200&lt;'Sale Auction Data'!$E$2:$E$597,IF((I$200+1)&gt;'Sale Auction Data'!$E$2:$E$597,'Sale Auction Data'!$F$2:$F$597))))))=0,"-",(((SUM(IF($A381='Sale Auction Data'!$L$2:$L$597,IF(H$200&lt;'Sale Auction Data'!$E$2:$E$597,IF((I$200+1)&gt;'Sale Auction Data'!$E$2:$E$597,'Sale Auction Data'!$G$2:$G$597)))))-(SUM(IF($A381='Sale Auction Data'!$L$2:$L$597,IF(H$200&lt;'Sale Auction Data'!$E$2:$E$597,IF((I$200+1)&gt;'Sale Auction Data'!$E$2:$E$597,'Sale Auction Data'!$F$2:$F$597))))))/(SUM(IF($A381='Sale Auction Data'!$L$2:$L$597,IF(H$200&lt;'Sale Auction Data'!$E$2:$E$597,IF((I$200+1)&gt;'Sale Auction Data'!$E$2:$E$597,'Sale Auction Data'!$F$2:$F$597))))))))</f>
        <v>-</v>
      </c>
      <c r="J381" s="108" t="str">
        <f t="array" ref="J381">IF(ISERR(IF((((SUM(IF($A381='Sale Auction Data'!$L$2:$L$597,IF(I$200&lt;'Sale Auction Data'!$E$2:$E$597,IF((J$200+1)&gt;'Sale Auction Data'!$E$2:$E$597,'Sale Auction Data'!$G$2:$G$597)))))-(SUM(IF($A381='Sale Auction Data'!$L$2:$L$597,IF(I$200&lt;'Sale Auction Data'!$E$2:$E$597,IF((J$200+1)&gt;'Sale Auction Data'!$E$2:$E$597,'Sale Auction Data'!$F$2:$F$597))))))/(SUM(IF($A381='Sale Auction Data'!$L$2:$L$597,IF(I$200&lt;'Sale Auction Data'!$E$2:$E$597,IF((J$200+1)&gt;'Sale Auction Data'!$E$2:$E$597,'Sale Auction Data'!$F$2:$F$597))))))=0,"-",(((SUM(IF($A381='Sale Auction Data'!$L$2:$L$597,IF(I$200&lt;'Sale Auction Data'!$E$2:$E$597,IF((J$200+1)&gt;'Sale Auction Data'!$E$2:$E$597,'Sale Auction Data'!$G$2:$G$597)))))-(SUM(IF($A381='Sale Auction Data'!$L$2:$L$597,IF(I$200&lt;'Sale Auction Data'!$E$2:$E$597,IF((J$200+1)&gt;'Sale Auction Data'!$E$2:$E$597,'Sale Auction Data'!$F$2:$F$597))))))/(SUM(IF($A381='Sale Auction Data'!$L$2:$L$597,IF(I$200&lt;'Sale Auction Data'!$E$2:$E$597,IF((J$200+1)&gt;'Sale Auction Data'!$E$2:$E$597,'Sale Auction Data'!$F$2:$F$597)))))))),"-",IF((((SUM(IF($A381='Sale Auction Data'!$L$2:$L$597,IF(I$200&lt;'Sale Auction Data'!$E$2:$E$597,IF((J$200+1)&gt;'Sale Auction Data'!$E$2:$E$597,'Sale Auction Data'!$G$2:$G$597)))))-(SUM(IF($A381='Sale Auction Data'!$L$2:$L$597,IF(I$200&lt;'Sale Auction Data'!$E$2:$E$597,IF((J$200+1)&gt;'Sale Auction Data'!$E$2:$E$597,'Sale Auction Data'!$F$2:$F$597))))))/(SUM(IF($A381='Sale Auction Data'!$L$2:$L$597,IF(I$200&lt;'Sale Auction Data'!$E$2:$E$597,IF((J$200+1)&gt;'Sale Auction Data'!$E$2:$E$597,'Sale Auction Data'!$F$2:$F$597))))))=0,"-",(((SUM(IF($A381='Sale Auction Data'!$L$2:$L$597,IF(I$200&lt;'Sale Auction Data'!$E$2:$E$597,IF((J$200+1)&gt;'Sale Auction Data'!$E$2:$E$597,'Sale Auction Data'!$G$2:$G$597)))))-(SUM(IF($A381='Sale Auction Data'!$L$2:$L$597,IF(I$200&lt;'Sale Auction Data'!$E$2:$E$597,IF((J$200+1)&gt;'Sale Auction Data'!$E$2:$E$597,'Sale Auction Data'!$F$2:$F$597))))))/(SUM(IF($A381='Sale Auction Data'!$L$2:$L$597,IF(I$200&lt;'Sale Auction Data'!$E$2:$E$597,IF((J$200+1)&gt;'Sale Auction Data'!$E$2:$E$597,'Sale Auction Data'!$F$2:$F$597))))))))</f>
        <v>-</v>
      </c>
      <c r="K381" s="108" t="str">
        <f t="array" ref="K381">IF(ISERR(IF((((SUM(IF($A381='Sale Auction Data'!$L$2:$L$597,IF(J$200&lt;'Sale Auction Data'!$E$2:$E$597,IF((K$200+1)&gt;'Sale Auction Data'!$E$2:$E$597,'Sale Auction Data'!$G$2:$G$597)))))-(SUM(IF($A381='Sale Auction Data'!$L$2:$L$597,IF(J$200&lt;'Sale Auction Data'!$E$2:$E$597,IF((K$200+1)&gt;'Sale Auction Data'!$E$2:$E$597,'Sale Auction Data'!$F$2:$F$597))))))/(SUM(IF($A381='Sale Auction Data'!$L$2:$L$597,IF(J$200&lt;'Sale Auction Data'!$E$2:$E$597,IF((K$200+1)&gt;'Sale Auction Data'!$E$2:$E$597,'Sale Auction Data'!$F$2:$F$597))))))=0,"-",(((SUM(IF($A381='Sale Auction Data'!$L$2:$L$597,IF(J$200&lt;'Sale Auction Data'!$E$2:$E$597,IF((K$200+1)&gt;'Sale Auction Data'!$E$2:$E$597,'Sale Auction Data'!$G$2:$G$597)))))-(SUM(IF($A381='Sale Auction Data'!$L$2:$L$597,IF(J$200&lt;'Sale Auction Data'!$E$2:$E$597,IF((K$200+1)&gt;'Sale Auction Data'!$E$2:$E$597,'Sale Auction Data'!$F$2:$F$597))))))/(SUM(IF($A381='Sale Auction Data'!$L$2:$L$597,IF(J$200&lt;'Sale Auction Data'!$E$2:$E$597,IF((K$200+1)&gt;'Sale Auction Data'!$E$2:$E$597,'Sale Auction Data'!$F$2:$F$597)))))))),"-",IF((((SUM(IF($A381='Sale Auction Data'!$L$2:$L$597,IF(J$200&lt;'Sale Auction Data'!$E$2:$E$597,IF((K$200+1)&gt;'Sale Auction Data'!$E$2:$E$597,'Sale Auction Data'!$G$2:$G$597)))))-(SUM(IF($A381='Sale Auction Data'!$L$2:$L$597,IF(J$200&lt;'Sale Auction Data'!$E$2:$E$597,IF((K$200+1)&gt;'Sale Auction Data'!$E$2:$E$597,'Sale Auction Data'!$F$2:$F$597))))))/(SUM(IF($A381='Sale Auction Data'!$L$2:$L$597,IF(J$200&lt;'Sale Auction Data'!$E$2:$E$597,IF((K$200+1)&gt;'Sale Auction Data'!$E$2:$E$597,'Sale Auction Data'!$F$2:$F$597))))))=0,"-",(((SUM(IF($A381='Sale Auction Data'!$L$2:$L$597,IF(J$200&lt;'Sale Auction Data'!$E$2:$E$597,IF((K$200+1)&gt;'Sale Auction Data'!$E$2:$E$597,'Sale Auction Data'!$G$2:$G$597)))))-(SUM(IF($A381='Sale Auction Data'!$L$2:$L$597,IF(J$200&lt;'Sale Auction Data'!$E$2:$E$597,IF((K$200+1)&gt;'Sale Auction Data'!$E$2:$E$597,'Sale Auction Data'!$F$2:$F$597))))))/(SUM(IF($A381='Sale Auction Data'!$L$2:$L$597,IF(J$200&lt;'Sale Auction Data'!$E$2:$E$597,IF((K$200+1)&gt;'Sale Auction Data'!$E$2:$E$597,'Sale Auction Data'!$F$2:$F$597))))))))</f>
        <v>-</v>
      </c>
      <c r="L381" s="109" t="str">
        <f t="array" ref="L381">IF(ISERR(IF((((SUM(IF($A381='Sale Auction Data'!$L$2:$L$597,IF((L$200+1)&lt;'Sale Auction Data'!$E$2:$E$597,'Sale Auction Data'!$G$2:$G$597))))-(SUM(IF($A381='Sale Auction Data'!$L$2:$L$597,IF((L$200+1)&lt;'Sale Auction Data'!$E$2:$E$597,'Sale Auction Data'!$F$2:$F$597)))))/(SUM(IF($A381='Sale Auction Data'!$L$2:$L$597,IF((L$200+1)&lt;'Sale Auction Data'!$E$2:$E$597,'Sale Auction Data'!$F$2:$F$597)))))=0,"-",(((SUM(IF($A381='Sale Auction Data'!$L$2:$L$597,IF((L$200+1)&lt;'Sale Auction Data'!$E$2:$E$597,'Sale Auction Data'!$G$2:$G$597))))-(SUM(IF($A381='Sale Auction Data'!$L$2:$L$597,IF((L$200+1)&lt;'Sale Auction Data'!$E$2:$E$597,'Sale Auction Data'!$F$2:$F$597)))))/(SUM(IF($A381='Sale Auction Data'!$L$2:$L$597,IF((L$200+1)&lt;'Sale Auction Data'!$E$2:$E$597,'Sale Auction Data'!$F$2:$F$597))))))),"-",IF((((SUM(IF($A381='Sale Auction Data'!$L$2:$L$597,IF((L$200+1)&lt;'Sale Auction Data'!$E$2:$E$597,'Sale Auction Data'!$G$2:$G$597))))-(SUM(IF($A381='Sale Auction Data'!$L$2:$L$597,IF((L$200+1)&lt;'Sale Auction Data'!$E$2:$E$597,'Sale Auction Data'!$F$2:$F$597)))))/(SUM(IF($A381='Sale Auction Data'!$L$2:$L$597,IF((L$200+1)&lt;'Sale Auction Data'!$E$2:$E$597,'Sale Auction Data'!$F$2:$F$597)))))=0,"-",(((SUM(IF($A381='Sale Auction Data'!$L$2:$L$597,IF((L$200+1)&lt;'Sale Auction Data'!$E$2:$E$597,'Sale Auction Data'!$G$2:$G$597))))-(SUM(IF($A381='Sale Auction Data'!$L$2:$L$597,IF((L$200+1)&lt;'Sale Auction Data'!$E$2:$E$597,'Sale Auction Data'!$F$2:$F$597)))))/(SUM(IF($A381='Sale Auction Data'!$L$2:$L$597,IF((L$200+1)&lt;'Sale Auction Data'!$E$2:$E$597,'Sale Auction Data'!$F$2:$F$597)))))))</f>
        <v>-</v>
      </c>
      <c r="M381" s="113">
        <f t="shared" si="56"/>
        <v>0.5618731231231231</v>
      </c>
      <c r="N381" s="114">
        <f t="array" ref="N381">IF(MAX(IF($M381&lt;&gt;$C380:$L380,$C380:$L380))=0,"",MAX(IF($M381&lt;&gt;$C380:$L380,$C380:$L380)))</f>
        <v>0.45080865006553078</v>
      </c>
      <c r="O381" s="114">
        <f t="array" ref="O381">IF(MIN(IF($M381&lt;&gt;$C380:$L380,IF($N381&lt;&gt;$C380:$L380,$C380:$L380)))=0,"",MIN(IF($M381&lt;&gt;$C380:$L380,IF($N381&lt;&gt;$C380:$L380,$C380:$L380))))</f>
        <v>6.1479085475194269E-2</v>
      </c>
      <c r="P381" s="114">
        <f t="array" ref="P381">IF(MIN(IF($O381&lt;&gt;$C380:$L380,IF($N381&lt;&gt;$C380:$L380,IF($M381&lt;&gt;$C380:$L380,$C380:$L380))))=0,"",MIN(IF($O381&lt;&gt;$C380:$L380,IF($N381&lt;&gt;$C380:$L380,IF($M381&lt;&gt;$C380:$L380,$C380:$L380)))))</f>
        <v>8.1729648241206029E-2</v>
      </c>
    </row>
    <row r="382" spans="1:16" x14ac:dyDescent="0.25">
      <c r="A382" t="s">
        <v>225</v>
      </c>
      <c r="B382" s="97" t="s">
        <v>233</v>
      </c>
      <c r="C382" s="107" t="str">
        <f t="array" ref="C382">IF(ISERR(IF((((SUM(IF($A382='Sale Auction Data'!$L$2:$L$597,IF(C$200&gt;'Sale Auction Data'!$E$2:$E$597,'Sale Auction Data'!$G$2:$G$597))))-(SUM(IF($A382='Sale Auction Data'!$L$2:$L$597,IF(C$200&gt;'Sale Auction Data'!$E$2:$E$597,'Sale Auction Data'!$F$2:$F$597)))))/(SUM(IF($A382='Sale Auction Data'!$L$2:$L$597,IF(C$200&gt;'Sale Auction Data'!$E$2:$E$597,'Sale Auction Data'!$F$2:$F$597)))))=0,"-",(((SUM(IF($A382='Sale Auction Data'!$L$2:$L$597,IF(C$200&gt;'Sale Auction Data'!$E$2:$E$597,'Sale Auction Data'!$G$2:$G$597))))-(SUM(IF($A382='Sale Auction Data'!$L$2:$L$597,IF(C$200&gt;'Sale Auction Data'!$E$2:$E$597,'Sale Auction Data'!$F$2:$F$597)))))/(SUM(IF($A382='Sale Auction Data'!$L$2:$L$597,IF(C$200&gt;'Sale Auction Data'!$E$2:$E$597,'Sale Auction Data'!$F$2:$F$597))))))),"-",IF((((SUM(IF($A382='Sale Auction Data'!$L$2:$L$597,IF(C$200&gt;'Sale Auction Data'!$E$2:$E$597,'Sale Auction Data'!$G$2:$G$597))))-(SUM(IF($A382='Sale Auction Data'!$L$2:$L$597,IF(C$200&gt;'Sale Auction Data'!$E$2:$E$597,'Sale Auction Data'!$F$2:$F$597)))))/(SUM(IF($A382='Sale Auction Data'!$L$2:$L$597,IF(C$200&gt;'Sale Auction Data'!$E$2:$E$597,'Sale Auction Data'!$F$2:$F$597)))))=0,"-",(((SUM(IF($A382='Sale Auction Data'!$L$2:$L$597,IF(C$200&gt;'Sale Auction Data'!$E$2:$E$597,'Sale Auction Data'!$G$2:$G$597))))-(SUM(IF($A382='Sale Auction Data'!$L$2:$L$597,IF(C$200&gt;'Sale Auction Data'!$E$2:$E$597,'Sale Auction Data'!$F$2:$F$597)))))/(SUM(IF($A382='Sale Auction Data'!$L$2:$L$597,IF(C$200&gt;'Sale Auction Data'!$E$2:$E$597,'Sale Auction Data'!$F$2:$F$597)))))))</f>
        <v>-</v>
      </c>
      <c r="D382" s="108">
        <f t="array" ref="D382">IF(ISERR(IF((((SUM(IF($A382='Sale Auction Data'!$L$2:$L$597,IF(C$200&lt;'Sale Auction Data'!$E$2:$E$597,IF((D$200+1)&gt;'Sale Auction Data'!$E$2:$E$597,'Sale Auction Data'!$G$2:$G$597)))))-(SUM(IF($A382='Sale Auction Data'!$L$2:$L$597,IF(C$200&lt;'Sale Auction Data'!$E$2:$E$597,IF((D$200+1)&gt;'Sale Auction Data'!$E$2:$E$597,'Sale Auction Data'!$F$2:$F$597))))))/(SUM(IF($A382='Sale Auction Data'!$L$2:$L$597,IF(C$200&lt;'Sale Auction Data'!$E$2:$E$597,IF((D$200+1)&gt;'Sale Auction Data'!$E$2:$E$597,'Sale Auction Data'!$F$2:$F$597))))))=0,"-",(((SUM(IF($A382='Sale Auction Data'!$L$2:$L$597,IF(C$200&lt;'Sale Auction Data'!$E$2:$E$597,IF((D$200+1)&gt;'Sale Auction Data'!$E$2:$E$597,'Sale Auction Data'!$G$2:$G$597)))))-(SUM(IF($A382='Sale Auction Data'!$L$2:$L$597,IF(C$200&lt;'Sale Auction Data'!$E$2:$E$597,IF((D$200+1)&gt;'Sale Auction Data'!$E$2:$E$597,'Sale Auction Data'!$F$2:$F$597))))))/(SUM(IF($A382='Sale Auction Data'!$L$2:$L$597,IF(C$200&lt;'Sale Auction Data'!$E$2:$E$597,IF((D$200+1)&gt;'Sale Auction Data'!$E$2:$E$597,'Sale Auction Data'!$F$2:$F$597)))))))),"-",IF((((SUM(IF($A382='Sale Auction Data'!$L$2:$L$597,IF(C$200&lt;'Sale Auction Data'!$E$2:$E$597,IF((D$200+1)&gt;'Sale Auction Data'!$E$2:$E$597,'Sale Auction Data'!$G$2:$G$597)))))-(SUM(IF($A382='Sale Auction Data'!$L$2:$L$597,IF(C$200&lt;'Sale Auction Data'!$E$2:$E$597,IF((D$200+1)&gt;'Sale Auction Data'!$E$2:$E$597,'Sale Auction Data'!$F$2:$F$597))))))/(SUM(IF($A382='Sale Auction Data'!$L$2:$L$597,IF(C$200&lt;'Sale Auction Data'!$E$2:$E$597,IF((D$200+1)&gt;'Sale Auction Data'!$E$2:$E$597,'Sale Auction Data'!$F$2:$F$597))))))=0,"-",(((SUM(IF($A382='Sale Auction Data'!$L$2:$L$597,IF(C$200&lt;'Sale Auction Data'!$E$2:$E$597,IF((D$200+1)&gt;'Sale Auction Data'!$E$2:$E$597,'Sale Auction Data'!$G$2:$G$597)))))-(SUM(IF($A382='Sale Auction Data'!$L$2:$L$597,IF(C$200&lt;'Sale Auction Data'!$E$2:$E$597,IF((D$200+1)&gt;'Sale Auction Data'!$E$2:$E$597,'Sale Auction Data'!$F$2:$F$597))))))/(SUM(IF($A382='Sale Auction Data'!$L$2:$L$597,IF(C$200&lt;'Sale Auction Data'!$E$2:$E$597,IF((D$200+1)&gt;'Sale Auction Data'!$E$2:$E$597,'Sale Auction Data'!$F$2:$F$597))))))))</f>
        <v>0.43187031872509962</v>
      </c>
      <c r="E382" s="108">
        <f t="array" ref="E382">IF(ISERR(IF((((SUM(IF($A382='Sale Auction Data'!$L$2:$L$597,IF(D$200&lt;'Sale Auction Data'!$E$2:$E$597,IF((E$200+1)&gt;'Sale Auction Data'!$E$2:$E$597,'Sale Auction Data'!$G$2:$G$597)))))-(SUM(IF($A382='Sale Auction Data'!$L$2:$L$597,IF(D$200&lt;'Sale Auction Data'!$E$2:$E$597,IF((E$200+1)&gt;'Sale Auction Data'!$E$2:$E$597,'Sale Auction Data'!$F$2:$F$597))))))/(SUM(IF($A382='Sale Auction Data'!$L$2:$L$597,IF(D$200&lt;'Sale Auction Data'!$E$2:$E$597,IF((E$200+1)&gt;'Sale Auction Data'!$E$2:$E$597,'Sale Auction Data'!$F$2:$F$597))))))=0,"-",(((SUM(IF($A382='Sale Auction Data'!$L$2:$L$597,IF(D$200&lt;'Sale Auction Data'!$E$2:$E$597,IF((E$200+1)&gt;'Sale Auction Data'!$E$2:$E$597,'Sale Auction Data'!$G$2:$G$597)))))-(SUM(IF($A382='Sale Auction Data'!$L$2:$L$597,IF(D$200&lt;'Sale Auction Data'!$E$2:$E$597,IF((E$200+1)&gt;'Sale Auction Data'!$E$2:$E$597,'Sale Auction Data'!$F$2:$F$597))))))/(SUM(IF($A382='Sale Auction Data'!$L$2:$L$597,IF(D$200&lt;'Sale Auction Data'!$E$2:$E$597,IF((E$200+1)&gt;'Sale Auction Data'!$E$2:$E$597,'Sale Auction Data'!$F$2:$F$597)))))))),"-",IF((((SUM(IF($A382='Sale Auction Data'!$L$2:$L$597,IF(D$200&lt;'Sale Auction Data'!$E$2:$E$597,IF((E$200+1)&gt;'Sale Auction Data'!$E$2:$E$597,'Sale Auction Data'!$G$2:$G$597)))))-(SUM(IF($A382='Sale Auction Data'!$L$2:$L$597,IF(D$200&lt;'Sale Auction Data'!$E$2:$E$597,IF((E$200+1)&gt;'Sale Auction Data'!$E$2:$E$597,'Sale Auction Data'!$F$2:$F$597))))))/(SUM(IF($A382='Sale Auction Data'!$L$2:$L$597,IF(D$200&lt;'Sale Auction Data'!$E$2:$E$597,IF((E$200+1)&gt;'Sale Auction Data'!$E$2:$E$597,'Sale Auction Data'!$F$2:$F$597))))))=0,"-",(((SUM(IF($A382='Sale Auction Data'!$L$2:$L$597,IF(D$200&lt;'Sale Auction Data'!$E$2:$E$597,IF((E$200+1)&gt;'Sale Auction Data'!$E$2:$E$597,'Sale Auction Data'!$G$2:$G$597)))))-(SUM(IF($A382='Sale Auction Data'!$L$2:$L$597,IF(D$200&lt;'Sale Auction Data'!$E$2:$E$597,IF((E$200+1)&gt;'Sale Auction Data'!$E$2:$E$597,'Sale Auction Data'!$F$2:$F$597))))))/(SUM(IF($A382='Sale Auction Data'!$L$2:$L$597,IF(D$200&lt;'Sale Auction Data'!$E$2:$E$597,IF((E$200+1)&gt;'Sale Auction Data'!$E$2:$E$597,'Sale Auction Data'!$F$2:$F$597))))))))</f>
        <v>0.11625338289962832</v>
      </c>
      <c r="F382" s="108" t="str">
        <f t="array" ref="F382">IF(ISERR(IF((((SUM(IF($A382='Sale Auction Data'!$L$2:$L$597,IF(E$200&lt;'Sale Auction Data'!$E$2:$E$597,IF((F$200+1)&gt;'Sale Auction Data'!$E$2:$E$597,'Sale Auction Data'!$G$2:$G$597)))))-(SUM(IF($A382='Sale Auction Data'!$L$2:$L$597,IF(E$200&lt;'Sale Auction Data'!$E$2:$E$597,IF((F$200+1)&gt;'Sale Auction Data'!$E$2:$E$597,'Sale Auction Data'!$F$2:$F$597))))))/(SUM(IF($A382='Sale Auction Data'!$L$2:$L$597,IF(E$200&lt;'Sale Auction Data'!$E$2:$E$597,IF((F$200+1)&gt;'Sale Auction Data'!$E$2:$E$597,'Sale Auction Data'!$F$2:$F$597))))))=0,"-",(((SUM(IF($A382='Sale Auction Data'!$L$2:$L$597,IF(E$200&lt;'Sale Auction Data'!$E$2:$E$597,IF((F$200+1)&gt;'Sale Auction Data'!$E$2:$E$597,'Sale Auction Data'!$G$2:$G$597)))))-(SUM(IF($A382='Sale Auction Data'!$L$2:$L$597,IF(E$200&lt;'Sale Auction Data'!$E$2:$E$597,IF((F$200+1)&gt;'Sale Auction Data'!$E$2:$E$597,'Sale Auction Data'!$F$2:$F$597))))))/(SUM(IF($A382='Sale Auction Data'!$L$2:$L$597,IF(E$200&lt;'Sale Auction Data'!$E$2:$E$597,IF((F$200+1)&gt;'Sale Auction Data'!$E$2:$E$597,'Sale Auction Data'!$F$2:$F$597)))))))),"-",IF((((SUM(IF($A382='Sale Auction Data'!$L$2:$L$597,IF(E$200&lt;'Sale Auction Data'!$E$2:$E$597,IF((F$200+1)&gt;'Sale Auction Data'!$E$2:$E$597,'Sale Auction Data'!$G$2:$G$597)))))-(SUM(IF($A382='Sale Auction Data'!$L$2:$L$597,IF(E$200&lt;'Sale Auction Data'!$E$2:$E$597,IF((F$200+1)&gt;'Sale Auction Data'!$E$2:$E$597,'Sale Auction Data'!$F$2:$F$597))))))/(SUM(IF($A382='Sale Auction Data'!$L$2:$L$597,IF(E$200&lt;'Sale Auction Data'!$E$2:$E$597,IF((F$200+1)&gt;'Sale Auction Data'!$E$2:$E$597,'Sale Auction Data'!$F$2:$F$597))))))=0,"-",(((SUM(IF($A382='Sale Auction Data'!$L$2:$L$597,IF(E$200&lt;'Sale Auction Data'!$E$2:$E$597,IF((F$200+1)&gt;'Sale Auction Data'!$E$2:$E$597,'Sale Auction Data'!$G$2:$G$597)))))-(SUM(IF($A382='Sale Auction Data'!$L$2:$L$597,IF(E$200&lt;'Sale Auction Data'!$E$2:$E$597,IF((F$200+1)&gt;'Sale Auction Data'!$E$2:$E$597,'Sale Auction Data'!$F$2:$F$597))))))/(SUM(IF($A382='Sale Auction Data'!$L$2:$L$597,IF(E$200&lt;'Sale Auction Data'!$E$2:$E$597,IF((F$200+1)&gt;'Sale Auction Data'!$E$2:$E$597,'Sale Auction Data'!$F$2:$F$597))))))))</f>
        <v>-</v>
      </c>
      <c r="G382" s="108" t="str">
        <f t="array" ref="G382">IF(ISERR(IF((((SUM(IF($A382='Sale Auction Data'!$L$2:$L$597,IF(F$200&lt;'Sale Auction Data'!$E$2:$E$597,IF((G$200+1)&gt;'Sale Auction Data'!$E$2:$E$597,'Sale Auction Data'!$G$2:$G$597)))))-(SUM(IF($A382='Sale Auction Data'!$L$2:$L$597,IF(F$200&lt;'Sale Auction Data'!$E$2:$E$597,IF((G$200+1)&gt;'Sale Auction Data'!$E$2:$E$597,'Sale Auction Data'!$F$2:$F$597))))))/(SUM(IF($A382='Sale Auction Data'!$L$2:$L$597,IF(F$200&lt;'Sale Auction Data'!$E$2:$E$597,IF((G$200+1)&gt;'Sale Auction Data'!$E$2:$E$597,'Sale Auction Data'!$F$2:$F$597))))))=0,"-",(((SUM(IF($A382='Sale Auction Data'!$L$2:$L$597,IF(F$200&lt;'Sale Auction Data'!$E$2:$E$597,IF((G$200+1)&gt;'Sale Auction Data'!$E$2:$E$597,'Sale Auction Data'!$G$2:$G$597)))))-(SUM(IF($A382='Sale Auction Data'!$L$2:$L$597,IF(F$200&lt;'Sale Auction Data'!$E$2:$E$597,IF((G$200+1)&gt;'Sale Auction Data'!$E$2:$E$597,'Sale Auction Data'!$F$2:$F$597))))))/(SUM(IF($A382='Sale Auction Data'!$L$2:$L$597,IF(F$200&lt;'Sale Auction Data'!$E$2:$E$597,IF((G$200+1)&gt;'Sale Auction Data'!$E$2:$E$597,'Sale Auction Data'!$F$2:$F$597)))))))),"-",IF((((SUM(IF($A382='Sale Auction Data'!$L$2:$L$597,IF(F$200&lt;'Sale Auction Data'!$E$2:$E$597,IF((G$200+1)&gt;'Sale Auction Data'!$E$2:$E$597,'Sale Auction Data'!$G$2:$G$597)))))-(SUM(IF($A382='Sale Auction Data'!$L$2:$L$597,IF(F$200&lt;'Sale Auction Data'!$E$2:$E$597,IF((G$200+1)&gt;'Sale Auction Data'!$E$2:$E$597,'Sale Auction Data'!$F$2:$F$597))))))/(SUM(IF($A382='Sale Auction Data'!$L$2:$L$597,IF(F$200&lt;'Sale Auction Data'!$E$2:$E$597,IF((G$200+1)&gt;'Sale Auction Data'!$E$2:$E$597,'Sale Auction Data'!$F$2:$F$597))))))=0,"-",(((SUM(IF($A382='Sale Auction Data'!$L$2:$L$597,IF(F$200&lt;'Sale Auction Data'!$E$2:$E$597,IF((G$200+1)&gt;'Sale Auction Data'!$E$2:$E$597,'Sale Auction Data'!$G$2:$G$597)))))-(SUM(IF($A382='Sale Auction Data'!$L$2:$L$597,IF(F$200&lt;'Sale Auction Data'!$E$2:$E$597,IF((G$200+1)&gt;'Sale Auction Data'!$E$2:$E$597,'Sale Auction Data'!$F$2:$F$597))))))/(SUM(IF($A382='Sale Auction Data'!$L$2:$L$597,IF(F$200&lt;'Sale Auction Data'!$E$2:$E$597,IF((G$200+1)&gt;'Sale Auction Data'!$E$2:$E$597,'Sale Auction Data'!$F$2:$F$597))))))))</f>
        <v>-</v>
      </c>
      <c r="H382" s="108" t="str">
        <f t="array" ref="H382">IF(ISERR(IF((((SUM(IF($A382='Sale Auction Data'!$L$2:$L$597,IF(G$200&lt;'Sale Auction Data'!$E$2:$E$597,IF((H$200+1)&gt;'Sale Auction Data'!$E$2:$E$597,'Sale Auction Data'!$G$2:$G$597)))))-(SUM(IF($A382='Sale Auction Data'!$L$2:$L$597,IF(G$200&lt;'Sale Auction Data'!$E$2:$E$597,IF((H$200+1)&gt;'Sale Auction Data'!$E$2:$E$597,'Sale Auction Data'!$F$2:$F$597))))))/(SUM(IF($A382='Sale Auction Data'!$L$2:$L$597,IF(G$200&lt;'Sale Auction Data'!$E$2:$E$597,IF((H$200+1)&gt;'Sale Auction Data'!$E$2:$E$597,'Sale Auction Data'!$F$2:$F$597))))))=0,"-",(((SUM(IF($A382='Sale Auction Data'!$L$2:$L$597,IF(G$200&lt;'Sale Auction Data'!$E$2:$E$597,IF((H$200+1)&gt;'Sale Auction Data'!$E$2:$E$597,'Sale Auction Data'!$G$2:$G$597)))))-(SUM(IF($A382='Sale Auction Data'!$L$2:$L$597,IF(G$200&lt;'Sale Auction Data'!$E$2:$E$597,IF((H$200+1)&gt;'Sale Auction Data'!$E$2:$E$597,'Sale Auction Data'!$F$2:$F$597))))))/(SUM(IF($A382='Sale Auction Data'!$L$2:$L$597,IF(G$200&lt;'Sale Auction Data'!$E$2:$E$597,IF((H$200+1)&gt;'Sale Auction Data'!$E$2:$E$597,'Sale Auction Data'!$F$2:$F$597)))))))),"-",IF((((SUM(IF($A382='Sale Auction Data'!$L$2:$L$597,IF(G$200&lt;'Sale Auction Data'!$E$2:$E$597,IF((H$200+1)&gt;'Sale Auction Data'!$E$2:$E$597,'Sale Auction Data'!$G$2:$G$597)))))-(SUM(IF($A382='Sale Auction Data'!$L$2:$L$597,IF(G$200&lt;'Sale Auction Data'!$E$2:$E$597,IF((H$200+1)&gt;'Sale Auction Data'!$E$2:$E$597,'Sale Auction Data'!$F$2:$F$597))))))/(SUM(IF($A382='Sale Auction Data'!$L$2:$L$597,IF(G$200&lt;'Sale Auction Data'!$E$2:$E$597,IF((H$200+1)&gt;'Sale Auction Data'!$E$2:$E$597,'Sale Auction Data'!$F$2:$F$597))))))=0,"-",(((SUM(IF($A382='Sale Auction Data'!$L$2:$L$597,IF(G$200&lt;'Sale Auction Data'!$E$2:$E$597,IF((H$200+1)&gt;'Sale Auction Data'!$E$2:$E$597,'Sale Auction Data'!$G$2:$G$597)))))-(SUM(IF($A382='Sale Auction Data'!$L$2:$L$597,IF(G$200&lt;'Sale Auction Data'!$E$2:$E$597,IF((H$200+1)&gt;'Sale Auction Data'!$E$2:$E$597,'Sale Auction Data'!$F$2:$F$597))))))/(SUM(IF($A382='Sale Auction Data'!$L$2:$L$597,IF(G$200&lt;'Sale Auction Data'!$E$2:$E$597,IF((H$200+1)&gt;'Sale Auction Data'!$E$2:$E$597,'Sale Auction Data'!$F$2:$F$597))))))))</f>
        <v>-</v>
      </c>
      <c r="I382" s="108">
        <f t="array" ref="I382">IF(ISERR(IF((((SUM(IF($A382='Sale Auction Data'!$L$2:$L$597,IF(H$200&lt;'Sale Auction Data'!$E$2:$E$597,IF((I$200+1)&gt;'Sale Auction Data'!$E$2:$E$597,'Sale Auction Data'!$G$2:$G$597)))))-(SUM(IF($A382='Sale Auction Data'!$L$2:$L$597,IF(H$200&lt;'Sale Auction Data'!$E$2:$E$597,IF((I$200+1)&gt;'Sale Auction Data'!$E$2:$E$597,'Sale Auction Data'!$F$2:$F$597))))))/(SUM(IF($A382='Sale Auction Data'!$L$2:$L$597,IF(H$200&lt;'Sale Auction Data'!$E$2:$E$597,IF((I$200+1)&gt;'Sale Auction Data'!$E$2:$E$597,'Sale Auction Data'!$F$2:$F$597))))))=0,"-",(((SUM(IF($A382='Sale Auction Data'!$L$2:$L$597,IF(H$200&lt;'Sale Auction Data'!$E$2:$E$597,IF((I$200+1)&gt;'Sale Auction Data'!$E$2:$E$597,'Sale Auction Data'!$G$2:$G$597)))))-(SUM(IF($A382='Sale Auction Data'!$L$2:$L$597,IF(H$200&lt;'Sale Auction Data'!$E$2:$E$597,IF((I$200+1)&gt;'Sale Auction Data'!$E$2:$E$597,'Sale Auction Data'!$F$2:$F$597))))))/(SUM(IF($A382='Sale Auction Data'!$L$2:$L$597,IF(H$200&lt;'Sale Auction Data'!$E$2:$E$597,IF((I$200+1)&gt;'Sale Auction Data'!$E$2:$E$597,'Sale Auction Data'!$F$2:$F$597)))))))),"-",IF((((SUM(IF($A382='Sale Auction Data'!$L$2:$L$597,IF(H$200&lt;'Sale Auction Data'!$E$2:$E$597,IF((I$200+1)&gt;'Sale Auction Data'!$E$2:$E$597,'Sale Auction Data'!$G$2:$G$597)))))-(SUM(IF($A382='Sale Auction Data'!$L$2:$L$597,IF(H$200&lt;'Sale Auction Data'!$E$2:$E$597,IF((I$200+1)&gt;'Sale Auction Data'!$E$2:$E$597,'Sale Auction Data'!$F$2:$F$597))))))/(SUM(IF($A382='Sale Auction Data'!$L$2:$L$597,IF(H$200&lt;'Sale Auction Data'!$E$2:$E$597,IF((I$200+1)&gt;'Sale Auction Data'!$E$2:$E$597,'Sale Auction Data'!$F$2:$F$597))))))=0,"-",(((SUM(IF($A382='Sale Auction Data'!$L$2:$L$597,IF(H$200&lt;'Sale Auction Data'!$E$2:$E$597,IF((I$200+1)&gt;'Sale Auction Data'!$E$2:$E$597,'Sale Auction Data'!$G$2:$G$597)))))-(SUM(IF($A382='Sale Auction Data'!$L$2:$L$597,IF(H$200&lt;'Sale Auction Data'!$E$2:$E$597,IF((I$200+1)&gt;'Sale Auction Data'!$E$2:$E$597,'Sale Auction Data'!$F$2:$F$597))))))/(SUM(IF($A382='Sale Auction Data'!$L$2:$L$597,IF(H$200&lt;'Sale Auction Data'!$E$2:$E$597,IF((I$200+1)&gt;'Sale Auction Data'!$E$2:$E$597,'Sale Auction Data'!$F$2:$F$597))))))))</f>
        <v>0.23269402985074628</v>
      </c>
      <c r="J382" s="108" t="str">
        <f t="array" ref="J382">IF(ISERR(IF((((SUM(IF($A382='Sale Auction Data'!$L$2:$L$597,IF(I$200&lt;'Sale Auction Data'!$E$2:$E$597,IF((J$200+1)&gt;'Sale Auction Data'!$E$2:$E$597,'Sale Auction Data'!$G$2:$G$597)))))-(SUM(IF($A382='Sale Auction Data'!$L$2:$L$597,IF(I$200&lt;'Sale Auction Data'!$E$2:$E$597,IF((J$200+1)&gt;'Sale Auction Data'!$E$2:$E$597,'Sale Auction Data'!$F$2:$F$597))))))/(SUM(IF($A382='Sale Auction Data'!$L$2:$L$597,IF(I$200&lt;'Sale Auction Data'!$E$2:$E$597,IF((J$200+1)&gt;'Sale Auction Data'!$E$2:$E$597,'Sale Auction Data'!$F$2:$F$597))))))=0,"-",(((SUM(IF($A382='Sale Auction Data'!$L$2:$L$597,IF(I$200&lt;'Sale Auction Data'!$E$2:$E$597,IF((J$200+1)&gt;'Sale Auction Data'!$E$2:$E$597,'Sale Auction Data'!$G$2:$G$597)))))-(SUM(IF($A382='Sale Auction Data'!$L$2:$L$597,IF(I$200&lt;'Sale Auction Data'!$E$2:$E$597,IF((J$200+1)&gt;'Sale Auction Data'!$E$2:$E$597,'Sale Auction Data'!$F$2:$F$597))))))/(SUM(IF($A382='Sale Auction Data'!$L$2:$L$597,IF(I$200&lt;'Sale Auction Data'!$E$2:$E$597,IF((J$200+1)&gt;'Sale Auction Data'!$E$2:$E$597,'Sale Auction Data'!$F$2:$F$597)))))))),"-",IF((((SUM(IF($A382='Sale Auction Data'!$L$2:$L$597,IF(I$200&lt;'Sale Auction Data'!$E$2:$E$597,IF((J$200+1)&gt;'Sale Auction Data'!$E$2:$E$597,'Sale Auction Data'!$G$2:$G$597)))))-(SUM(IF($A382='Sale Auction Data'!$L$2:$L$597,IF(I$200&lt;'Sale Auction Data'!$E$2:$E$597,IF((J$200+1)&gt;'Sale Auction Data'!$E$2:$E$597,'Sale Auction Data'!$F$2:$F$597))))))/(SUM(IF($A382='Sale Auction Data'!$L$2:$L$597,IF(I$200&lt;'Sale Auction Data'!$E$2:$E$597,IF((J$200+1)&gt;'Sale Auction Data'!$E$2:$E$597,'Sale Auction Data'!$F$2:$F$597))))))=0,"-",(((SUM(IF($A382='Sale Auction Data'!$L$2:$L$597,IF(I$200&lt;'Sale Auction Data'!$E$2:$E$597,IF((J$200+1)&gt;'Sale Auction Data'!$E$2:$E$597,'Sale Auction Data'!$G$2:$G$597)))))-(SUM(IF($A382='Sale Auction Data'!$L$2:$L$597,IF(I$200&lt;'Sale Auction Data'!$E$2:$E$597,IF((J$200+1)&gt;'Sale Auction Data'!$E$2:$E$597,'Sale Auction Data'!$F$2:$F$597))))))/(SUM(IF($A382='Sale Auction Data'!$L$2:$L$597,IF(I$200&lt;'Sale Auction Data'!$E$2:$E$597,IF((J$200+1)&gt;'Sale Auction Data'!$E$2:$E$597,'Sale Auction Data'!$F$2:$F$597))))))))</f>
        <v>-</v>
      </c>
      <c r="K382" s="108" t="str">
        <f t="array" ref="K382">IF(ISERR(IF((((SUM(IF($A382='Sale Auction Data'!$L$2:$L$597,IF(J$200&lt;'Sale Auction Data'!$E$2:$E$597,IF((K$200+1)&gt;'Sale Auction Data'!$E$2:$E$597,'Sale Auction Data'!$G$2:$G$597)))))-(SUM(IF($A382='Sale Auction Data'!$L$2:$L$597,IF(J$200&lt;'Sale Auction Data'!$E$2:$E$597,IF((K$200+1)&gt;'Sale Auction Data'!$E$2:$E$597,'Sale Auction Data'!$F$2:$F$597))))))/(SUM(IF($A382='Sale Auction Data'!$L$2:$L$597,IF(J$200&lt;'Sale Auction Data'!$E$2:$E$597,IF((K$200+1)&gt;'Sale Auction Data'!$E$2:$E$597,'Sale Auction Data'!$F$2:$F$597))))))=0,"-",(((SUM(IF($A382='Sale Auction Data'!$L$2:$L$597,IF(J$200&lt;'Sale Auction Data'!$E$2:$E$597,IF((K$200+1)&gt;'Sale Auction Data'!$E$2:$E$597,'Sale Auction Data'!$G$2:$G$597)))))-(SUM(IF($A382='Sale Auction Data'!$L$2:$L$597,IF(J$200&lt;'Sale Auction Data'!$E$2:$E$597,IF((K$200+1)&gt;'Sale Auction Data'!$E$2:$E$597,'Sale Auction Data'!$F$2:$F$597))))))/(SUM(IF($A382='Sale Auction Data'!$L$2:$L$597,IF(J$200&lt;'Sale Auction Data'!$E$2:$E$597,IF((K$200+1)&gt;'Sale Auction Data'!$E$2:$E$597,'Sale Auction Data'!$F$2:$F$597)))))))),"-",IF((((SUM(IF($A382='Sale Auction Data'!$L$2:$L$597,IF(J$200&lt;'Sale Auction Data'!$E$2:$E$597,IF((K$200+1)&gt;'Sale Auction Data'!$E$2:$E$597,'Sale Auction Data'!$G$2:$G$597)))))-(SUM(IF($A382='Sale Auction Data'!$L$2:$L$597,IF(J$200&lt;'Sale Auction Data'!$E$2:$E$597,IF((K$200+1)&gt;'Sale Auction Data'!$E$2:$E$597,'Sale Auction Data'!$F$2:$F$597))))))/(SUM(IF($A382='Sale Auction Data'!$L$2:$L$597,IF(J$200&lt;'Sale Auction Data'!$E$2:$E$597,IF((K$200+1)&gt;'Sale Auction Data'!$E$2:$E$597,'Sale Auction Data'!$F$2:$F$597))))))=0,"-",(((SUM(IF($A382='Sale Auction Data'!$L$2:$L$597,IF(J$200&lt;'Sale Auction Data'!$E$2:$E$597,IF((K$200+1)&gt;'Sale Auction Data'!$E$2:$E$597,'Sale Auction Data'!$G$2:$G$597)))))-(SUM(IF($A382='Sale Auction Data'!$L$2:$L$597,IF(J$200&lt;'Sale Auction Data'!$E$2:$E$597,IF((K$200+1)&gt;'Sale Auction Data'!$E$2:$E$597,'Sale Auction Data'!$F$2:$F$597))))))/(SUM(IF($A382='Sale Auction Data'!$L$2:$L$597,IF(J$200&lt;'Sale Auction Data'!$E$2:$E$597,IF((K$200+1)&gt;'Sale Auction Data'!$E$2:$E$597,'Sale Auction Data'!$F$2:$F$597))))))))</f>
        <v>-</v>
      </c>
      <c r="L382" s="109" t="str">
        <f t="array" ref="L382">IF(ISERR(IF((((SUM(IF($A382='Sale Auction Data'!$L$2:$L$597,IF((L$200+1)&lt;'Sale Auction Data'!$E$2:$E$597,'Sale Auction Data'!$G$2:$G$597))))-(SUM(IF($A382='Sale Auction Data'!$L$2:$L$597,IF((L$200+1)&lt;'Sale Auction Data'!$E$2:$E$597,'Sale Auction Data'!$F$2:$F$597)))))/(SUM(IF($A382='Sale Auction Data'!$L$2:$L$597,IF((L$200+1)&lt;'Sale Auction Data'!$E$2:$E$597,'Sale Auction Data'!$F$2:$F$597)))))=0,"-",(((SUM(IF($A382='Sale Auction Data'!$L$2:$L$597,IF((L$200+1)&lt;'Sale Auction Data'!$E$2:$E$597,'Sale Auction Data'!$G$2:$G$597))))-(SUM(IF($A382='Sale Auction Data'!$L$2:$L$597,IF((L$200+1)&lt;'Sale Auction Data'!$E$2:$E$597,'Sale Auction Data'!$F$2:$F$597)))))/(SUM(IF($A382='Sale Auction Data'!$L$2:$L$597,IF((L$200+1)&lt;'Sale Auction Data'!$E$2:$E$597,'Sale Auction Data'!$F$2:$F$597))))))),"-",IF((((SUM(IF($A382='Sale Auction Data'!$L$2:$L$597,IF((L$200+1)&lt;'Sale Auction Data'!$E$2:$E$597,'Sale Auction Data'!$G$2:$G$597))))-(SUM(IF($A382='Sale Auction Data'!$L$2:$L$597,IF((L$200+1)&lt;'Sale Auction Data'!$E$2:$E$597,'Sale Auction Data'!$F$2:$F$597)))))/(SUM(IF($A382='Sale Auction Data'!$L$2:$L$597,IF((L$200+1)&lt;'Sale Auction Data'!$E$2:$E$597,'Sale Auction Data'!$F$2:$F$597)))))=0,"-",(((SUM(IF($A382='Sale Auction Data'!$L$2:$L$597,IF((L$200+1)&lt;'Sale Auction Data'!$E$2:$E$597,'Sale Auction Data'!$G$2:$G$597))))-(SUM(IF($A382='Sale Auction Data'!$L$2:$L$597,IF((L$200+1)&lt;'Sale Auction Data'!$E$2:$E$597,'Sale Auction Data'!$F$2:$F$597)))))/(SUM(IF($A382='Sale Auction Data'!$L$2:$L$597,IF((L$200+1)&lt;'Sale Auction Data'!$E$2:$E$597,'Sale Auction Data'!$F$2:$F$597)))))))</f>
        <v>-</v>
      </c>
      <c r="M382" s="113">
        <f t="shared" si="56"/>
        <v>0.43032262030950569</v>
      </c>
      <c r="N382" s="114">
        <f t="array" ref="N382">IF(MAX(IF($M382&lt;&gt;$C381:$L381,$C381:$L381))=0,"",MAX(IF($M382&lt;&gt;$C381:$L381,$C381:$L381)))</f>
        <v>6.9294170040485728E-2</v>
      </c>
      <c r="O382" s="114" t="str">
        <f t="array" ref="O382">IF(MIN(IF($M382&lt;&gt;$C381:$L381,IF($N382&lt;&gt;$C381:$L381,$C381:$L381)))=0,"",MIN(IF($M382&lt;&gt;$C381:$L381,IF($N382&lt;&gt;$C381:$L381,$C381:$L381))))</f>
        <v/>
      </c>
      <c r="P382" s="114" t="str">
        <f t="array" ref="P382">IF(MIN(IF($O382&lt;&gt;$C381:$L381,IF($N382&lt;&gt;$C381:$L381,IF($M382&lt;&gt;$C381:$L381,$C381:$L381))))=0,"",MIN(IF($O382&lt;&gt;$C381:$L381,IF($N382&lt;&gt;$C381:$L381,IF($M382&lt;&gt;$C381:$L381,$C381:$L381)))))</f>
        <v/>
      </c>
    </row>
    <row r="383" spans="1:16" x14ac:dyDescent="0.25">
      <c r="A383" t="s">
        <v>103</v>
      </c>
      <c r="B383" s="97" t="s">
        <v>168</v>
      </c>
      <c r="C383" s="107" t="str">
        <f t="array" ref="C383">IF(ISERR(IF((((SUM(IF($A383='Sale Auction Data'!$L$2:$L$597,IF(C$200&gt;'Sale Auction Data'!$E$2:$E$597,'Sale Auction Data'!$G$2:$G$597))))-(SUM(IF($A383='Sale Auction Data'!$L$2:$L$597,IF(C$200&gt;'Sale Auction Data'!$E$2:$E$597,'Sale Auction Data'!$F$2:$F$597)))))/(SUM(IF($A383='Sale Auction Data'!$L$2:$L$597,IF(C$200&gt;'Sale Auction Data'!$E$2:$E$597,'Sale Auction Data'!$F$2:$F$597)))))=0,"-",(((SUM(IF($A383='Sale Auction Data'!$L$2:$L$597,IF(C$200&gt;'Sale Auction Data'!$E$2:$E$597,'Sale Auction Data'!$G$2:$G$597))))-(SUM(IF($A383='Sale Auction Data'!$L$2:$L$597,IF(C$200&gt;'Sale Auction Data'!$E$2:$E$597,'Sale Auction Data'!$F$2:$F$597)))))/(SUM(IF($A383='Sale Auction Data'!$L$2:$L$597,IF(C$200&gt;'Sale Auction Data'!$E$2:$E$597,'Sale Auction Data'!$F$2:$F$597))))))),"-",IF((((SUM(IF($A383='Sale Auction Data'!$L$2:$L$597,IF(C$200&gt;'Sale Auction Data'!$E$2:$E$597,'Sale Auction Data'!$G$2:$G$597))))-(SUM(IF($A383='Sale Auction Data'!$L$2:$L$597,IF(C$200&gt;'Sale Auction Data'!$E$2:$E$597,'Sale Auction Data'!$F$2:$F$597)))))/(SUM(IF($A383='Sale Auction Data'!$L$2:$L$597,IF(C$200&gt;'Sale Auction Data'!$E$2:$E$597,'Sale Auction Data'!$F$2:$F$597)))))=0,"-",(((SUM(IF($A383='Sale Auction Data'!$L$2:$L$597,IF(C$200&gt;'Sale Auction Data'!$E$2:$E$597,'Sale Auction Data'!$G$2:$G$597))))-(SUM(IF($A383='Sale Auction Data'!$L$2:$L$597,IF(C$200&gt;'Sale Auction Data'!$E$2:$E$597,'Sale Auction Data'!$F$2:$F$597)))))/(SUM(IF($A383='Sale Auction Data'!$L$2:$L$597,IF(C$200&gt;'Sale Auction Data'!$E$2:$E$597,'Sale Auction Data'!$F$2:$F$597)))))))</f>
        <v>-</v>
      </c>
      <c r="D383" s="108">
        <f t="array" ref="D383">IF(ISERR(IF((((SUM(IF($A383='Sale Auction Data'!$L$2:$L$597,IF(C$200&lt;'Sale Auction Data'!$E$2:$E$597,IF((D$200+1)&gt;'Sale Auction Data'!$E$2:$E$597,'Sale Auction Data'!$G$2:$G$597)))))-(SUM(IF($A383='Sale Auction Data'!$L$2:$L$597,IF(C$200&lt;'Sale Auction Data'!$E$2:$E$597,IF((D$200+1)&gt;'Sale Auction Data'!$E$2:$E$597,'Sale Auction Data'!$F$2:$F$597))))))/(SUM(IF($A383='Sale Auction Data'!$L$2:$L$597,IF(C$200&lt;'Sale Auction Data'!$E$2:$E$597,IF((D$200+1)&gt;'Sale Auction Data'!$E$2:$E$597,'Sale Auction Data'!$F$2:$F$597))))))=0,"-",(((SUM(IF($A383='Sale Auction Data'!$L$2:$L$597,IF(C$200&lt;'Sale Auction Data'!$E$2:$E$597,IF((D$200+1)&gt;'Sale Auction Data'!$E$2:$E$597,'Sale Auction Data'!$G$2:$G$597)))))-(SUM(IF($A383='Sale Auction Data'!$L$2:$L$597,IF(C$200&lt;'Sale Auction Data'!$E$2:$E$597,IF((D$200+1)&gt;'Sale Auction Data'!$E$2:$E$597,'Sale Auction Data'!$F$2:$F$597))))))/(SUM(IF($A383='Sale Auction Data'!$L$2:$L$597,IF(C$200&lt;'Sale Auction Data'!$E$2:$E$597,IF((D$200+1)&gt;'Sale Auction Data'!$E$2:$E$597,'Sale Auction Data'!$F$2:$F$597)))))))),"-",IF((((SUM(IF($A383='Sale Auction Data'!$L$2:$L$597,IF(C$200&lt;'Sale Auction Data'!$E$2:$E$597,IF((D$200+1)&gt;'Sale Auction Data'!$E$2:$E$597,'Sale Auction Data'!$G$2:$G$597)))))-(SUM(IF($A383='Sale Auction Data'!$L$2:$L$597,IF(C$200&lt;'Sale Auction Data'!$E$2:$E$597,IF((D$200+1)&gt;'Sale Auction Data'!$E$2:$E$597,'Sale Auction Data'!$F$2:$F$597))))))/(SUM(IF($A383='Sale Auction Data'!$L$2:$L$597,IF(C$200&lt;'Sale Auction Data'!$E$2:$E$597,IF((D$200+1)&gt;'Sale Auction Data'!$E$2:$E$597,'Sale Auction Data'!$F$2:$F$597))))))=0,"-",(((SUM(IF($A383='Sale Auction Data'!$L$2:$L$597,IF(C$200&lt;'Sale Auction Data'!$E$2:$E$597,IF((D$200+1)&gt;'Sale Auction Data'!$E$2:$E$597,'Sale Auction Data'!$G$2:$G$597)))))-(SUM(IF($A383='Sale Auction Data'!$L$2:$L$597,IF(C$200&lt;'Sale Auction Data'!$E$2:$E$597,IF((D$200+1)&gt;'Sale Auction Data'!$E$2:$E$597,'Sale Auction Data'!$F$2:$F$597))))))/(SUM(IF($A383='Sale Auction Data'!$L$2:$L$597,IF(C$200&lt;'Sale Auction Data'!$E$2:$E$597,IF((D$200+1)&gt;'Sale Auction Data'!$E$2:$E$597,'Sale Auction Data'!$F$2:$F$597))))))))</f>
        <v>0.75</v>
      </c>
      <c r="E383" s="108">
        <f t="array" ref="E383">IF(ISERR(IF((((SUM(IF($A383='Sale Auction Data'!$L$2:$L$597,IF(D$200&lt;'Sale Auction Data'!$E$2:$E$597,IF((E$200+1)&gt;'Sale Auction Data'!$E$2:$E$597,'Sale Auction Data'!$G$2:$G$597)))))-(SUM(IF($A383='Sale Auction Data'!$L$2:$L$597,IF(D$200&lt;'Sale Auction Data'!$E$2:$E$597,IF((E$200+1)&gt;'Sale Auction Data'!$E$2:$E$597,'Sale Auction Data'!$F$2:$F$597))))))/(SUM(IF($A383='Sale Auction Data'!$L$2:$L$597,IF(D$200&lt;'Sale Auction Data'!$E$2:$E$597,IF((E$200+1)&gt;'Sale Auction Data'!$E$2:$E$597,'Sale Auction Data'!$F$2:$F$597))))))=0,"-",(((SUM(IF($A383='Sale Auction Data'!$L$2:$L$597,IF(D$200&lt;'Sale Auction Data'!$E$2:$E$597,IF((E$200+1)&gt;'Sale Auction Data'!$E$2:$E$597,'Sale Auction Data'!$G$2:$G$597)))))-(SUM(IF($A383='Sale Auction Data'!$L$2:$L$597,IF(D$200&lt;'Sale Auction Data'!$E$2:$E$597,IF((E$200+1)&gt;'Sale Auction Data'!$E$2:$E$597,'Sale Auction Data'!$F$2:$F$597))))))/(SUM(IF($A383='Sale Auction Data'!$L$2:$L$597,IF(D$200&lt;'Sale Auction Data'!$E$2:$E$597,IF((E$200+1)&gt;'Sale Auction Data'!$E$2:$E$597,'Sale Auction Data'!$F$2:$F$597)))))))),"-",IF((((SUM(IF($A383='Sale Auction Data'!$L$2:$L$597,IF(D$200&lt;'Sale Auction Data'!$E$2:$E$597,IF((E$200+1)&gt;'Sale Auction Data'!$E$2:$E$597,'Sale Auction Data'!$G$2:$G$597)))))-(SUM(IF($A383='Sale Auction Data'!$L$2:$L$597,IF(D$200&lt;'Sale Auction Data'!$E$2:$E$597,IF((E$200+1)&gt;'Sale Auction Data'!$E$2:$E$597,'Sale Auction Data'!$F$2:$F$597))))))/(SUM(IF($A383='Sale Auction Data'!$L$2:$L$597,IF(D$200&lt;'Sale Auction Data'!$E$2:$E$597,IF((E$200+1)&gt;'Sale Auction Data'!$E$2:$E$597,'Sale Auction Data'!$F$2:$F$597))))))=0,"-",(((SUM(IF($A383='Sale Auction Data'!$L$2:$L$597,IF(D$200&lt;'Sale Auction Data'!$E$2:$E$597,IF((E$200+1)&gt;'Sale Auction Data'!$E$2:$E$597,'Sale Auction Data'!$G$2:$G$597)))))-(SUM(IF($A383='Sale Auction Data'!$L$2:$L$597,IF(D$200&lt;'Sale Auction Data'!$E$2:$E$597,IF((E$200+1)&gt;'Sale Auction Data'!$E$2:$E$597,'Sale Auction Data'!$F$2:$F$597))))))/(SUM(IF($A383='Sale Auction Data'!$L$2:$L$597,IF(D$200&lt;'Sale Auction Data'!$E$2:$E$597,IF((E$200+1)&gt;'Sale Auction Data'!$E$2:$E$597,'Sale Auction Data'!$F$2:$F$597))))))))</f>
        <v>0.34315953307392993</v>
      </c>
      <c r="F383" s="108" t="str">
        <f t="array" ref="F383">IF(ISERR(IF((((SUM(IF($A383='Sale Auction Data'!$L$2:$L$597,IF(E$200&lt;'Sale Auction Data'!$E$2:$E$597,IF((F$200+1)&gt;'Sale Auction Data'!$E$2:$E$597,'Sale Auction Data'!$G$2:$G$597)))))-(SUM(IF($A383='Sale Auction Data'!$L$2:$L$597,IF(E$200&lt;'Sale Auction Data'!$E$2:$E$597,IF((F$200+1)&gt;'Sale Auction Data'!$E$2:$E$597,'Sale Auction Data'!$F$2:$F$597))))))/(SUM(IF($A383='Sale Auction Data'!$L$2:$L$597,IF(E$200&lt;'Sale Auction Data'!$E$2:$E$597,IF((F$200+1)&gt;'Sale Auction Data'!$E$2:$E$597,'Sale Auction Data'!$F$2:$F$597))))))=0,"-",(((SUM(IF($A383='Sale Auction Data'!$L$2:$L$597,IF(E$200&lt;'Sale Auction Data'!$E$2:$E$597,IF((F$200+1)&gt;'Sale Auction Data'!$E$2:$E$597,'Sale Auction Data'!$G$2:$G$597)))))-(SUM(IF($A383='Sale Auction Data'!$L$2:$L$597,IF(E$200&lt;'Sale Auction Data'!$E$2:$E$597,IF((F$200+1)&gt;'Sale Auction Data'!$E$2:$E$597,'Sale Auction Data'!$F$2:$F$597))))))/(SUM(IF($A383='Sale Auction Data'!$L$2:$L$597,IF(E$200&lt;'Sale Auction Data'!$E$2:$E$597,IF((F$200+1)&gt;'Sale Auction Data'!$E$2:$E$597,'Sale Auction Data'!$F$2:$F$597)))))))),"-",IF((((SUM(IF($A383='Sale Auction Data'!$L$2:$L$597,IF(E$200&lt;'Sale Auction Data'!$E$2:$E$597,IF((F$200+1)&gt;'Sale Auction Data'!$E$2:$E$597,'Sale Auction Data'!$G$2:$G$597)))))-(SUM(IF($A383='Sale Auction Data'!$L$2:$L$597,IF(E$200&lt;'Sale Auction Data'!$E$2:$E$597,IF((F$200+1)&gt;'Sale Auction Data'!$E$2:$E$597,'Sale Auction Data'!$F$2:$F$597))))))/(SUM(IF($A383='Sale Auction Data'!$L$2:$L$597,IF(E$200&lt;'Sale Auction Data'!$E$2:$E$597,IF((F$200+1)&gt;'Sale Auction Data'!$E$2:$E$597,'Sale Auction Data'!$F$2:$F$597))))))=0,"-",(((SUM(IF($A383='Sale Auction Data'!$L$2:$L$597,IF(E$200&lt;'Sale Auction Data'!$E$2:$E$597,IF((F$200+1)&gt;'Sale Auction Data'!$E$2:$E$597,'Sale Auction Data'!$G$2:$G$597)))))-(SUM(IF($A383='Sale Auction Data'!$L$2:$L$597,IF(E$200&lt;'Sale Auction Data'!$E$2:$E$597,IF((F$200+1)&gt;'Sale Auction Data'!$E$2:$E$597,'Sale Auction Data'!$F$2:$F$597))))))/(SUM(IF($A383='Sale Auction Data'!$L$2:$L$597,IF(E$200&lt;'Sale Auction Data'!$E$2:$E$597,IF((F$200+1)&gt;'Sale Auction Data'!$E$2:$E$597,'Sale Auction Data'!$F$2:$F$597))))))))</f>
        <v>-</v>
      </c>
      <c r="G383" s="108" t="str">
        <f t="array" ref="G383">IF(ISERR(IF((((SUM(IF($A383='Sale Auction Data'!$L$2:$L$597,IF(F$200&lt;'Sale Auction Data'!$E$2:$E$597,IF((G$200+1)&gt;'Sale Auction Data'!$E$2:$E$597,'Sale Auction Data'!$G$2:$G$597)))))-(SUM(IF($A383='Sale Auction Data'!$L$2:$L$597,IF(F$200&lt;'Sale Auction Data'!$E$2:$E$597,IF((G$200+1)&gt;'Sale Auction Data'!$E$2:$E$597,'Sale Auction Data'!$F$2:$F$597))))))/(SUM(IF($A383='Sale Auction Data'!$L$2:$L$597,IF(F$200&lt;'Sale Auction Data'!$E$2:$E$597,IF((G$200+1)&gt;'Sale Auction Data'!$E$2:$E$597,'Sale Auction Data'!$F$2:$F$597))))))=0,"-",(((SUM(IF($A383='Sale Auction Data'!$L$2:$L$597,IF(F$200&lt;'Sale Auction Data'!$E$2:$E$597,IF((G$200+1)&gt;'Sale Auction Data'!$E$2:$E$597,'Sale Auction Data'!$G$2:$G$597)))))-(SUM(IF($A383='Sale Auction Data'!$L$2:$L$597,IF(F$200&lt;'Sale Auction Data'!$E$2:$E$597,IF((G$200+1)&gt;'Sale Auction Data'!$E$2:$E$597,'Sale Auction Data'!$F$2:$F$597))))))/(SUM(IF($A383='Sale Auction Data'!$L$2:$L$597,IF(F$200&lt;'Sale Auction Data'!$E$2:$E$597,IF((G$200+1)&gt;'Sale Auction Data'!$E$2:$E$597,'Sale Auction Data'!$F$2:$F$597)))))))),"-",IF((((SUM(IF($A383='Sale Auction Data'!$L$2:$L$597,IF(F$200&lt;'Sale Auction Data'!$E$2:$E$597,IF((G$200+1)&gt;'Sale Auction Data'!$E$2:$E$597,'Sale Auction Data'!$G$2:$G$597)))))-(SUM(IF($A383='Sale Auction Data'!$L$2:$L$597,IF(F$200&lt;'Sale Auction Data'!$E$2:$E$597,IF((G$200+1)&gt;'Sale Auction Data'!$E$2:$E$597,'Sale Auction Data'!$F$2:$F$597))))))/(SUM(IF($A383='Sale Auction Data'!$L$2:$L$597,IF(F$200&lt;'Sale Auction Data'!$E$2:$E$597,IF((G$200+1)&gt;'Sale Auction Data'!$E$2:$E$597,'Sale Auction Data'!$F$2:$F$597))))))=0,"-",(((SUM(IF($A383='Sale Auction Data'!$L$2:$L$597,IF(F$200&lt;'Sale Auction Data'!$E$2:$E$597,IF((G$200+1)&gt;'Sale Auction Data'!$E$2:$E$597,'Sale Auction Data'!$G$2:$G$597)))))-(SUM(IF($A383='Sale Auction Data'!$L$2:$L$597,IF(F$200&lt;'Sale Auction Data'!$E$2:$E$597,IF((G$200+1)&gt;'Sale Auction Data'!$E$2:$E$597,'Sale Auction Data'!$F$2:$F$597))))))/(SUM(IF($A383='Sale Auction Data'!$L$2:$L$597,IF(F$200&lt;'Sale Auction Data'!$E$2:$E$597,IF((G$200+1)&gt;'Sale Auction Data'!$E$2:$E$597,'Sale Auction Data'!$F$2:$F$597))))))))</f>
        <v>-</v>
      </c>
      <c r="H383" s="108">
        <f t="array" ref="H383">IF(ISERR(IF((((SUM(IF($A383='Sale Auction Data'!$L$2:$L$597,IF(G$200&lt;'Sale Auction Data'!$E$2:$E$597,IF((H$200+1)&gt;'Sale Auction Data'!$E$2:$E$597,'Sale Auction Data'!$G$2:$G$597)))))-(SUM(IF($A383='Sale Auction Data'!$L$2:$L$597,IF(G$200&lt;'Sale Auction Data'!$E$2:$E$597,IF((H$200+1)&gt;'Sale Auction Data'!$E$2:$E$597,'Sale Auction Data'!$F$2:$F$597))))))/(SUM(IF($A383='Sale Auction Data'!$L$2:$L$597,IF(G$200&lt;'Sale Auction Data'!$E$2:$E$597,IF((H$200+1)&gt;'Sale Auction Data'!$E$2:$E$597,'Sale Auction Data'!$F$2:$F$597))))))=0,"-",(((SUM(IF($A383='Sale Auction Data'!$L$2:$L$597,IF(G$200&lt;'Sale Auction Data'!$E$2:$E$597,IF((H$200+1)&gt;'Sale Auction Data'!$E$2:$E$597,'Sale Auction Data'!$G$2:$G$597)))))-(SUM(IF($A383='Sale Auction Data'!$L$2:$L$597,IF(G$200&lt;'Sale Auction Data'!$E$2:$E$597,IF((H$200+1)&gt;'Sale Auction Data'!$E$2:$E$597,'Sale Auction Data'!$F$2:$F$597))))))/(SUM(IF($A383='Sale Auction Data'!$L$2:$L$597,IF(G$200&lt;'Sale Auction Data'!$E$2:$E$597,IF((H$200+1)&gt;'Sale Auction Data'!$E$2:$E$597,'Sale Auction Data'!$F$2:$F$597)))))))),"-",IF((((SUM(IF($A383='Sale Auction Data'!$L$2:$L$597,IF(G$200&lt;'Sale Auction Data'!$E$2:$E$597,IF((H$200+1)&gt;'Sale Auction Data'!$E$2:$E$597,'Sale Auction Data'!$G$2:$G$597)))))-(SUM(IF($A383='Sale Auction Data'!$L$2:$L$597,IF(G$200&lt;'Sale Auction Data'!$E$2:$E$597,IF((H$200+1)&gt;'Sale Auction Data'!$E$2:$E$597,'Sale Auction Data'!$F$2:$F$597))))))/(SUM(IF($A383='Sale Auction Data'!$L$2:$L$597,IF(G$200&lt;'Sale Auction Data'!$E$2:$E$597,IF((H$200+1)&gt;'Sale Auction Data'!$E$2:$E$597,'Sale Auction Data'!$F$2:$F$597))))))=0,"-",(((SUM(IF($A383='Sale Auction Data'!$L$2:$L$597,IF(G$200&lt;'Sale Auction Data'!$E$2:$E$597,IF((H$200+1)&gt;'Sale Auction Data'!$E$2:$E$597,'Sale Auction Data'!$G$2:$G$597)))))-(SUM(IF($A383='Sale Auction Data'!$L$2:$L$597,IF(G$200&lt;'Sale Auction Data'!$E$2:$E$597,IF((H$200+1)&gt;'Sale Auction Data'!$E$2:$E$597,'Sale Auction Data'!$F$2:$F$597))))))/(SUM(IF($A383='Sale Auction Data'!$L$2:$L$597,IF(G$200&lt;'Sale Auction Data'!$E$2:$E$597,IF((H$200+1)&gt;'Sale Auction Data'!$E$2:$E$597,'Sale Auction Data'!$F$2:$F$597))))))))</f>
        <v>6.0962566844919783E-2</v>
      </c>
      <c r="I383" s="108" t="str">
        <f t="array" ref="I383">IF(ISERR(IF((((SUM(IF($A383='Sale Auction Data'!$L$2:$L$597,IF(H$200&lt;'Sale Auction Data'!$E$2:$E$597,IF((I$200+1)&gt;'Sale Auction Data'!$E$2:$E$597,'Sale Auction Data'!$G$2:$G$597)))))-(SUM(IF($A383='Sale Auction Data'!$L$2:$L$597,IF(H$200&lt;'Sale Auction Data'!$E$2:$E$597,IF((I$200+1)&gt;'Sale Auction Data'!$E$2:$E$597,'Sale Auction Data'!$F$2:$F$597))))))/(SUM(IF($A383='Sale Auction Data'!$L$2:$L$597,IF(H$200&lt;'Sale Auction Data'!$E$2:$E$597,IF((I$200+1)&gt;'Sale Auction Data'!$E$2:$E$597,'Sale Auction Data'!$F$2:$F$597))))))=0,"-",(((SUM(IF($A383='Sale Auction Data'!$L$2:$L$597,IF(H$200&lt;'Sale Auction Data'!$E$2:$E$597,IF((I$200+1)&gt;'Sale Auction Data'!$E$2:$E$597,'Sale Auction Data'!$G$2:$G$597)))))-(SUM(IF($A383='Sale Auction Data'!$L$2:$L$597,IF(H$200&lt;'Sale Auction Data'!$E$2:$E$597,IF((I$200+1)&gt;'Sale Auction Data'!$E$2:$E$597,'Sale Auction Data'!$F$2:$F$597))))))/(SUM(IF($A383='Sale Auction Data'!$L$2:$L$597,IF(H$200&lt;'Sale Auction Data'!$E$2:$E$597,IF((I$200+1)&gt;'Sale Auction Data'!$E$2:$E$597,'Sale Auction Data'!$F$2:$F$597)))))))),"-",IF((((SUM(IF($A383='Sale Auction Data'!$L$2:$L$597,IF(H$200&lt;'Sale Auction Data'!$E$2:$E$597,IF((I$200+1)&gt;'Sale Auction Data'!$E$2:$E$597,'Sale Auction Data'!$G$2:$G$597)))))-(SUM(IF($A383='Sale Auction Data'!$L$2:$L$597,IF(H$200&lt;'Sale Auction Data'!$E$2:$E$597,IF((I$200+1)&gt;'Sale Auction Data'!$E$2:$E$597,'Sale Auction Data'!$F$2:$F$597))))))/(SUM(IF($A383='Sale Auction Data'!$L$2:$L$597,IF(H$200&lt;'Sale Auction Data'!$E$2:$E$597,IF((I$200+1)&gt;'Sale Auction Data'!$E$2:$E$597,'Sale Auction Data'!$F$2:$F$597))))))=0,"-",(((SUM(IF($A383='Sale Auction Data'!$L$2:$L$597,IF(H$200&lt;'Sale Auction Data'!$E$2:$E$597,IF((I$200+1)&gt;'Sale Auction Data'!$E$2:$E$597,'Sale Auction Data'!$G$2:$G$597)))))-(SUM(IF($A383='Sale Auction Data'!$L$2:$L$597,IF(H$200&lt;'Sale Auction Data'!$E$2:$E$597,IF((I$200+1)&gt;'Sale Auction Data'!$E$2:$E$597,'Sale Auction Data'!$F$2:$F$597))))))/(SUM(IF($A383='Sale Auction Data'!$L$2:$L$597,IF(H$200&lt;'Sale Auction Data'!$E$2:$E$597,IF((I$200+1)&gt;'Sale Auction Data'!$E$2:$E$597,'Sale Auction Data'!$F$2:$F$597))))))))</f>
        <v>-</v>
      </c>
      <c r="J383" s="108" t="str">
        <f t="array" ref="J383">IF(ISERR(IF((((SUM(IF($A383='Sale Auction Data'!$L$2:$L$597,IF(I$200&lt;'Sale Auction Data'!$E$2:$E$597,IF((J$200+1)&gt;'Sale Auction Data'!$E$2:$E$597,'Sale Auction Data'!$G$2:$G$597)))))-(SUM(IF($A383='Sale Auction Data'!$L$2:$L$597,IF(I$200&lt;'Sale Auction Data'!$E$2:$E$597,IF((J$200+1)&gt;'Sale Auction Data'!$E$2:$E$597,'Sale Auction Data'!$F$2:$F$597))))))/(SUM(IF($A383='Sale Auction Data'!$L$2:$L$597,IF(I$200&lt;'Sale Auction Data'!$E$2:$E$597,IF((J$200+1)&gt;'Sale Auction Data'!$E$2:$E$597,'Sale Auction Data'!$F$2:$F$597))))))=0,"-",(((SUM(IF($A383='Sale Auction Data'!$L$2:$L$597,IF(I$200&lt;'Sale Auction Data'!$E$2:$E$597,IF((J$200+1)&gt;'Sale Auction Data'!$E$2:$E$597,'Sale Auction Data'!$G$2:$G$597)))))-(SUM(IF($A383='Sale Auction Data'!$L$2:$L$597,IF(I$200&lt;'Sale Auction Data'!$E$2:$E$597,IF((J$200+1)&gt;'Sale Auction Data'!$E$2:$E$597,'Sale Auction Data'!$F$2:$F$597))))))/(SUM(IF($A383='Sale Auction Data'!$L$2:$L$597,IF(I$200&lt;'Sale Auction Data'!$E$2:$E$597,IF((J$200+1)&gt;'Sale Auction Data'!$E$2:$E$597,'Sale Auction Data'!$F$2:$F$597)))))))),"-",IF((((SUM(IF($A383='Sale Auction Data'!$L$2:$L$597,IF(I$200&lt;'Sale Auction Data'!$E$2:$E$597,IF((J$200+1)&gt;'Sale Auction Data'!$E$2:$E$597,'Sale Auction Data'!$G$2:$G$597)))))-(SUM(IF($A383='Sale Auction Data'!$L$2:$L$597,IF(I$200&lt;'Sale Auction Data'!$E$2:$E$597,IF((J$200+1)&gt;'Sale Auction Data'!$E$2:$E$597,'Sale Auction Data'!$F$2:$F$597))))))/(SUM(IF($A383='Sale Auction Data'!$L$2:$L$597,IF(I$200&lt;'Sale Auction Data'!$E$2:$E$597,IF((J$200+1)&gt;'Sale Auction Data'!$E$2:$E$597,'Sale Auction Data'!$F$2:$F$597))))))=0,"-",(((SUM(IF($A383='Sale Auction Data'!$L$2:$L$597,IF(I$200&lt;'Sale Auction Data'!$E$2:$E$597,IF((J$200+1)&gt;'Sale Auction Data'!$E$2:$E$597,'Sale Auction Data'!$G$2:$G$597)))))-(SUM(IF($A383='Sale Auction Data'!$L$2:$L$597,IF(I$200&lt;'Sale Auction Data'!$E$2:$E$597,IF((J$200+1)&gt;'Sale Auction Data'!$E$2:$E$597,'Sale Auction Data'!$F$2:$F$597))))))/(SUM(IF($A383='Sale Auction Data'!$L$2:$L$597,IF(I$200&lt;'Sale Auction Data'!$E$2:$E$597,IF((J$200+1)&gt;'Sale Auction Data'!$E$2:$E$597,'Sale Auction Data'!$F$2:$F$597))))))))</f>
        <v>-</v>
      </c>
      <c r="K383" s="108" t="str">
        <f t="array" ref="K383">IF(ISERR(IF((((SUM(IF($A383='Sale Auction Data'!$L$2:$L$597,IF(J$200&lt;'Sale Auction Data'!$E$2:$E$597,IF((K$200+1)&gt;'Sale Auction Data'!$E$2:$E$597,'Sale Auction Data'!$G$2:$G$597)))))-(SUM(IF($A383='Sale Auction Data'!$L$2:$L$597,IF(J$200&lt;'Sale Auction Data'!$E$2:$E$597,IF((K$200+1)&gt;'Sale Auction Data'!$E$2:$E$597,'Sale Auction Data'!$F$2:$F$597))))))/(SUM(IF($A383='Sale Auction Data'!$L$2:$L$597,IF(J$200&lt;'Sale Auction Data'!$E$2:$E$597,IF((K$200+1)&gt;'Sale Auction Data'!$E$2:$E$597,'Sale Auction Data'!$F$2:$F$597))))))=0,"-",(((SUM(IF($A383='Sale Auction Data'!$L$2:$L$597,IF(J$200&lt;'Sale Auction Data'!$E$2:$E$597,IF((K$200+1)&gt;'Sale Auction Data'!$E$2:$E$597,'Sale Auction Data'!$G$2:$G$597)))))-(SUM(IF($A383='Sale Auction Data'!$L$2:$L$597,IF(J$200&lt;'Sale Auction Data'!$E$2:$E$597,IF((K$200+1)&gt;'Sale Auction Data'!$E$2:$E$597,'Sale Auction Data'!$F$2:$F$597))))))/(SUM(IF($A383='Sale Auction Data'!$L$2:$L$597,IF(J$200&lt;'Sale Auction Data'!$E$2:$E$597,IF((K$200+1)&gt;'Sale Auction Data'!$E$2:$E$597,'Sale Auction Data'!$F$2:$F$597)))))))),"-",IF((((SUM(IF($A383='Sale Auction Data'!$L$2:$L$597,IF(J$200&lt;'Sale Auction Data'!$E$2:$E$597,IF((K$200+1)&gt;'Sale Auction Data'!$E$2:$E$597,'Sale Auction Data'!$G$2:$G$597)))))-(SUM(IF($A383='Sale Auction Data'!$L$2:$L$597,IF(J$200&lt;'Sale Auction Data'!$E$2:$E$597,IF((K$200+1)&gt;'Sale Auction Data'!$E$2:$E$597,'Sale Auction Data'!$F$2:$F$597))))))/(SUM(IF($A383='Sale Auction Data'!$L$2:$L$597,IF(J$200&lt;'Sale Auction Data'!$E$2:$E$597,IF((K$200+1)&gt;'Sale Auction Data'!$E$2:$E$597,'Sale Auction Data'!$F$2:$F$597))))))=0,"-",(((SUM(IF($A383='Sale Auction Data'!$L$2:$L$597,IF(J$200&lt;'Sale Auction Data'!$E$2:$E$597,IF((K$200+1)&gt;'Sale Auction Data'!$E$2:$E$597,'Sale Auction Data'!$G$2:$G$597)))))-(SUM(IF($A383='Sale Auction Data'!$L$2:$L$597,IF(J$200&lt;'Sale Auction Data'!$E$2:$E$597,IF((K$200+1)&gt;'Sale Auction Data'!$E$2:$E$597,'Sale Auction Data'!$F$2:$F$597))))))/(SUM(IF($A383='Sale Auction Data'!$L$2:$L$597,IF(J$200&lt;'Sale Auction Data'!$E$2:$E$597,IF((K$200+1)&gt;'Sale Auction Data'!$E$2:$E$597,'Sale Auction Data'!$F$2:$F$597))))))))</f>
        <v>-</v>
      </c>
      <c r="L383" s="109" t="str">
        <f t="array" ref="L383">IF(ISERR(IF((((SUM(IF($A383='Sale Auction Data'!$L$2:$L$597,IF((L$200+1)&lt;'Sale Auction Data'!$E$2:$E$597,'Sale Auction Data'!$G$2:$G$597))))-(SUM(IF($A383='Sale Auction Data'!$L$2:$L$597,IF((L$200+1)&lt;'Sale Auction Data'!$E$2:$E$597,'Sale Auction Data'!$F$2:$F$597)))))/(SUM(IF($A383='Sale Auction Data'!$L$2:$L$597,IF((L$200+1)&lt;'Sale Auction Data'!$E$2:$E$597,'Sale Auction Data'!$F$2:$F$597)))))=0,"-",(((SUM(IF($A383='Sale Auction Data'!$L$2:$L$597,IF((L$200+1)&lt;'Sale Auction Data'!$E$2:$E$597,'Sale Auction Data'!$G$2:$G$597))))-(SUM(IF($A383='Sale Auction Data'!$L$2:$L$597,IF((L$200+1)&lt;'Sale Auction Data'!$E$2:$E$597,'Sale Auction Data'!$F$2:$F$597)))))/(SUM(IF($A383='Sale Auction Data'!$L$2:$L$597,IF((L$200+1)&lt;'Sale Auction Data'!$E$2:$E$597,'Sale Auction Data'!$F$2:$F$597))))))),"-",IF((((SUM(IF($A383='Sale Auction Data'!$L$2:$L$597,IF((L$200+1)&lt;'Sale Auction Data'!$E$2:$E$597,'Sale Auction Data'!$G$2:$G$597))))-(SUM(IF($A383='Sale Auction Data'!$L$2:$L$597,IF((L$200+1)&lt;'Sale Auction Data'!$E$2:$E$597,'Sale Auction Data'!$F$2:$F$597)))))/(SUM(IF($A383='Sale Auction Data'!$L$2:$L$597,IF((L$200+1)&lt;'Sale Auction Data'!$E$2:$E$597,'Sale Auction Data'!$F$2:$F$597)))))=0,"-",(((SUM(IF($A383='Sale Auction Data'!$L$2:$L$597,IF((L$200+1)&lt;'Sale Auction Data'!$E$2:$E$597,'Sale Auction Data'!$G$2:$G$597))))-(SUM(IF($A383='Sale Auction Data'!$L$2:$L$597,IF((L$200+1)&lt;'Sale Auction Data'!$E$2:$E$597,'Sale Auction Data'!$F$2:$F$597)))))/(SUM(IF($A383='Sale Auction Data'!$L$2:$L$597,IF((L$200+1)&lt;'Sale Auction Data'!$E$2:$E$597,'Sale Auction Data'!$F$2:$F$597)))))))</f>
        <v>-</v>
      </c>
      <c r="M383" s="113">
        <f t="shared" si="56"/>
        <v>0.43187031872509962</v>
      </c>
      <c r="N383" s="114">
        <f t="array" ref="N383">IF(MAX(IF($M383&lt;&gt;$C382:$L382,$C382:$L382))=0,"",MAX(IF($M383&lt;&gt;$C382:$L382,$C382:$L382)))</f>
        <v>0.23269402985074628</v>
      </c>
      <c r="O383" s="114">
        <f t="array" ref="O383">IF(MIN(IF($M383&lt;&gt;$C382:$L382,IF($N383&lt;&gt;$C382:$L382,$C382:$L382)))=0,"",MIN(IF($M383&lt;&gt;$C382:$L382,IF($N383&lt;&gt;$C382:$L382,$C382:$L382))))</f>
        <v>0.11625338289962832</v>
      </c>
      <c r="P383" s="114" t="str">
        <f t="array" ref="P383">IF(MIN(IF($O383&lt;&gt;$C382:$L382,IF($N383&lt;&gt;$C382:$L382,IF($M383&lt;&gt;$C382:$L382,$C382:$L382))))=0,"",MIN(IF($O383&lt;&gt;$C382:$L382,IF($N383&lt;&gt;$C382:$L382,IF($M383&lt;&gt;$C382:$L382,$C382:$L382)))))</f>
        <v/>
      </c>
    </row>
    <row r="384" spans="1:16" x14ac:dyDescent="0.25">
      <c r="A384" t="s">
        <v>111</v>
      </c>
      <c r="B384" s="97" t="s">
        <v>169</v>
      </c>
      <c r="C384" s="107">
        <f t="array" ref="C384">IF(ISERR(IF((((SUM(IF($A384='Sale Auction Data'!$L$2:$L$597,IF(C$200&gt;'Sale Auction Data'!$E$2:$E$597,'Sale Auction Data'!$G$2:$G$597))))-(SUM(IF($A384='Sale Auction Data'!$L$2:$L$597,IF(C$200&gt;'Sale Auction Data'!$E$2:$E$597,'Sale Auction Data'!$F$2:$F$597)))))/(SUM(IF($A384='Sale Auction Data'!$L$2:$L$597,IF(C$200&gt;'Sale Auction Data'!$E$2:$E$597,'Sale Auction Data'!$F$2:$F$597)))))=0,"-",(((SUM(IF($A384='Sale Auction Data'!$L$2:$L$597,IF(C$200&gt;'Sale Auction Data'!$E$2:$E$597,'Sale Auction Data'!$G$2:$G$597))))-(SUM(IF($A384='Sale Auction Data'!$L$2:$L$597,IF(C$200&gt;'Sale Auction Data'!$E$2:$E$597,'Sale Auction Data'!$F$2:$F$597)))))/(SUM(IF($A384='Sale Auction Data'!$L$2:$L$597,IF(C$200&gt;'Sale Auction Data'!$E$2:$E$597,'Sale Auction Data'!$F$2:$F$597))))))),"-",IF((((SUM(IF($A384='Sale Auction Data'!$L$2:$L$597,IF(C$200&gt;'Sale Auction Data'!$E$2:$E$597,'Sale Auction Data'!$G$2:$G$597))))-(SUM(IF($A384='Sale Auction Data'!$L$2:$L$597,IF(C$200&gt;'Sale Auction Data'!$E$2:$E$597,'Sale Auction Data'!$F$2:$F$597)))))/(SUM(IF($A384='Sale Auction Data'!$L$2:$L$597,IF(C$200&gt;'Sale Auction Data'!$E$2:$E$597,'Sale Auction Data'!$F$2:$F$597)))))=0,"-",(((SUM(IF($A384='Sale Auction Data'!$L$2:$L$597,IF(C$200&gt;'Sale Auction Data'!$E$2:$E$597,'Sale Auction Data'!$G$2:$G$597))))-(SUM(IF($A384='Sale Auction Data'!$L$2:$L$597,IF(C$200&gt;'Sale Auction Data'!$E$2:$E$597,'Sale Auction Data'!$F$2:$F$597)))))/(SUM(IF($A384='Sale Auction Data'!$L$2:$L$597,IF(C$200&gt;'Sale Auction Data'!$E$2:$E$597,'Sale Auction Data'!$F$2:$F$597)))))))</f>
        <v>0.27169260945601109</v>
      </c>
      <c r="D384" s="108">
        <f t="array" ref="D384">IF(ISERR(IF((((SUM(IF($A384='Sale Auction Data'!$L$2:$L$597,IF(C$200&lt;'Sale Auction Data'!$E$2:$E$597,IF((D$200+1)&gt;'Sale Auction Data'!$E$2:$E$597,'Sale Auction Data'!$G$2:$G$597)))))-(SUM(IF($A384='Sale Auction Data'!$L$2:$L$597,IF(C$200&lt;'Sale Auction Data'!$E$2:$E$597,IF((D$200+1)&gt;'Sale Auction Data'!$E$2:$E$597,'Sale Auction Data'!$F$2:$F$597))))))/(SUM(IF($A384='Sale Auction Data'!$L$2:$L$597,IF(C$200&lt;'Sale Auction Data'!$E$2:$E$597,IF((D$200+1)&gt;'Sale Auction Data'!$E$2:$E$597,'Sale Auction Data'!$F$2:$F$597))))))=0,"-",(((SUM(IF($A384='Sale Auction Data'!$L$2:$L$597,IF(C$200&lt;'Sale Auction Data'!$E$2:$E$597,IF((D$200+1)&gt;'Sale Auction Data'!$E$2:$E$597,'Sale Auction Data'!$G$2:$G$597)))))-(SUM(IF($A384='Sale Auction Data'!$L$2:$L$597,IF(C$200&lt;'Sale Auction Data'!$E$2:$E$597,IF((D$200+1)&gt;'Sale Auction Data'!$E$2:$E$597,'Sale Auction Data'!$F$2:$F$597))))))/(SUM(IF($A384='Sale Auction Data'!$L$2:$L$597,IF(C$200&lt;'Sale Auction Data'!$E$2:$E$597,IF((D$200+1)&gt;'Sale Auction Data'!$E$2:$E$597,'Sale Auction Data'!$F$2:$F$597)))))))),"-",IF((((SUM(IF($A384='Sale Auction Data'!$L$2:$L$597,IF(C$200&lt;'Sale Auction Data'!$E$2:$E$597,IF((D$200+1)&gt;'Sale Auction Data'!$E$2:$E$597,'Sale Auction Data'!$G$2:$G$597)))))-(SUM(IF($A384='Sale Auction Data'!$L$2:$L$597,IF(C$200&lt;'Sale Auction Data'!$E$2:$E$597,IF((D$200+1)&gt;'Sale Auction Data'!$E$2:$E$597,'Sale Auction Data'!$F$2:$F$597))))))/(SUM(IF($A384='Sale Auction Data'!$L$2:$L$597,IF(C$200&lt;'Sale Auction Data'!$E$2:$E$597,IF((D$200+1)&gt;'Sale Auction Data'!$E$2:$E$597,'Sale Auction Data'!$F$2:$F$597))))))=0,"-",(((SUM(IF($A384='Sale Auction Data'!$L$2:$L$597,IF(C$200&lt;'Sale Auction Data'!$E$2:$E$597,IF((D$200+1)&gt;'Sale Auction Data'!$E$2:$E$597,'Sale Auction Data'!$G$2:$G$597)))))-(SUM(IF($A384='Sale Auction Data'!$L$2:$L$597,IF(C$200&lt;'Sale Auction Data'!$E$2:$E$597,IF((D$200+1)&gt;'Sale Auction Data'!$E$2:$E$597,'Sale Auction Data'!$F$2:$F$597))))))/(SUM(IF($A384='Sale Auction Data'!$L$2:$L$597,IF(C$200&lt;'Sale Auction Data'!$E$2:$E$597,IF((D$200+1)&gt;'Sale Auction Data'!$E$2:$E$597,'Sale Auction Data'!$F$2:$F$597))))))))</f>
        <v>0.3595505617977528</v>
      </c>
      <c r="E384" s="108" t="str">
        <f t="array" ref="E384">IF(ISERR(IF((((SUM(IF($A384='Sale Auction Data'!$L$2:$L$597,IF(D$200&lt;'Sale Auction Data'!$E$2:$E$597,IF((E$200+1)&gt;'Sale Auction Data'!$E$2:$E$597,'Sale Auction Data'!$G$2:$G$597)))))-(SUM(IF($A384='Sale Auction Data'!$L$2:$L$597,IF(D$200&lt;'Sale Auction Data'!$E$2:$E$597,IF((E$200+1)&gt;'Sale Auction Data'!$E$2:$E$597,'Sale Auction Data'!$F$2:$F$597))))))/(SUM(IF($A384='Sale Auction Data'!$L$2:$L$597,IF(D$200&lt;'Sale Auction Data'!$E$2:$E$597,IF((E$200+1)&gt;'Sale Auction Data'!$E$2:$E$597,'Sale Auction Data'!$F$2:$F$597))))))=0,"-",(((SUM(IF($A384='Sale Auction Data'!$L$2:$L$597,IF(D$200&lt;'Sale Auction Data'!$E$2:$E$597,IF((E$200+1)&gt;'Sale Auction Data'!$E$2:$E$597,'Sale Auction Data'!$G$2:$G$597)))))-(SUM(IF($A384='Sale Auction Data'!$L$2:$L$597,IF(D$200&lt;'Sale Auction Data'!$E$2:$E$597,IF((E$200+1)&gt;'Sale Auction Data'!$E$2:$E$597,'Sale Auction Data'!$F$2:$F$597))))))/(SUM(IF($A384='Sale Auction Data'!$L$2:$L$597,IF(D$200&lt;'Sale Auction Data'!$E$2:$E$597,IF((E$200+1)&gt;'Sale Auction Data'!$E$2:$E$597,'Sale Auction Data'!$F$2:$F$597)))))))),"-",IF((((SUM(IF($A384='Sale Auction Data'!$L$2:$L$597,IF(D$200&lt;'Sale Auction Data'!$E$2:$E$597,IF((E$200+1)&gt;'Sale Auction Data'!$E$2:$E$597,'Sale Auction Data'!$G$2:$G$597)))))-(SUM(IF($A384='Sale Auction Data'!$L$2:$L$597,IF(D$200&lt;'Sale Auction Data'!$E$2:$E$597,IF((E$200+1)&gt;'Sale Auction Data'!$E$2:$E$597,'Sale Auction Data'!$F$2:$F$597))))))/(SUM(IF($A384='Sale Auction Data'!$L$2:$L$597,IF(D$200&lt;'Sale Auction Data'!$E$2:$E$597,IF((E$200+1)&gt;'Sale Auction Data'!$E$2:$E$597,'Sale Auction Data'!$F$2:$F$597))))))=0,"-",(((SUM(IF($A384='Sale Auction Data'!$L$2:$L$597,IF(D$200&lt;'Sale Auction Data'!$E$2:$E$597,IF((E$200+1)&gt;'Sale Auction Data'!$E$2:$E$597,'Sale Auction Data'!$G$2:$G$597)))))-(SUM(IF($A384='Sale Auction Data'!$L$2:$L$597,IF(D$200&lt;'Sale Auction Data'!$E$2:$E$597,IF((E$200+1)&gt;'Sale Auction Data'!$E$2:$E$597,'Sale Auction Data'!$F$2:$F$597))))))/(SUM(IF($A384='Sale Auction Data'!$L$2:$L$597,IF(D$200&lt;'Sale Auction Data'!$E$2:$E$597,IF((E$200+1)&gt;'Sale Auction Data'!$E$2:$E$597,'Sale Auction Data'!$F$2:$F$597))))))))</f>
        <v>-</v>
      </c>
      <c r="F384" s="108" t="str">
        <f t="array" ref="F384">IF(ISERR(IF((((SUM(IF($A384='Sale Auction Data'!$L$2:$L$597,IF(E$200&lt;'Sale Auction Data'!$E$2:$E$597,IF((F$200+1)&gt;'Sale Auction Data'!$E$2:$E$597,'Sale Auction Data'!$G$2:$G$597)))))-(SUM(IF($A384='Sale Auction Data'!$L$2:$L$597,IF(E$200&lt;'Sale Auction Data'!$E$2:$E$597,IF((F$200+1)&gt;'Sale Auction Data'!$E$2:$E$597,'Sale Auction Data'!$F$2:$F$597))))))/(SUM(IF($A384='Sale Auction Data'!$L$2:$L$597,IF(E$200&lt;'Sale Auction Data'!$E$2:$E$597,IF((F$200+1)&gt;'Sale Auction Data'!$E$2:$E$597,'Sale Auction Data'!$F$2:$F$597))))))=0,"-",(((SUM(IF($A384='Sale Auction Data'!$L$2:$L$597,IF(E$200&lt;'Sale Auction Data'!$E$2:$E$597,IF((F$200+1)&gt;'Sale Auction Data'!$E$2:$E$597,'Sale Auction Data'!$G$2:$G$597)))))-(SUM(IF($A384='Sale Auction Data'!$L$2:$L$597,IF(E$200&lt;'Sale Auction Data'!$E$2:$E$597,IF((F$200+1)&gt;'Sale Auction Data'!$E$2:$E$597,'Sale Auction Data'!$F$2:$F$597))))))/(SUM(IF($A384='Sale Auction Data'!$L$2:$L$597,IF(E$200&lt;'Sale Auction Data'!$E$2:$E$597,IF((F$200+1)&gt;'Sale Auction Data'!$E$2:$E$597,'Sale Auction Data'!$F$2:$F$597)))))))),"-",IF((((SUM(IF($A384='Sale Auction Data'!$L$2:$L$597,IF(E$200&lt;'Sale Auction Data'!$E$2:$E$597,IF((F$200+1)&gt;'Sale Auction Data'!$E$2:$E$597,'Sale Auction Data'!$G$2:$G$597)))))-(SUM(IF($A384='Sale Auction Data'!$L$2:$L$597,IF(E$200&lt;'Sale Auction Data'!$E$2:$E$597,IF((F$200+1)&gt;'Sale Auction Data'!$E$2:$E$597,'Sale Auction Data'!$F$2:$F$597))))))/(SUM(IF($A384='Sale Auction Data'!$L$2:$L$597,IF(E$200&lt;'Sale Auction Data'!$E$2:$E$597,IF((F$200+1)&gt;'Sale Auction Data'!$E$2:$E$597,'Sale Auction Data'!$F$2:$F$597))))))=0,"-",(((SUM(IF($A384='Sale Auction Data'!$L$2:$L$597,IF(E$200&lt;'Sale Auction Data'!$E$2:$E$597,IF((F$200+1)&gt;'Sale Auction Data'!$E$2:$E$597,'Sale Auction Data'!$G$2:$G$597)))))-(SUM(IF($A384='Sale Auction Data'!$L$2:$L$597,IF(E$200&lt;'Sale Auction Data'!$E$2:$E$597,IF((F$200+1)&gt;'Sale Auction Data'!$E$2:$E$597,'Sale Auction Data'!$F$2:$F$597))))))/(SUM(IF($A384='Sale Auction Data'!$L$2:$L$597,IF(E$200&lt;'Sale Auction Data'!$E$2:$E$597,IF((F$200+1)&gt;'Sale Auction Data'!$E$2:$E$597,'Sale Auction Data'!$F$2:$F$597))))))))</f>
        <v>-</v>
      </c>
      <c r="G384" s="108" t="str">
        <f t="array" ref="G384">IF(ISERR(IF((((SUM(IF($A384='Sale Auction Data'!$L$2:$L$597,IF(F$200&lt;'Sale Auction Data'!$E$2:$E$597,IF((G$200+1)&gt;'Sale Auction Data'!$E$2:$E$597,'Sale Auction Data'!$G$2:$G$597)))))-(SUM(IF($A384='Sale Auction Data'!$L$2:$L$597,IF(F$200&lt;'Sale Auction Data'!$E$2:$E$597,IF((G$200+1)&gt;'Sale Auction Data'!$E$2:$E$597,'Sale Auction Data'!$F$2:$F$597))))))/(SUM(IF($A384='Sale Auction Data'!$L$2:$L$597,IF(F$200&lt;'Sale Auction Data'!$E$2:$E$597,IF((G$200+1)&gt;'Sale Auction Data'!$E$2:$E$597,'Sale Auction Data'!$F$2:$F$597))))))=0,"-",(((SUM(IF($A384='Sale Auction Data'!$L$2:$L$597,IF(F$200&lt;'Sale Auction Data'!$E$2:$E$597,IF((G$200+1)&gt;'Sale Auction Data'!$E$2:$E$597,'Sale Auction Data'!$G$2:$G$597)))))-(SUM(IF($A384='Sale Auction Data'!$L$2:$L$597,IF(F$200&lt;'Sale Auction Data'!$E$2:$E$597,IF((G$200+1)&gt;'Sale Auction Data'!$E$2:$E$597,'Sale Auction Data'!$F$2:$F$597))))))/(SUM(IF($A384='Sale Auction Data'!$L$2:$L$597,IF(F$200&lt;'Sale Auction Data'!$E$2:$E$597,IF((G$200+1)&gt;'Sale Auction Data'!$E$2:$E$597,'Sale Auction Data'!$F$2:$F$597)))))))),"-",IF((((SUM(IF($A384='Sale Auction Data'!$L$2:$L$597,IF(F$200&lt;'Sale Auction Data'!$E$2:$E$597,IF((G$200+1)&gt;'Sale Auction Data'!$E$2:$E$597,'Sale Auction Data'!$G$2:$G$597)))))-(SUM(IF($A384='Sale Auction Data'!$L$2:$L$597,IF(F$200&lt;'Sale Auction Data'!$E$2:$E$597,IF((G$200+1)&gt;'Sale Auction Data'!$E$2:$E$597,'Sale Auction Data'!$F$2:$F$597))))))/(SUM(IF($A384='Sale Auction Data'!$L$2:$L$597,IF(F$200&lt;'Sale Auction Data'!$E$2:$E$597,IF((G$200+1)&gt;'Sale Auction Data'!$E$2:$E$597,'Sale Auction Data'!$F$2:$F$597))))))=0,"-",(((SUM(IF($A384='Sale Auction Data'!$L$2:$L$597,IF(F$200&lt;'Sale Auction Data'!$E$2:$E$597,IF((G$200+1)&gt;'Sale Auction Data'!$E$2:$E$597,'Sale Auction Data'!$G$2:$G$597)))))-(SUM(IF($A384='Sale Auction Data'!$L$2:$L$597,IF(F$200&lt;'Sale Auction Data'!$E$2:$E$597,IF((G$200+1)&gt;'Sale Auction Data'!$E$2:$E$597,'Sale Auction Data'!$F$2:$F$597))))))/(SUM(IF($A384='Sale Auction Data'!$L$2:$L$597,IF(F$200&lt;'Sale Auction Data'!$E$2:$E$597,IF((G$200+1)&gt;'Sale Auction Data'!$E$2:$E$597,'Sale Auction Data'!$F$2:$F$597))))))))</f>
        <v>-</v>
      </c>
      <c r="H384" s="108" t="str">
        <f t="array" ref="H384">IF(ISERR(IF((((SUM(IF($A384='Sale Auction Data'!$L$2:$L$597,IF(G$200&lt;'Sale Auction Data'!$E$2:$E$597,IF((H$200+1)&gt;'Sale Auction Data'!$E$2:$E$597,'Sale Auction Data'!$G$2:$G$597)))))-(SUM(IF($A384='Sale Auction Data'!$L$2:$L$597,IF(G$200&lt;'Sale Auction Data'!$E$2:$E$597,IF((H$200+1)&gt;'Sale Auction Data'!$E$2:$E$597,'Sale Auction Data'!$F$2:$F$597))))))/(SUM(IF($A384='Sale Auction Data'!$L$2:$L$597,IF(G$200&lt;'Sale Auction Data'!$E$2:$E$597,IF((H$200+1)&gt;'Sale Auction Data'!$E$2:$E$597,'Sale Auction Data'!$F$2:$F$597))))))=0,"-",(((SUM(IF($A384='Sale Auction Data'!$L$2:$L$597,IF(G$200&lt;'Sale Auction Data'!$E$2:$E$597,IF((H$200+1)&gt;'Sale Auction Data'!$E$2:$E$597,'Sale Auction Data'!$G$2:$G$597)))))-(SUM(IF($A384='Sale Auction Data'!$L$2:$L$597,IF(G$200&lt;'Sale Auction Data'!$E$2:$E$597,IF((H$200+1)&gt;'Sale Auction Data'!$E$2:$E$597,'Sale Auction Data'!$F$2:$F$597))))))/(SUM(IF($A384='Sale Auction Data'!$L$2:$L$597,IF(G$200&lt;'Sale Auction Data'!$E$2:$E$597,IF((H$200+1)&gt;'Sale Auction Data'!$E$2:$E$597,'Sale Auction Data'!$F$2:$F$597)))))))),"-",IF((((SUM(IF($A384='Sale Auction Data'!$L$2:$L$597,IF(G$200&lt;'Sale Auction Data'!$E$2:$E$597,IF((H$200+1)&gt;'Sale Auction Data'!$E$2:$E$597,'Sale Auction Data'!$G$2:$G$597)))))-(SUM(IF($A384='Sale Auction Data'!$L$2:$L$597,IF(G$200&lt;'Sale Auction Data'!$E$2:$E$597,IF((H$200+1)&gt;'Sale Auction Data'!$E$2:$E$597,'Sale Auction Data'!$F$2:$F$597))))))/(SUM(IF($A384='Sale Auction Data'!$L$2:$L$597,IF(G$200&lt;'Sale Auction Data'!$E$2:$E$597,IF((H$200+1)&gt;'Sale Auction Data'!$E$2:$E$597,'Sale Auction Data'!$F$2:$F$597))))))=0,"-",(((SUM(IF($A384='Sale Auction Data'!$L$2:$L$597,IF(G$200&lt;'Sale Auction Data'!$E$2:$E$597,IF((H$200+1)&gt;'Sale Auction Data'!$E$2:$E$597,'Sale Auction Data'!$G$2:$G$597)))))-(SUM(IF($A384='Sale Auction Data'!$L$2:$L$597,IF(G$200&lt;'Sale Auction Data'!$E$2:$E$597,IF((H$200+1)&gt;'Sale Auction Data'!$E$2:$E$597,'Sale Auction Data'!$F$2:$F$597))))))/(SUM(IF($A384='Sale Auction Data'!$L$2:$L$597,IF(G$200&lt;'Sale Auction Data'!$E$2:$E$597,IF((H$200+1)&gt;'Sale Auction Data'!$E$2:$E$597,'Sale Auction Data'!$F$2:$F$597))))))))</f>
        <v>-</v>
      </c>
      <c r="I384" s="108" t="str">
        <f t="array" ref="I384">IF(ISERR(IF((((SUM(IF($A384='Sale Auction Data'!$L$2:$L$597,IF(H$200&lt;'Sale Auction Data'!$E$2:$E$597,IF((I$200+1)&gt;'Sale Auction Data'!$E$2:$E$597,'Sale Auction Data'!$G$2:$G$597)))))-(SUM(IF($A384='Sale Auction Data'!$L$2:$L$597,IF(H$200&lt;'Sale Auction Data'!$E$2:$E$597,IF((I$200+1)&gt;'Sale Auction Data'!$E$2:$E$597,'Sale Auction Data'!$F$2:$F$597))))))/(SUM(IF($A384='Sale Auction Data'!$L$2:$L$597,IF(H$200&lt;'Sale Auction Data'!$E$2:$E$597,IF((I$200+1)&gt;'Sale Auction Data'!$E$2:$E$597,'Sale Auction Data'!$F$2:$F$597))))))=0,"-",(((SUM(IF($A384='Sale Auction Data'!$L$2:$L$597,IF(H$200&lt;'Sale Auction Data'!$E$2:$E$597,IF((I$200+1)&gt;'Sale Auction Data'!$E$2:$E$597,'Sale Auction Data'!$G$2:$G$597)))))-(SUM(IF($A384='Sale Auction Data'!$L$2:$L$597,IF(H$200&lt;'Sale Auction Data'!$E$2:$E$597,IF((I$200+1)&gt;'Sale Auction Data'!$E$2:$E$597,'Sale Auction Data'!$F$2:$F$597))))))/(SUM(IF($A384='Sale Auction Data'!$L$2:$L$597,IF(H$200&lt;'Sale Auction Data'!$E$2:$E$597,IF((I$200+1)&gt;'Sale Auction Data'!$E$2:$E$597,'Sale Auction Data'!$F$2:$F$597)))))))),"-",IF((((SUM(IF($A384='Sale Auction Data'!$L$2:$L$597,IF(H$200&lt;'Sale Auction Data'!$E$2:$E$597,IF((I$200+1)&gt;'Sale Auction Data'!$E$2:$E$597,'Sale Auction Data'!$G$2:$G$597)))))-(SUM(IF($A384='Sale Auction Data'!$L$2:$L$597,IF(H$200&lt;'Sale Auction Data'!$E$2:$E$597,IF((I$200+1)&gt;'Sale Auction Data'!$E$2:$E$597,'Sale Auction Data'!$F$2:$F$597))))))/(SUM(IF($A384='Sale Auction Data'!$L$2:$L$597,IF(H$200&lt;'Sale Auction Data'!$E$2:$E$597,IF((I$200+1)&gt;'Sale Auction Data'!$E$2:$E$597,'Sale Auction Data'!$F$2:$F$597))))))=0,"-",(((SUM(IF($A384='Sale Auction Data'!$L$2:$L$597,IF(H$200&lt;'Sale Auction Data'!$E$2:$E$597,IF((I$200+1)&gt;'Sale Auction Data'!$E$2:$E$597,'Sale Auction Data'!$G$2:$G$597)))))-(SUM(IF($A384='Sale Auction Data'!$L$2:$L$597,IF(H$200&lt;'Sale Auction Data'!$E$2:$E$597,IF((I$200+1)&gt;'Sale Auction Data'!$E$2:$E$597,'Sale Auction Data'!$F$2:$F$597))))))/(SUM(IF($A384='Sale Auction Data'!$L$2:$L$597,IF(H$200&lt;'Sale Auction Data'!$E$2:$E$597,IF((I$200+1)&gt;'Sale Auction Data'!$E$2:$E$597,'Sale Auction Data'!$F$2:$F$597))))))))</f>
        <v>-</v>
      </c>
      <c r="J384" s="108" t="str">
        <f t="array" ref="J384">IF(ISERR(IF((((SUM(IF($A384='Sale Auction Data'!$L$2:$L$597,IF(I$200&lt;'Sale Auction Data'!$E$2:$E$597,IF((J$200+1)&gt;'Sale Auction Data'!$E$2:$E$597,'Sale Auction Data'!$G$2:$G$597)))))-(SUM(IF($A384='Sale Auction Data'!$L$2:$L$597,IF(I$200&lt;'Sale Auction Data'!$E$2:$E$597,IF((J$200+1)&gt;'Sale Auction Data'!$E$2:$E$597,'Sale Auction Data'!$F$2:$F$597))))))/(SUM(IF($A384='Sale Auction Data'!$L$2:$L$597,IF(I$200&lt;'Sale Auction Data'!$E$2:$E$597,IF((J$200+1)&gt;'Sale Auction Data'!$E$2:$E$597,'Sale Auction Data'!$F$2:$F$597))))))=0,"-",(((SUM(IF($A384='Sale Auction Data'!$L$2:$L$597,IF(I$200&lt;'Sale Auction Data'!$E$2:$E$597,IF((J$200+1)&gt;'Sale Auction Data'!$E$2:$E$597,'Sale Auction Data'!$G$2:$G$597)))))-(SUM(IF($A384='Sale Auction Data'!$L$2:$L$597,IF(I$200&lt;'Sale Auction Data'!$E$2:$E$597,IF((J$200+1)&gt;'Sale Auction Data'!$E$2:$E$597,'Sale Auction Data'!$F$2:$F$597))))))/(SUM(IF($A384='Sale Auction Data'!$L$2:$L$597,IF(I$200&lt;'Sale Auction Data'!$E$2:$E$597,IF((J$200+1)&gt;'Sale Auction Data'!$E$2:$E$597,'Sale Auction Data'!$F$2:$F$597)))))))),"-",IF((((SUM(IF($A384='Sale Auction Data'!$L$2:$L$597,IF(I$200&lt;'Sale Auction Data'!$E$2:$E$597,IF((J$200+1)&gt;'Sale Auction Data'!$E$2:$E$597,'Sale Auction Data'!$G$2:$G$597)))))-(SUM(IF($A384='Sale Auction Data'!$L$2:$L$597,IF(I$200&lt;'Sale Auction Data'!$E$2:$E$597,IF((J$200+1)&gt;'Sale Auction Data'!$E$2:$E$597,'Sale Auction Data'!$F$2:$F$597))))))/(SUM(IF($A384='Sale Auction Data'!$L$2:$L$597,IF(I$200&lt;'Sale Auction Data'!$E$2:$E$597,IF((J$200+1)&gt;'Sale Auction Data'!$E$2:$E$597,'Sale Auction Data'!$F$2:$F$597))))))=0,"-",(((SUM(IF($A384='Sale Auction Data'!$L$2:$L$597,IF(I$200&lt;'Sale Auction Data'!$E$2:$E$597,IF((J$200+1)&gt;'Sale Auction Data'!$E$2:$E$597,'Sale Auction Data'!$G$2:$G$597)))))-(SUM(IF($A384='Sale Auction Data'!$L$2:$L$597,IF(I$200&lt;'Sale Auction Data'!$E$2:$E$597,IF((J$200+1)&gt;'Sale Auction Data'!$E$2:$E$597,'Sale Auction Data'!$F$2:$F$597))))))/(SUM(IF($A384='Sale Auction Data'!$L$2:$L$597,IF(I$200&lt;'Sale Auction Data'!$E$2:$E$597,IF((J$200+1)&gt;'Sale Auction Data'!$E$2:$E$597,'Sale Auction Data'!$F$2:$F$597))))))))</f>
        <v>-</v>
      </c>
      <c r="K384" s="108" t="str">
        <f t="array" ref="K384">IF(ISERR(IF((((SUM(IF($A384='Sale Auction Data'!$L$2:$L$597,IF(J$200&lt;'Sale Auction Data'!$E$2:$E$597,IF((K$200+1)&gt;'Sale Auction Data'!$E$2:$E$597,'Sale Auction Data'!$G$2:$G$597)))))-(SUM(IF($A384='Sale Auction Data'!$L$2:$L$597,IF(J$200&lt;'Sale Auction Data'!$E$2:$E$597,IF((K$200+1)&gt;'Sale Auction Data'!$E$2:$E$597,'Sale Auction Data'!$F$2:$F$597))))))/(SUM(IF($A384='Sale Auction Data'!$L$2:$L$597,IF(J$200&lt;'Sale Auction Data'!$E$2:$E$597,IF((K$200+1)&gt;'Sale Auction Data'!$E$2:$E$597,'Sale Auction Data'!$F$2:$F$597))))))=0,"-",(((SUM(IF($A384='Sale Auction Data'!$L$2:$L$597,IF(J$200&lt;'Sale Auction Data'!$E$2:$E$597,IF((K$200+1)&gt;'Sale Auction Data'!$E$2:$E$597,'Sale Auction Data'!$G$2:$G$597)))))-(SUM(IF($A384='Sale Auction Data'!$L$2:$L$597,IF(J$200&lt;'Sale Auction Data'!$E$2:$E$597,IF((K$200+1)&gt;'Sale Auction Data'!$E$2:$E$597,'Sale Auction Data'!$F$2:$F$597))))))/(SUM(IF($A384='Sale Auction Data'!$L$2:$L$597,IF(J$200&lt;'Sale Auction Data'!$E$2:$E$597,IF((K$200+1)&gt;'Sale Auction Data'!$E$2:$E$597,'Sale Auction Data'!$F$2:$F$597)))))))),"-",IF((((SUM(IF($A384='Sale Auction Data'!$L$2:$L$597,IF(J$200&lt;'Sale Auction Data'!$E$2:$E$597,IF((K$200+1)&gt;'Sale Auction Data'!$E$2:$E$597,'Sale Auction Data'!$G$2:$G$597)))))-(SUM(IF($A384='Sale Auction Data'!$L$2:$L$597,IF(J$200&lt;'Sale Auction Data'!$E$2:$E$597,IF((K$200+1)&gt;'Sale Auction Data'!$E$2:$E$597,'Sale Auction Data'!$F$2:$F$597))))))/(SUM(IF($A384='Sale Auction Data'!$L$2:$L$597,IF(J$200&lt;'Sale Auction Data'!$E$2:$E$597,IF((K$200+1)&gt;'Sale Auction Data'!$E$2:$E$597,'Sale Auction Data'!$F$2:$F$597))))))=0,"-",(((SUM(IF($A384='Sale Auction Data'!$L$2:$L$597,IF(J$200&lt;'Sale Auction Data'!$E$2:$E$597,IF((K$200+1)&gt;'Sale Auction Data'!$E$2:$E$597,'Sale Auction Data'!$G$2:$G$597)))))-(SUM(IF($A384='Sale Auction Data'!$L$2:$L$597,IF(J$200&lt;'Sale Auction Data'!$E$2:$E$597,IF((K$200+1)&gt;'Sale Auction Data'!$E$2:$E$597,'Sale Auction Data'!$F$2:$F$597))))))/(SUM(IF($A384='Sale Auction Data'!$L$2:$L$597,IF(J$200&lt;'Sale Auction Data'!$E$2:$E$597,IF((K$200+1)&gt;'Sale Auction Data'!$E$2:$E$597,'Sale Auction Data'!$F$2:$F$597))))))))</f>
        <v>-</v>
      </c>
      <c r="L384" s="109" t="str">
        <f t="array" ref="L384">IF(ISERR(IF((((SUM(IF($A384='Sale Auction Data'!$L$2:$L$597,IF((L$200+1)&lt;'Sale Auction Data'!$E$2:$E$597,'Sale Auction Data'!$G$2:$G$597))))-(SUM(IF($A384='Sale Auction Data'!$L$2:$L$597,IF((L$200+1)&lt;'Sale Auction Data'!$E$2:$E$597,'Sale Auction Data'!$F$2:$F$597)))))/(SUM(IF($A384='Sale Auction Data'!$L$2:$L$597,IF((L$200+1)&lt;'Sale Auction Data'!$E$2:$E$597,'Sale Auction Data'!$F$2:$F$597)))))=0,"-",(((SUM(IF($A384='Sale Auction Data'!$L$2:$L$597,IF((L$200+1)&lt;'Sale Auction Data'!$E$2:$E$597,'Sale Auction Data'!$G$2:$G$597))))-(SUM(IF($A384='Sale Auction Data'!$L$2:$L$597,IF((L$200+1)&lt;'Sale Auction Data'!$E$2:$E$597,'Sale Auction Data'!$F$2:$F$597)))))/(SUM(IF($A384='Sale Auction Data'!$L$2:$L$597,IF((L$200+1)&lt;'Sale Auction Data'!$E$2:$E$597,'Sale Auction Data'!$F$2:$F$597))))))),"-",IF((((SUM(IF($A384='Sale Auction Data'!$L$2:$L$597,IF((L$200+1)&lt;'Sale Auction Data'!$E$2:$E$597,'Sale Auction Data'!$G$2:$G$597))))-(SUM(IF($A384='Sale Auction Data'!$L$2:$L$597,IF((L$200+1)&lt;'Sale Auction Data'!$E$2:$E$597,'Sale Auction Data'!$F$2:$F$597)))))/(SUM(IF($A384='Sale Auction Data'!$L$2:$L$597,IF((L$200+1)&lt;'Sale Auction Data'!$E$2:$E$597,'Sale Auction Data'!$F$2:$F$597)))))=0,"-",(((SUM(IF($A384='Sale Auction Data'!$L$2:$L$597,IF((L$200+1)&lt;'Sale Auction Data'!$E$2:$E$597,'Sale Auction Data'!$G$2:$G$597))))-(SUM(IF($A384='Sale Auction Data'!$L$2:$L$597,IF((L$200+1)&lt;'Sale Auction Data'!$E$2:$E$597,'Sale Auction Data'!$F$2:$F$597)))))/(SUM(IF($A384='Sale Auction Data'!$L$2:$L$597,IF((L$200+1)&lt;'Sale Auction Data'!$E$2:$E$597,'Sale Auction Data'!$F$2:$F$597)))))))</f>
        <v>-</v>
      </c>
      <c r="M384" s="113">
        <f t="shared" si="56"/>
        <v>0.75</v>
      </c>
      <c r="N384" s="114">
        <f t="array" ref="N384">IF(MAX(IF($M384&lt;&gt;$C383:$L383,$C383:$L383))=0,"",MAX(IF($M384&lt;&gt;$C383:$L383,$C383:$L383)))</f>
        <v>0.34315953307392993</v>
      </c>
      <c r="O384" s="114">
        <f t="array" ref="O384">IF(MIN(IF($M384&lt;&gt;$C383:$L383,IF($N384&lt;&gt;$C383:$L383,$C383:$L383)))=0,"",MIN(IF($M384&lt;&gt;$C383:$L383,IF($N384&lt;&gt;$C383:$L383,$C383:$L383))))</f>
        <v>6.0962566844919783E-2</v>
      </c>
      <c r="P384" s="114" t="str">
        <f t="array" ref="P384">IF(MIN(IF($O384&lt;&gt;$C383:$L383,IF($N384&lt;&gt;$C383:$L383,IF($M384&lt;&gt;$C383:$L383,$C383:$L383))))=0,"",MIN(IF($O384&lt;&gt;$C383:$L383,IF($N384&lt;&gt;$C383:$L383,IF($M384&lt;&gt;$C383:$L383,$C383:$L383)))))</f>
        <v/>
      </c>
    </row>
    <row r="385" spans="1:16" x14ac:dyDescent="0.25">
      <c r="A385" t="s">
        <v>126</v>
      </c>
      <c r="B385" s="97" t="s">
        <v>126</v>
      </c>
      <c r="C385" s="107" t="str">
        <f t="array" ref="C385">IF(ISERR(IF((((SUM(IF($A385='Sale Auction Data'!$L$2:$L$597,IF(C$200&gt;'Sale Auction Data'!$E$2:$E$597,'Sale Auction Data'!$G$2:$G$597))))-(SUM(IF($A385='Sale Auction Data'!$L$2:$L$597,IF(C$200&gt;'Sale Auction Data'!$E$2:$E$597,'Sale Auction Data'!$F$2:$F$597)))))/(SUM(IF($A385='Sale Auction Data'!$L$2:$L$597,IF(C$200&gt;'Sale Auction Data'!$E$2:$E$597,'Sale Auction Data'!$F$2:$F$597)))))=0,"-",(((SUM(IF($A385='Sale Auction Data'!$L$2:$L$597,IF(C$200&gt;'Sale Auction Data'!$E$2:$E$597,'Sale Auction Data'!$G$2:$G$597))))-(SUM(IF($A385='Sale Auction Data'!$L$2:$L$597,IF(C$200&gt;'Sale Auction Data'!$E$2:$E$597,'Sale Auction Data'!$F$2:$F$597)))))/(SUM(IF($A385='Sale Auction Data'!$L$2:$L$597,IF(C$200&gt;'Sale Auction Data'!$E$2:$E$597,'Sale Auction Data'!$F$2:$F$597))))))),"-",IF((((SUM(IF($A385='Sale Auction Data'!$L$2:$L$597,IF(C$200&gt;'Sale Auction Data'!$E$2:$E$597,'Sale Auction Data'!$G$2:$G$597))))-(SUM(IF($A385='Sale Auction Data'!$L$2:$L$597,IF(C$200&gt;'Sale Auction Data'!$E$2:$E$597,'Sale Auction Data'!$F$2:$F$597)))))/(SUM(IF($A385='Sale Auction Data'!$L$2:$L$597,IF(C$200&gt;'Sale Auction Data'!$E$2:$E$597,'Sale Auction Data'!$F$2:$F$597)))))=0,"-",(((SUM(IF($A385='Sale Auction Data'!$L$2:$L$597,IF(C$200&gt;'Sale Auction Data'!$E$2:$E$597,'Sale Auction Data'!$G$2:$G$597))))-(SUM(IF($A385='Sale Auction Data'!$L$2:$L$597,IF(C$200&gt;'Sale Auction Data'!$E$2:$E$597,'Sale Auction Data'!$F$2:$F$597)))))/(SUM(IF($A385='Sale Auction Data'!$L$2:$L$597,IF(C$200&gt;'Sale Auction Data'!$E$2:$E$597,'Sale Auction Data'!$F$2:$F$597)))))))</f>
        <v>-</v>
      </c>
      <c r="D385" s="108" t="str">
        <f t="array" ref="D385">IF(ISERR(IF((((SUM(IF($A385='Sale Auction Data'!$L$2:$L$597,IF(C$200&lt;'Sale Auction Data'!$E$2:$E$597,IF((D$200+1)&gt;'Sale Auction Data'!$E$2:$E$597,'Sale Auction Data'!$G$2:$G$597)))))-(SUM(IF($A385='Sale Auction Data'!$L$2:$L$597,IF(C$200&lt;'Sale Auction Data'!$E$2:$E$597,IF((D$200+1)&gt;'Sale Auction Data'!$E$2:$E$597,'Sale Auction Data'!$F$2:$F$597))))))/(SUM(IF($A385='Sale Auction Data'!$L$2:$L$597,IF(C$200&lt;'Sale Auction Data'!$E$2:$E$597,IF((D$200+1)&gt;'Sale Auction Data'!$E$2:$E$597,'Sale Auction Data'!$F$2:$F$597))))))=0,"-",(((SUM(IF($A385='Sale Auction Data'!$L$2:$L$597,IF(C$200&lt;'Sale Auction Data'!$E$2:$E$597,IF((D$200+1)&gt;'Sale Auction Data'!$E$2:$E$597,'Sale Auction Data'!$G$2:$G$597)))))-(SUM(IF($A385='Sale Auction Data'!$L$2:$L$597,IF(C$200&lt;'Sale Auction Data'!$E$2:$E$597,IF((D$200+1)&gt;'Sale Auction Data'!$E$2:$E$597,'Sale Auction Data'!$F$2:$F$597))))))/(SUM(IF($A385='Sale Auction Data'!$L$2:$L$597,IF(C$200&lt;'Sale Auction Data'!$E$2:$E$597,IF((D$200+1)&gt;'Sale Auction Data'!$E$2:$E$597,'Sale Auction Data'!$F$2:$F$597)))))))),"-",IF((((SUM(IF($A385='Sale Auction Data'!$L$2:$L$597,IF(C$200&lt;'Sale Auction Data'!$E$2:$E$597,IF((D$200+1)&gt;'Sale Auction Data'!$E$2:$E$597,'Sale Auction Data'!$G$2:$G$597)))))-(SUM(IF($A385='Sale Auction Data'!$L$2:$L$597,IF(C$200&lt;'Sale Auction Data'!$E$2:$E$597,IF((D$200+1)&gt;'Sale Auction Data'!$E$2:$E$597,'Sale Auction Data'!$F$2:$F$597))))))/(SUM(IF($A385='Sale Auction Data'!$L$2:$L$597,IF(C$200&lt;'Sale Auction Data'!$E$2:$E$597,IF((D$200+1)&gt;'Sale Auction Data'!$E$2:$E$597,'Sale Auction Data'!$F$2:$F$597))))))=0,"-",(((SUM(IF($A385='Sale Auction Data'!$L$2:$L$597,IF(C$200&lt;'Sale Auction Data'!$E$2:$E$597,IF((D$200+1)&gt;'Sale Auction Data'!$E$2:$E$597,'Sale Auction Data'!$G$2:$G$597)))))-(SUM(IF($A385='Sale Auction Data'!$L$2:$L$597,IF(C$200&lt;'Sale Auction Data'!$E$2:$E$597,IF((D$200+1)&gt;'Sale Auction Data'!$E$2:$E$597,'Sale Auction Data'!$F$2:$F$597))))))/(SUM(IF($A385='Sale Auction Data'!$L$2:$L$597,IF(C$200&lt;'Sale Auction Data'!$E$2:$E$597,IF((D$200+1)&gt;'Sale Auction Data'!$E$2:$E$597,'Sale Auction Data'!$F$2:$F$597))))))))</f>
        <v>-</v>
      </c>
      <c r="E385" s="108">
        <f t="array" ref="E385">IF(ISERR(IF((((SUM(IF($A385='Sale Auction Data'!$L$2:$L$597,IF(D$200&lt;'Sale Auction Data'!$E$2:$E$597,IF((E$200+1)&gt;'Sale Auction Data'!$E$2:$E$597,'Sale Auction Data'!$G$2:$G$597)))))-(SUM(IF($A385='Sale Auction Data'!$L$2:$L$597,IF(D$200&lt;'Sale Auction Data'!$E$2:$E$597,IF((E$200+1)&gt;'Sale Auction Data'!$E$2:$E$597,'Sale Auction Data'!$F$2:$F$597))))))/(SUM(IF($A385='Sale Auction Data'!$L$2:$L$597,IF(D$200&lt;'Sale Auction Data'!$E$2:$E$597,IF((E$200+1)&gt;'Sale Auction Data'!$E$2:$E$597,'Sale Auction Data'!$F$2:$F$597))))))=0,"-",(((SUM(IF($A385='Sale Auction Data'!$L$2:$L$597,IF(D$200&lt;'Sale Auction Data'!$E$2:$E$597,IF((E$200+1)&gt;'Sale Auction Data'!$E$2:$E$597,'Sale Auction Data'!$G$2:$G$597)))))-(SUM(IF($A385='Sale Auction Data'!$L$2:$L$597,IF(D$200&lt;'Sale Auction Data'!$E$2:$E$597,IF((E$200+1)&gt;'Sale Auction Data'!$E$2:$E$597,'Sale Auction Data'!$F$2:$F$597))))))/(SUM(IF($A385='Sale Auction Data'!$L$2:$L$597,IF(D$200&lt;'Sale Auction Data'!$E$2:$E$597,IF((E$200+1)&gt;'Sale Auction Data'!$E$2:$E$597,'Sale Auction Data'!$F$2:$F$597)))))))),"-",IF((((SUM(IF($A385='Sale Auction Data'!$L$2:$L$597,IF(D$200&lt;'Sale Auction Data'!$E$2:$E$597,IF((E$200+1)&gt;'Sale Auction Data'!$E$2:$E$597,'Sale Auction Data'!$G$2:$G$597)))))-(SUM(IF($A385='Sale Auction Data'!$L$2:$L$597,IF(D$200&lt;'Sale Auction Data'!$E$2:$E$597,IF((E$200+1)&gt;'Sale Auction Data'!$E$2:$E$597,'Sale Auction Data'!$F$2:$F$597))))))/(SUM(IF($A385='Sale Auction Data'!$L$2:$L$597,IF(D$200&lt;'Sale Auction Data'!$E$2:$E$597,IF((E$200+1)&gt;'Sale Auction Data'!$E$2:$E$597,'Sale Auction Data'!$F$2:$F$597))))))=0,"-",(((SUM(IF($A385='Sale Auction Data'!$L$2:$L$597,IF(D$200&lt;'Sale Auction Data'!$E$2:$E$597,IF((E$200+1)&gt;'Sale Auction Data'!$E$2:$E$597,'Sale Auction Data'!$G$2:$G$597)))))-(SUM(IF($A385='Sale Auction Data'!$L$2:$L$597,IF(D$200&lt;'Sale Auction Data'!$E$2:$E$597,IF((E$200+1)&gt;'Sale Auction Data'!$E$2:$E$597,'Sale Auction Data'!$F$2:$F$597))))))/(SUM(IF($A385='Sale Auction Data'!$L$2:$L$597,IF(D$200&lt;'Sale Auction Data'!$E$2:$E$597,IF((E$200+1)&gt;'Sale Auction Data'!$E$2:$E$597,'Sale Auction Data'!$F$2:$F$597))))))))</f>
        <v>0.31844357976653698</v>
      </c>
      <c r="F385" s="108">
        <f t="array" ref="F385">IF(ISERR(IF((((SUM(IF($A385='Sale Auction Data'!$L$2:$L$597,IF(E$200&lt;'Sale Auction Data'!$E$2:$E$597,IF((F$200+1)&gt;'Sale Auction Data'!$E$2:$E$597,'Sale Auction Data'!$G$2:$G$597)))))-(SUM(IF($A385='Sale Auction Data'!$L$2:$L$597,IF(E$200&lt;'Sale Auction Data'!$E$2:$E$597,IF((F$200+1)&gt;'Sale Auction Data'!$E$2:$E$597,'Sale Auction Data'!$F$2:$F$597))))))/(SUM(IF($A385='Sale Auction Data'!$L$2:$L$597,IF(E$200&lt;'Sale Auction Data'!$E$2:$E$597,IF((F$200+1)&gt;'Sale Auction Data'!$E$2:$E$597,'Sale Auction Data'!$F$2:$F$597))))))=0,"-",(((SUM(IF($A385='Sale Auction Data'!$L$2:$L$597,IF(E$200&lt;'Sale Auction Data'!$E$2:$E$597,IF((F$200+1)&gt;'Sale Auction Data'!$E$2:$E$597,'Sale Auction Data'!$G$2:$G$597)))))-(SUM(IF($A385='Sale Auction Data'!$L$2:$L$597,IF(E$200&lt;'Sale Auction Data'!$E$2:$E$597,IF((F$200+1)&gt;'Sale Auction Data'!$E$2:$E$597,'Sale Auction Data'!$F$2:$F$597))))))/(SUM(IF($A385='Sale Auction Data'!$L$2:$L$597,IF(E$200&lt;'Sale Auction Data'!$E$2:$E$597,IF((F$200+1)&gt;'Sale Auction Data'!$E$2:$E$597,'Sale Auction Data'!$F$2:$F$597)))))))),"-",IF((((SUM(IF($A385='Sale Auction Data'!$L$2:$L$597,IF(E$200&lt;'Sale Auction Data'!$E$2:$E$597,IF((F$200+1)&gt;'Sale Auction Data'!$E$2:$E$597,'Sale Auction Data'!$G$2:$G$597)))))-(SUM(IF($A385='Sale Auction Data'!$L$2:$L$597,IF(E$200&lt;'Sale Auction Data'!$E$2:$E$597,IF((F$200+1)&gt;'Sale Auction Data'!$E$2:$E$597,'Sale Auction Data'!$F$2:$F$597))))))/(SUM(IF($A385='Sale Auction Data'!$L$2:$L$597,IF(E$200&lt;'Sale Auction Data'!$E$2:$E$597,IF((F$200+1)&gt;'Sale Auction Data'!$E$2:$E$597,'Sale Auction Data'!$F$2:$F$597))))))=0,"-",(((SUM(IF($A385='Sale Auction Data'!$L$2:$L$597,IF(E$200&lt;'Sale Auction Data'!$E$2:$E$597,IF((F$200+1)&gt;'Sale Auction Data'!$E$2:$E$597,'Sale Auction Data'!$G$2:$G$597)))))-(SUM(IF($A385='Sale Auction Data'!$L$2:$L$597,IF(E$200&lt;'Sale Auction Data'!$E$2:$E$597,IF((F$200+1)&gt;'Sale Auction Data'!$E$2:$E$597,'Sale Auction Data'!$F$2:$F$597))))))/(SUM(IF($A385='Sale Auction Data'!$L$2:$L$597,IF(E$200&lt;'Sale Auction Data'!$E$2:$E$597,IF((F$200+1)&gt;'Sale Auction Data'!$E$2:$E$597,'Sale Auction Data'!$F$2:$F$597))))))))</f>
        <v>0.49270918238993711</v>
      </c>
      <c r="G385" s="108" t="str">
        <f t="array" ref="G385">IF(ISERR(IF((((SUM(IF($A385='Sale Auction Data'!$L$2:$L$597,IF(F$200&lt;'Sale Auction Data'!$E$2:$E$597,IF((G$200+1)&gt;'Sale Auction Data'!$E$2:$E$597,'Sale Auction Data'!$G$2:$G$597)))))-(SUM(IF($A385='Sale Auction Data'!$L$2:$L$597,IF(F$200&lt;'Sale Auction Data'!$E$2:$E$597,IF((G$200+1)&gt;'Sale Auction Data'!$E$2:$E$597,'Sale Auction Data'!$F$2:$F$597))))))/(SUM(IF($A385='Sale Auction Data'!$L$2:$L$597,IF(F$200&lt;'Sale Auction Data'!$E$2:$E$597,IF((G$200+1)&gt;'Sale Auction Data'!$E$2:$E$597,'Sale Auction Data'!$F$2:$F$597))))))=0,"-",(((SUM(IF($A385='Sale Auction Data'!$L$2:$L$597,IF(F$200&lt;'Sale Auction Data'!$E$2:$E$597,IF((G$200+1)&gt;'Sale Auction Data'!$E$2:$E$597,'Sale Auction Data'!$G$2:$G$597)))))-(SUM(IF($A385='Sale Auction Data'!$L$2:$L$597,IF(F$200&lt;'Sale Auction Data'!$E$2:$E$597,IF((G$200+1)&gt;'Sale Auction Data'!$E$2:$E$597,'Sale Auction Data'!$F$2:$F$597))))))/(SUM(IF($A385='Sale Auction Data'!$L$2:$L$597,IF(F$200&lt;'Sale Auction Data'!$E$2:$E$597,IF((G$200+1)&gt;'Sale Auction Data'!$E$2:$E$597,'Sale Auction Data'!$F$2:$F$597)))))))),"-",IF((((SUM(IF($A385='Sale Auction Data'!$L$2:$L$597,IF(F$200&lt;'Sale Auction Data'!$E$2:$E$597,IF((G$200+1)&gt;'Sale Auction Data'!$E$2:$E$597,'Sale Auction Data'!$G$2:$G$597)))))-(SUM(IF($A385='Sale Auction Data'!$L$2:$L$597,IF(F$200&lt;'Sale Auction Data'!$E$2:$E$597,IF((G$200+1)&gt;'Sale Auction Data'!$E$2:$E$597,'Sale Auction Data'!$F$2:$F$597))))))/(SUM(IF($A385='Sale Auction Data'!$L$2:$L$597,IF(F$200&lt;'Sale Auction Data'!$E$2:$E$597,IF((G$200+1)&gt;'Sale Auction Data'!$E$2:$E$597,'Sale Auction Data'!$F$2:$F$597))))))=0,"-",(((SUM(IF($A385='Sale Auction Data'!$L$2:$L$597,IF(F$200&lt;'Sale Auction Data'!$E$2:$E$597,IF((G$200+1)&gt;'Sale Auction Data'!$E$2:$E$597,'Sale Auction Data'!$G$2:$G$597)))))-(SUM(IF($A385='Sale Auction Data'!$L$2:$L$597,IF(F$200&lt;'Sale Auction Data'!$E$2:$E$597,IF((G$200+1)&gt;'Sale Auction Data'!$E$2:$E$597,'Sale Auction Data'!$F$2:$F$597))))))/(SUM(IF($A385='Sale Auction Data'!$L$2:$L$597,IF(F$200&lt;'Sale Auction Data'!$E$2:$E$597,IF((G$200+1)&gt;'Sale Auction Data'!$E$2:$E$597,'Sale Auction Data'!$F$2:$F$597))))))))</f>
        <v>-</v>
      </c>
      <c r="H385" s="108" t="str">
        <f t="array" ref="H385">IF(ISERR(IF((((SUM(IF($A385='Sale Auction Data'!$L$2:$L$597,IF(G$200&lt;'Sale Auction Data'!$E$2:$E$597,IF((H$200+1)&gt;'Sale Auction Data'!$E$2:$E$597,'Sale Auction Data'!$G$2:$G$597)))))-(SUM(IF($A385='Sale Auction Data'!$L$2:$L$597,IF(G$200&lt;'Sale Auction Data'!$E$2:$E$597,IF((H$200+1)&gt;'Sale Auction Data'!$E$2:$E$597,'Sale Auction Data'!$F$2:$F$597))))))/(SUM(IF($A385='Sale Auction Data'!$L$2:$L$597,IF(G$200&lt;'Sale Auction Data'!$E$2:$E$597,IF((H$200+1)&gt;'Sale Auction Data'!$E$2:$E$597,'Sale Auction Data'!$F$2:$F$597))))))=0,"-",(((SUM(IF($A385='Sale Auction Data'!$L$2:$L$597,IF(G$200&lt;'Sale Auction Data'!$E$2:$E$597,IF((H$200+1)&gt;'Sale Auction Data'!$E$2:$E$597,'Sale Auction Data'!$G$2:$G$597)))))-(SUM(IF($A385='Sale Auction Data'!$L$2:$L$597,IF(G$200&lt;'Sale Auction Data'!$E$2:$E$597,IF((H$200+1)&gt;'Sale Auction Data'!$E$2:$E$597,'Sale Auction Data'!$F$2:$F$597))))))/(SUM(IF($A385='Sale Auction Data'!$L$2:$L$597,IF(G$200&lt;'Sale Auction Data'!$E$2:$E$597,IF((H$200+1)&gt;'Sale Auction Data'!$E$2:$E$597,'Sale Auction Data'!$F$2:$F$597)))))))),"-",IF((((SUM(IF($A385='Sale Auction Data'!$L$2:$L$597,IF(G$200&lt;'Sale Auction Data'!$E$2:$E$597,IF((H$200+1)&gt;'Sale Auction Data'!$E$2:$E$597,'Sale Auction Data'!$G$2:$G$597)))))-(SUM(IF($A385='Sale Auction Data'!$L$2:$L$597,IF(G$200&lt;'Sale Auction Data'!$E$2:$E$597,IF((H$200+1)&gt;'Sale Auction Data'!$E$2:$E$597,'Sale Auction Data'!$F$2:$F$597))))))/(SUM(IF($A385='Sale Auction Data'!$L$2:$L$597,IF(G$200&lt;'Sale Auction Data'!$E$2:$E$597,IF((H$200+1)&gt;'Sale Auction Data'!$E$2:$E$597,'Sale Auction Data'!$F$2:$F$597))))))=0,"-",(((SUM(IF($A385='Sale Auction Data'!$L$2:$L$597,IF(G$200&lt;'Sale Auction Data'!$E$2:$E$597,IF((H$200+1)&gt;'Sale Auction Data'!$E$2:$E$597,'Sale Auction Data'!$G$2:$G$597)))))-(SUM(IF($A385='Sale Auction Data'!$L$2:$L$597,IF(G$200&lt;'Sale Auction Data'!$E$2:$E$597,IF((H$200+1)&gt;'Sale Auction Data'!$E$2:$E$597,'Sale Auction Data'!$F$2:$F$597))))))/(SUM(IF($A385='Sale Auction Data'!$L$2:$L$597,IF(G$200&lt;'Sale Auction Data'!$E$2:$E$597,IF((H$200+1)&gt;'Sale Auction Data'!$E$2:$E$597,'Sale Auction Data'!$F$2:$F$597))))))))</f>
        <v>-</v>
      </c>
      <c r="I385" s="108" t="str">
        <f t="array" ref="I385">IF(ISERR(IF((((SUM(IF($A385='Sale Auction Data'!$L$2:$L$597,IF(H$200&lt;'Sale Auction Data'!$E$2:$E$597,IF((I$200+1)&gt;'Sale Auction Data'!$E$2:$E$597,'Sale Auction Data'!$G$2:$G$597)))))-(SUM(IF($A385='Sale Auction Data'!$L$2:$L$597,IF(H$200&lt;'Sale Auction Data'!$E$2:$E$597,IF((I$200+1)&gt;'Sale Auction Data'!$E$2:$E$597,'Sale Auction Data'!$F$2:$F$597))))))/(SUM(IF($A385='Sale Auction Data'!$L$2:$L$597,IF(H$200&lt;'Sale Auction Data'!$E$2:$E$597,IF((I$200+1)&gt;'Sale Auction Data'!$E$2:$E$597,'Sale Auction Data'!$F$2:$F$597))))))=0,"-",(((SUM(IF($A385='Sale Auction Data'!$L$2:$L$597,IF(H$200&lt;'Sale Auction Data'!$E$2:$E$597,IF((I$200+1)&gt;'Sale Auction Data'!$E$2:$E$597,'Sale Auction Data'!$G$2:$G$597)))))-(SUM(IF($A385='Sale Auction Data'!$L$2:$L$597,IF(H$200&lt;'Sale Auction Data'!$E$2:$E$597,IF((I$200+1)&gt;'Sale Auction Data'!$E$2:$E$597,'Sale Auction Data'!$F$2:$F$597))))))/(SUM(IF($A385='Sale Auction Data'!$L$2:$L$597,IF(H$200&lt;'Sale Auction Data'!$E$2:$E$597,IF((I$200+1)&gt;'Sale Auction Data'!$E$2:$E$597,'Sale Auction Data'!$F$2:$F$597)))))))),"-",IF((((SUM(IF($A385='Sale Auction Data'!$L$2:$L$597,IF(H$200&lt;'Sale Auction Data'!$E$2:$E$597,IF((I$200+1)&gt;'Sale Auction Data'!$E$2:$E$597,'Sale Auction Data'!$G$2:$G$597)))))-(SUM(IF($A385='Sale Auction Data'!$L$2:$L$597,IF(H$200&lt;'Sale Auction Data'!$E$2:$E$597,IF((I$200+1)&gt;'Sale Auction Data'!$E$2:$E$597,'Sale Auction Data'!$F$2:$F$597))))))/(SUM(IF($A385='Sale Auction Data'!$L$2:$L$597,IF(H$200&lt;'Sale Auction Data'!$E$2:$E$597,IF((I$200+1)&gt;'Sale Auction Data'!$E$2:$E$597,'Sale Auction Data'!$F$2:$F$597))))))=0,"-",(((SUM(IF($A385='Sale Auction Data'!$L$2:$L$597,IF(H$200&lt;'Sale Auction Data'!$E$2:$E$597,IF((I$200+1)&gt;'Sale Auction Data'!$E$2:$E$597,'Sale Auction Data'!$G$2:$G$597)))))-(SUM(IF($A385='Sale Auction Data'!$L$2:$L$597,IF(H$200&lt;'Sale Auction Data'!$E$2:$E$597,IF((I$200+1)&gt;'Sale Auction Data'!$E$2:$E$597,'Sale Auction Data'!$F$2:$F$597))))))/(SUM(IF($A385='Sale Auction Data'!$L$2:$L$597,IF(H$200&lt;'Sale Auction Data'!$E$2:$E$597,IF((I$200+1)&gt;'Sale Auction Data'!$E$2:$E$597,'Sale Auction Data'!$F$2:$F$597))))))))</f>
        <v>-</v>
      </c>
      <c r="J385" s="108" t="str">
        <f t="array" ref="J385">IF(ISERR(IF((((SUM(IF($A385='Sale Auction Data'!$L$2:$L$597,IF(I$200&lt;'Sale Auction Data'!$E$2:$E$597,IF((J$200+1)&gt;'Sale Auction Data'!$E$2:$E$597,'Sale Auction Data'!$G$2:$G$597)))))-(SUM(IF($A385='Sale Auction Data'!$L$2:$L$597,IF(I$200&lt;'Sale Auction Data'!$E$2:$E$597,IF((J$200+1)&gt;'Sale Auction Data'!$E$2:$E$597,'Sale Auction Data'!$F$2:$F$597))))))/(SUM(IF($A385='Sale Auction Data'!$L$2:$L$597,IF(I$200&lt;'Sale Auction Data'!$E$2:$E$597,IF((J$200+1)&gt;'Sale Auction Data'!$E$2:$E$597,'Sale Auction Data'!$F$2:$F$597))))))=0,"-",(((SUM(IF($A385='Sale Auction Data'!$L$2:$L$597,IF(I$200&lt;'Sale Auction Data'!$E$2:$E$597,IF((J$200+1)&gt;'Sale Auction Data'!$E$2:$E$597,'Sale Auction Data'!$G$2:$G$597)))))-(SUM(IF($A385='Sale Auction Data'!$L$2:$L$597,IF(I$200&lt;'Sale Auction Data'!$E$2:$E$597,IF((J$200+1)&gt;'Sale Auction Data'!$E$2:$E$597,'Sale Auction Data'!$F$2:$F$597))))))/(SUM(IF($A385='Sale Auction Data'!$L$2:$L$597,IF(I$200&lt;'Sale Auction Data'!$E$2:$E$597,IF((J$200+1)&gt;'Sale Auction Data'!$E$2:$E$597,'Sale Auction Data'!$F$2:$F$597)))))))),"-",IF((((SUM(IF($A385='Sale Auction Data'!$L$2:$L$597,IF(I$200&lt;'Sale Auction Data'!$E$2:$E$597,IF((J$200+1)&gt;'Sale Auction Data'!$E$2:$E$597,'Sale Auction Data'!$G$2:$G$597)))))-(SUM(IF($A385='Sale Auction Data'!$L$2:$L$597,IF(I$200&lt;'Sale Auction Data'!$E$2:$E$597,IF((J$200+1)&gt;'Sale Auction Data'!$E$2:$E$597,'Sale Auction Data'!$F$2:$F$597))))))/(SUM(IF($A385='Sale Auction Data'!$L$2:$L$597,IF(I$200&lt;'Sale Auction Data'!$E$2:$E$597,IF((J$200+1)&gt;'Sale Auction Data'!$E$2:$E$597,'Sale Auction Data'!$F$2:$F$597))))))=0,"-",(((SUM(IF($A385='Sale Auction Data'!$L$2:$L$597,IF(I$200&lt;'Sale Auction Data'!$E$2:$E$597,IF((J$200+1)&gt;'Sale Auction Data'!$E$2:$E$597,'Sale Auction Data'!$G$2:$G$597)))))-(SUM(IF($A385='Sale Auction Data'!$L$2:$L$597,IF(I$200&lt;'Sale Auction Data'!$E$2:$E$597,IF((J$200+1)&gt;'Sale Auction Data'!$E$2:$E$597,'Sale Auction Data'!$F$2:$F$597))))))/(SUM(IF($A385='Sale Auction Data'!$L$2:$L$597,IF(I$200&lt;'Sale Auction Data'!$E$2:$E$597,IF((J$200+1)&gt;'Sale Auction Data'!$E$2:$E$597,'Sale Auction Data'!$F$2:$F$597))))))))</f>
        <v>-</v>
      </c>
      <c r="K385" s="108" t="str">
        <f t="array" ref="K385">IF(ISERR(IF((((SUM(IF($A385='Sale Auction Data'!$L$2:$L$597,IF(J$200&lt;'Sale Auction Data'!$E$2:$E$597,IF((K$200+1)&gt;'Sale Auction Data'!$E$2:$E$597,'Sale Auction Data'!$G$2:$G$597)))))-(SUM(IF($A385='Sale Auction Data'!$L$2:$L$597,IF(J$200&lt;'Sale Auction Data'!$E$2:$E$597,IF((K$200+1)&gt;'Sale Auction Data'!$E$2:$E$597,'Sale Auction Data'!$F$2:$F$597))))))/(SUM(IF($A385='Sale Auction Data'!$L$2:$L$597,IF(J$200&lt;'Sale Auction Data'!$E$2:$E$597,IF((K$200+1)&gt;'Sale Auction Data'!$E$2:$E$597,'Sale Auction Data'!$F$2:$F$597))))))=0,"-",(((SUM(IF($A385='Sale Auction Data'!$L$2:$L$597,IF(J$200&lt;'Sale Auction Data'!$E$2:$E$597,IF((K$200+1)&gt;'Sale Auction Data'!$E$2:$E$597,'Sale Auction Data'!$G$2:$G$597)))))-(SUM(IF($A385='Sale Auction Data'!$L$2:$L$597,IF(J$200&lt;'Sale Auction Data'!$E$2:$E$597,IF((K$200+1)&gt;'Sale Auction Data'!$E$2:$E$597,'Sale Auction Data'!$F$2:$F$597))))))/(SUM(IF($A385='Sale Auction Data'!$L$2:$L$597,IF(J$200&lt;'Sale Auction Data'!$E$2:$E$597,IF((K$200+1)&gt;'Sale Auction Data'!$E$2:$E$597,'Sale Auction Data'!$F$2:$F$597)))))))),"-",IF((((SUM(IF($A385='Sale Auction Data'!$L$2:$L$597,IF(J$200&lt;'Sale Auction Data'!$E$2:$E$597,IF((K$200+1)&gt;'Sale Auction Data'!$E$2:$E$597,'Sale Auction Data'!$G$2:$G$597)))))-(SUM(IF($A385='Sale Auction Data'!$L$2:$L$597,IF(J$200&lt;'Sale Auction Data'!$E$2:$E$597,IF((K$200+1)&gt;'Sale Auction Data'!$E$2:$E$597,'Sale Auction Data'!$F$2:$F$597))))))/(SUM(IF($A385='Sale Auction Data'!$L$2:$L$597,IF(J$200&lt;'Sale Auction Data'!$E$2:$E$597,IF((K$200+1)&gt;'Sale Auction Data'!$E$2:$E$597,'Sale Auction Data'!$F$2:$F$597))))))=0,"-",(((SUM(IF($A385='Sale Auction Data'!$L$2:$L$597,IF(J$200&lt;'Sale Auction Data'!$E$2:$E$597,IF((K$200+1)&gt;'Sale Auction Data'!$E$2:$E$597,'Sale Auction Data'!$G$2:$G$597)))))-(SUM(IF($A385='Sale Auction Data'!$L$2:$L$597,IF(J$200&lt;'Sale Auction Data'!$E$2:$E$597,IF((K$200+1)&gt;'Sale Auction Data'!$E$2:$E$597,'Sale Auction Data'!$F$2:$F$597))))))/(SUM(IF($A385='Sale Auction Data'!$L$2:$L$597,IF(J$200&lt;'Sale Auction Data'!$E$2:$E$597,IF((K$200+1)&gt;'Sale Auction Data'!$E$2:$E$597,'Sale Auction Data'!$F$2:$F$597))))))))</f>
        <v>-</v>
      </c>
      <c r="L385" s="109" t="str">
        <f t="array" ref="L385">IF(ISERR(IF((((SUM(IF($A385='Sale Auction Data'!$L$2:$L$597,IF((L$200+1)&lt;'Sale Auction Data'!$E$2:$E$597,'Sale Auction Data'!$G$2:$G$597))))-(SUM(IF($A385='Sale Auction Data'!$L$2:$L$597,IF((L$200+1)&lt;'Sale Auction Data'!$E$2:$E$597,'Sale Auction Data'!$F$2:$F$597)))))/(SUM(IF($A385='Sale Auction Data'!$L$2:$L$597,IF((L$200+1)&lt;'Sale Auction Data'!$E$2:$E$597,'Sale Auction Data'!$F$2:$F$597)))))=0,"-",(((SUM(IF($A385='Sale Auction Data'!$L$2:$L$597,IF((L$200+1)&lt;'Sale Auction Data'!$E$2:$E$597,'Sale Auction Data'!$G$2:$G$597))))-(SUM(IF($A385='Sale Auction Data'!$L$2:$L$597,IF((L$200+1)&lt;'Sale Auction Data'!$E$2:$E$597,'Sale Auction Data'!$F$2:$F$597)))))/(SUM(IF($A385='Sale Auction Data'!$L$2:$L$597,IF((L$200+1)&lt;'Sale Auction Data'!$E$2:$E$597,'Sale Auction Data'!$F$2:$F$597))))))),"-",IF((((SUM(IF($A385='Sale Auction Data'!$L$2:$L$597,IF((L$200+1)&lt;'Sale Auction Data'!$E$2:$E$597,'Sale Auction Data'!$G$2:$G$597))))-(SUM(IF($A385='Sale Auction Data'!$L$2:$L$597,IF((L$200+1)&lt;'Sale Auction Data'!$E$2:$E$597,'Sale Auction Data'!$F$2:$F$597)))))/(SUM(IF($A385='Sale Auction Data'!$L$2:$L$597,IF((L$200+1)&lt;'Sale Auction Data'!$E$2:$E$597,'Sale Auction Data'!$F$2:$F$597)))))=0,"-",(((SUM(IF($A385='Sale Auction Data'!$L$2:$L$597,IF((L$200+1)&lt;'Sale Auction Data'!$E$2:$E$597,'Sale Auction Data'!$G$2:$G$597))))-(SUM(IF($A385='Sale Auction Data'!$L$2:$L$597,IF((L$200+1)&lt;'Sale Auction Data'!$E$2:$E$597,'Sale Auction Data'!$F$2:$F$597)))))/(SUM(IF($A385='Sale Auction Data'!$L$2:$L$597,IF((L$200+1)&lt;'Sale Auction Data'!$E$2:$E$597,'Sale Auction Data'!$F$2:$F$597)))))))</f>
        <v>-</v>
      </c>
      <c r="M385" s="113">
        <f t="shared" si="56"/>
        <v>0.3595505617977528</v>
      </c>
      <c r="N385" s="114">
        <f t="array" ref="N385">IF(MAX(IF($M385&lt;&gt;$C384:$L384,$C384:$L384))=0,"",MAX(IF($M385&lt;&gt;$C384:$L384,$C384:$L384)))</f>
        <v>0.27169260945601109</v>
      </c>
      <c r="O385" s="114" t="str">
        <f t="array" ref="O385">IF(MIN(IF($M385&lt;&gt;$C384:$L384,IF($N385&lt;&gt;$C384:$L384,$C384:$L384)))=0,"",MIN(IF($M385&lt;&gt;$C384:$L384,IF($N385&lt;&gt;$C384:$L384,$C384:$L384))))</f>
        <v/>
      </c>
      <c r="P385" s="114" t="str">
        <f t="array" ref="P385">IF(MIN(IF($O385&lt;&gt;$C384:$L384,IF($N385&lt;&gt;$C384:$L384,IF($M385&lt;&gt;$C384:$L384,$C384:$L384))))=0,"",MIN(IF($O385&lt;&gt;$C384:$L384,IF($N385&lt;&gt;$C384:$L384,IF($M385&lt;&gt;$C384:$L384,$C384:$L384)))))</f>
        <v/>
      </c>
    </row>
    <row r="386" spans="1:16" x14ac:dyDescent="0.25">
      <c r="A386" t="s">
        <v>112</v>
      </c>
      <c r="B386" s="97" t="s">
        <v>165</v>
      </c>
      <c r="C386" s="107" t="str">
        <f t="array" ref="C386">IF(ISERR(IF((((SUM(IF($A386='Sale Auction Data'!$L$2:$L$597,IF(C$200&gt;'Sale Auction Data'!$E$2:$E$597,'Sale Auction Data'!$G$2:$G$597))))-(SUM(IF($A386='Sale Auction Data'!$L$2:$L$597,IF(C$200&gt;'Sale Auction Data'!$E$2:$E$597,'Sale Auction Data'!$F$2:$F$597)))))/(SUM(IF($A386='Sale Auction Data'!$L$2:$L$597,IF(C$200&gt;'Sale Auction Data'!$E$2:$E$597,'Sale Auction Data'!$F$2:$F$597)))))=0,"-",(((SUM(IF($A386='Sale Auction Data'!$L$2:$L$597,IF(C$200&gt;'Sale Auction Data'!$E$2:$E$597,'Sale Auction Data'!$G$2:$G$597))))-(SUM(IF($A386='Sale Auction Data'!$L$2:$L$597,IF(C$200&gt;'Sale Auction Data'!$E$2:$E$597,'Sale Auction Data'!$F$2:$F$597)))))/(SUM(IF($A386='Sale Auction Data'!$L$2:$L$597,IF(C$200&gt;'Sale Auction Data'!$E$2:$E$597,'Sale Auction Data'!$F$2:$F$597))))))),"-",IF((((SUM(IF($A386='Sale Auction Data'!$L$2:$L$597,IF(C$200&gt;'Sale Auction Data'!$E$2:$E$597,'Sale Auction Data'!$G$2:$G$597))))-(SUM(IF($A386='Sale Auction Data'!$L$2:$L$597,IF(C$200&gt;'Sale Auction Data'!$E$2:$E$597,'Sale Auction Data'!$F$2:$F$597)))))/(SUM(IF($A386='Sale Auction Data'!$L$2:$L$597,IF(C$200&gt;'Sale Auction Data'!$E$2:$E$597,'Sale Auction Data'!$F$2:$F$597)))))=0,"-",(((SUM(IF($A386='Sale Auction Data'!$L$2:$L$597,IF(C$200&gt;'Sale Auction Data'!$E$2:$E$597,'Sale Auction Data'!$G$2:$G$597))))-(SUM(IF($A386='Sale Auction Data'!$L$2:$L$597,IF(C$200&gt;'Sale Auction Data'!$E$2:$E$597,'Sale Auction Data'!$F$2:$F$597)))))/(SUM(IF($A386='Sale Auction Data'!$L$2:$L$597,IF(C$200&gt;'Sale Auction Data'!$E$2:$E$597,'Sale Auction Data'!$F$2:$F$597)))))))</f>
        <v>-</v>
      </c>
      <c r="D386" s="108">
        <f t="array" ref="D386">IF(ISERR(IF((((SUM(IF($A386='Sale Auction Data'!$L$2:$L$597,IF(C$200&lt;'Sale Auction Data'!$E$2:$E$597,IF((D$200+1)&gt;'Sale Auction Data'!$E$2:$E$597,'Sale Auction Data'!$G$2:$G$597)))))-(SUM(IF($A386='Sale Auction Data'!$L$2:$L$597,IF(C$200&lt;'Sale Auction Data'!$E$2:$E$597,IF((D$200+1)&gt;'Sale Auction Data'!$E$2:$E$597,'Sale Auction Data'!$F$2:$F$597))))))/(SUM(IF($A386='Sale Auction Data'!$L$2:$L$597,IF(C$200&lt;'Sale Auction Data'!$E$2:$E$597,IF((D$200+1)&gt;'Sale Auction Data'!$E$2:$E$597,'Sale Auction Data'!$F$2:$F$597))))))=0,"-",(((SUM(IF($A386='Sale Auction Data'!$L$2:$L$597,IF(C$200&lt;'Sale Auction Data'!$E$2:$E$597,IF((D$200+1)&gt;'Sale Auction Data'!$E$2:$E$597,'Sale Auction Data'!$G$2:$G$597)))))-(SUM(IF($A386='Sale Auction Data'!$L$2:$L$597,IF(C$200&lt;'Sale Auction Data'!$E$2:$E$597,IF((D$200+1)&gt;'Sale Auction Data'!$E$2:$E$597,'Sale Auction Data'!$F$2:$F$597))))))/(SUM(IF($A386='Sale Auction Data'!$L$2:$L$597,IF(C$200&lt;'Sale Auction Data'!$E$2:$E$597,IF((D$200+1)&gt;'Sale Auction Data'!$E$2:$E$597,'Sale Auction Data'!$F$2:$F$597)))))))),"-",IF((((SUM(IF($A386='Sale Auction Data'!$L$2:$L$597,IF(C$200&lt;'Sale Auction Data'!$E$2:$E$597,IF((D$200+1)&gt;'Sale Auction Data'!$E$2:$E$597,'Sale Auction Data'!$G$2:$G$597)))))-(SUM(IF($A386='Sale Auction Data'!$L$2:$L$597,IF(C$200&lt;'Sale Auction Data'!$E$2:$E$597,IF((D$200+1)&gt;'Sale Auction Data'!$E$2:$E$597,'Sale Auction Data'!$F$2:$F$597))))))/(SUM(IF($A386='Sale Auction Data'!$L$2:$L$597,IF(C$200&lt;'Sale Auction Data'!$E$2:$E$597,IF((D$200+1)&gt;'Sale Auction Data'!$E$2:$E$597,'Sale Auction Data'!$F$2:$F$597))))))=0,"-",(((SUM(IF($A386='Sale Auction Data'!$L$2:$L$597,IF(C$200&lt;'Sale Auction Data'!$E$2:$E$597,IF((D$200+1)&gt;'Sale Auction Data'!$E$2:$E$597,'Sale Auction Data'!$G$2:$G$597)))))-(SUM(IF($A386='Sale Auction Data'!$L$2:$L$597,IF(C$200&lt;'Sale Auction Data'!$E$2:$E$597,IF((D$200+1)&gt;'Sale Auction Data'!$E$2:$E$597,'Sale Auction Data'!$F$2:$F$597))))))/(SUM(IF($A386='Sale Auction Data'!$L$2:$L$597,IF(C$200&lt;'Sale Auction Data'!$E$2:$E$597,IF((D$200+1)&gt;'Sale Auction Data'!$E$2:$E$597,'Sale Auction Data'!$F$2:$F$597))))))))</f>
        <v>0.22282564102564104</v>
      </c>
      <c r="E386" s="108" t="str">
        <f t="array" ref="E386">IF(ISERR(IF((((SUM(IF($A386='Sale Auction Data'!$L$2:$L$597,IF(D$200&lt;'Sale Auction Data'!$E$2:$E$597,IF((E$200+1)&gt;'Sale Auction Data'!$E$2:$E$597,'Sale Auction Data'!$G$2:$G$597)))))-(SUM(IF($A386='Sale Auction Data'!$L$2:$L$597,IF(D$200&lt;'Sale Auction Data'!$E$2:$E$597,IF((E$200+1)&gt;'Sale Auction Data'!$E$2:$E$597,'Sale Auction Data'!$F$2:$F$597))))))/(SUM(IF($A386='Sale Auction Data'!$L$2:$L$597,IF(D$200&lt;'Sale Auction Data'!$E$2:$E$597,IF((E$200+1)&gt;'Sale Auction Data'!$E$2:$E$597,'Sale Auction Data'!$F$2:$F$597))))))=0,"-",(((SUM(IF($A386='Sale Auction Data'!$L$2:$L$597,IF(D$200&lt;'Sale Auction Data'!$E$2:$E$597,IF((E$200+1)&gt;'Sale Auction Data'!$E$2:$E$597,'Sale Auction Data'!$G$2:$G$597)))))-(SUM(IF($A386='Sale Auction Data'!$L$2:$L$597,IF(D$200&lt;'Sale Auction Data'!$E$2:$E$597,IF((E$200+1)&gt;'Sale Auction Data'!$E$2:$E$597,'Sale Auction Data'!$F$2:$F$597))))))/(SUM(IF($A386='Sale Auction Data'!$L$2:$L$597,IF(D$200&lt;'Sale Auction Data'!$E$2:$E$597,IF((E$200+1)&gt;'Sale Auction Data'!$E$2:$E$597,'Sale Auction Data'!$F$2:$F$597)))))))),"-",IF((((SUM(IF($A386='Sale Auction Data'!$L$2:$L$597,IF(D$200&lt;'Sale Auction Data'!$E$2:$E$597,IF((E$200+1)&gt;'Sale Auction Data'!$E$2:$E$597,'Sale Auction Data'!$G$2:$G$597)))))-(SUM(IF($A386='Sale Auction Data'!$L$2:$L$597,IF(D$200&lt;'Sale Auction Data'!$E$2:$E$597,IF((E$200+1)&gt;'Sale Auction Data'!$E$2:$E$597,'Sale Auction Data'!$F$2:$F$597))))))/(SUM(IF($A386='Sale Auction Data'!$L$2:$L$597,IF(D$200&lt;'Sale Auction Data'!$E$2:$E$597,IF((E$200+1)&gt;'Sale Auction Data'!$E$2:$E$597,'Sale Auction Data'!$F$2:$F$597))))))=0,"-",(((SUM(IF($A386='Sale Auction Data'!$L$2:$L$597,IF(D$200&lt;'Sale Auction Data'!$E$2:$E$597,IF((E$200+1)&gt;'Sale Auction Data'!$E$2:$E$597,'Sale Auction Data'!$G$2:$G$597)))))-(SUM(IF($A386='Sale Auction Data'!$L$2:$L$597,IF(D$200&lt;'Sale Auction Data'!$E$2:$E$597,IF((E$200+1)&gt;'Sale Auction Data'!$E$2:$E$597,'Sale Auction Data'!$F$2:$F$597))))))/(SUM(IF($A386='Sale Auction Data'!$L$2:$L$597,IF(D$200&lt;'Sale Auction Data'!$E$2:$E$597,IF((E$200+1)&gt;'Sale Auction Data'!$E$2:$E$597,'Sale Auction Data'!$F$2:$F$597))))))))</f>
        <v>-</v>
      </c>
      <c r="F386" s="108" t="str">
        <f t="array" ref="F386">IF(ISERR(IF((((SUM(IF($A386='Sale Auction Data'!$L$2:$L$597,IF(E$200&lt;'Sale Auction Data'!$E$2:$E$597,IF((F$200+1)&gt;'Sale Auction Data'!$E$2:$E$597,'Sale Auction Data'!$G$2:$G$597)))))-(SUM(IF($A386='Sale Auction Data'!$L$2:$L$597,IF(E$200&lt;'Sale Auction Data'!$E$2:$E$597,IF((F$200+1)&gt;'Sale Auction Data'!$E$2:$E$597,'Sale Auction Data'!$F$2:$F$597))))))/(SUM(IF($A386='Sale Auction Data'!$L$2:$L$597,IF(E$200&lt;'Sale Auction Data'!$E$2:$E$597,IF((F$200+1)&gt;'Sale Auction Data'!$E$2:$E$597,'Sale Auction Data'!$F$2:$F$597))))))=0,"-",(((SUM(IF($A386='Sale Auction Data'!$L$2:$L$597,IF(E$200&lt;'Sale Auction Data'!$E$2:$E$597,IF((F$200+1)&gt;'Sale Auction Data'!$E$2:$E$597,'Sale Auction Data'!$G$2:$G$597)))))-(SUM(IF($A386='Sale Auction Data'!$L$2:$L$597,IF(E$200&lt;'Sale Auction Data'!$E$2:$E$597,IF((F$200+1)&gt;'Sale Auction Data'!$E$2:$E$597,'Sale Auction Data'!$F$2:$F$597))))))/(SUM(IF($A386='Sale Auction Data'!$L$2:$L$597,IF(E$200&lt;'Sale Auction Data'!$E$2:$E$597,IF((F$200+1)&gt;'Sale Auction Data'!$E$2:$E$597,'Sale Auction Data'!$F$2:$F$597)))))))),"-",IF((((SUM(IF($A386='Sale Auction Data'!$L$2:$L$597,IF(E$200&lt;'Sale Auction Data'!$E$2:$E$597,IF((F$200+1)&gt;'Sale Auction Data'!$E$2:$E$597,'Sale Auction Data'!$G$2:$G$597)))))-(SUM(IF($A386='Sale Auction Data'!$L$2:$L$597,IF(E$200&lt;'Sale Auction Data'!$E$2:$E$597,IF((F$200+1)&gt;'Sale Auction Data'!$E$2:$E$597,'Sale Auction Data'!$F$2:$F$597))))))/(SUM(IF($A386='Sale Auction Data'!$L$2:$L$597,IF(E$200&lt;'Sale Auction Data'!$E$2:$E$597,IF((F$200+1)&gt;'Sale Auction Data'!$E$2:$E$597,'Sale Auction Data'!$F$2:$F$597))))))=0,"-",(((SUM(IF($A386='Sale Auction Data'!$L$2:$L$597,IF(E$200&lt;'Sale Auction Data'!$E$2:$E$597,IF((F$200+1)&gt;'Sale Auction Data'!$E$2:$E$597,'Sale Auction Data'!$G$2:$G$597)))))-(SUM(IF($A386='Sale Auction Data'!$L$2:$L$597,IF(E$200&lt;'Sale Auction Data'!$E$2:$E$597,IF((F$200+1)&gt;'Sale Auction Data'!$E$2:$E$597,'Sale Auction Data'!$F$2:$F$597))))))/(SUM(IF($A386='Sale Auction Data'!$L$2:$L$597,IF(E$200&lt;'Sale Auction Data'!$E$2:$E$597,IF((F$200+1)&gt;'Sale Auction Data'!$E$2:$E$597,'Sale Auction Data'!$F$2:$F$597))))))))</f>
        <v>-</v>
      </c>
      <c r="G386" s="108" t="str">
        <f t="array" ref="G386">IF(ISERR(IF((((SUM(IF($A386='Sale Auction Data'!$L$2:$L$597,IF(F$200&lt;'Sale Auction Data'!$E$2:$E$597,IF((G$200+1)&gt;'Sale Auction Data'!$E$2:$E$597,'Sale Auction Data'!$G$2:$G$597)))))-(SUM(IF($A386='Sale Auction Data'!$L$2:$L$597,IF(F$200&lt;'Sale Auction Data'!$E$2:$E$597,IF((G$200+1)&gt;'Sale Auction Data'!$E$2:$E$597,'Sale Auction Data'!$F$2:$F$597))))))/(SUM(IF($A386='Sale Auction Data'!$L$2:$L$597,IF(F$200&lt;'Sale Auction Data'!$E$2:$E$597,IF((G$200+1)&gt;'Sale Auction Data'!$E$2:$E$597,'Sale Auction Data'!$F$2:$F$597))))))=0,"-",(((SUM(IF($A386='Sale Auction Data'!$L$2:$L$597,IF(F$200&lt;'Sale Auction Data'!$E$2:$E$597,IF((G$200+1)&gt;'Sale Auction Data'!$E$2:$E$597,'Sale Auction Data'!$G$2:$G$597)))))-(SUM(IF($A386='Sale Auction Data'!$L$2:$L$597,IF(F$200&lt;'Sale Auction Data'!$E$2:$E$597,IF((G$200+1)&gt;'Sale Auction Data'!$E$2:$E$597,'Sale Auction Data'!$F$2:$F$597))))))/(SUM(IF($A386='Sale Auction Data'!$L$2:$L$597,IF(F$200&lt;'Sale Auction Data'!$E$2:$E$597,IF((G$200+1)&gt;'Sale Auction Data'!$E$2:$E$597,'Sale Auction Data'!$F$2:$F$597)))))))),"-",IF((((SUM(IF($A386='Sale Auction Data'!$L$2:$L$597,IF(F$200&lt;'Sale Auction Data'!$E$2:$E$597,IF((G$200+1)&gt;'Sale Auction Data'!$E$2:$E$597,'Sale Auction Data'!$G$2:$G$597)))))-(SUM(IF($A386='Sale Auction Data'!$L$2:$L$597,IF(F$200&lt;'Sale Auction Data'!$E$2:$E$597,IF((G$200+1)&gt;'Sale Auction Data'!$E$2:$E$597,'Sale Auction Data'!$F$2:$F$597))))))/(SUM(IF($A386='Sale Auction Data'!$L$2:$L$597,IF(F$200&lt;'Sale Auction Data'!$E$2:$E$597,IF((G$200+1)&gt;'Sale Auction Data'!$E$2:$E$597,'Sale Auction Data'!$F$2:$F$597))))))=0,"-",(((SUM(IF($A386='Sale Auction Data'!$L$2:$L$597,IF(F$200&lt;'Sale Auction Data'!$E$2:$E$597,IF((G$200+1)&gt;'Sale Auction Data'!$E$2:$E$597,'Sale Auction Data'!$G$2:$G$597)))))-(SUM(IF($A386='Sale Auction Data'!$L$2:$L$597,IF(F$200&lt;'Sale Auction Data'!$E$2:$E$597,IF((G$200+1)&gt;'Sale Auction Data'!$E$2:$E$597,'Sale Auction Data'!$F$2:$F$597))))))/(SUM(IF($A386='Sale Auction Data'!$L$2:$L$597,IF(F$200&lt;'Sale Auction Data'!$E$2:$E$597,IF((G$200+1)&gt;'Sale Auction Data'!$E$2:$E$597,'Sale Auction Data'!$F$2:$F$597))))))))</f>
        <v>-</v>
      </c>
      <c r="H386" s="108" t="str">
        <f t="array" ref="H386">IF(ISERR(IF((((SUM(IF($A386='Sale Auction Data'!$L$2:$L$597,IF(G$200&lt;'Sale Auction Data'!$E$2:$E$597,IF((H$200+1)&gt;'Sale Auction Data'!$E$2:$E$597,'Sale Auction Data'!$G$2:$G$597)))))-(SUM(IF($A386='Sale Auction Data'!$L$2:$L$597,IF(G$200&lt;'Sale Auction Data'!$E$2:$E$597,IF((H$200+1)&gt;'Sale Auction Data'!$E$2:$E$597,'Sale Auction Data'!$F$2:$F$597))))))/(SUM(IF($A386='Sale Auction Data'!$L$2:$L$597,IF(G$200&lt;'Sale Auction Data'!$E$2:$E$597,IF((H$200+1)&gt;'Sale Auction Data'!$E$2:$E$597,'Sale Auction Data'!$F$2:$F$597))))))=0,"-",(((SUM(IF($A386='Sale Auction Data'!$L$2:$L$597,IF(G$200&lt;'Sale Auction Data'!$E$2:$E$597,IF((H$200+1)&gt;'Sale Auction Data'!$E$2:$E$597,'Sale Auction Data'!$G$2:$G$597)))))-(SUM(IF($A386='Sale Auction Data'!$L$2:$L$597,IF(G$200&lt;'Sale Auction Data'!$E$2:$E$597,IF((H$200+1)&gt;'Sale Auction Data'!$E$2:$E$597,'Sale Auction Data'!$F$2:$F$597))))))/(SUM(IF($A386='Sale Auction Data'!$L$2:$L$597,IF(G$200&lt;'Sale Auction Data'!$E$2:$E$597,IF((H$200+1)&gt;'Sale Auction Data'!$E$2:$E$597,'Sale Auction Data'!$F$2:$F$597)))))))),"-",IF((((SUM(IF($A386='Sale Auction Data'!$L$2:$L$597,IF(G$200&lt;'Sale Auction Data'!$E$2:$E$597,IF((H$200+1)&gt;'Sale Auction Data'!$E$2:$E$597,'Sale Auction Data'!$G$2:$G$597)))))-(SUM(IF($A386='Sale Auction Data'!$L$2:$L$597,IF(G$200&lt;'Sale Auction Data'!$E$2:$E$597,IF((H$200+1)&gt;'Sale Auction Data'!$E$2:$E$597,'Sale Auction Data'!$F$2:$F$597))))))/(SUM(IF($A386='Sale Auction Data'!$L$2:$L$597,IF(G$200&lt;'Sale Auction Data'!$E$2:$E$597,IF((H$200+1)&gt;'Sale Auction Data'!$E$2:$E$597,'Sale Auction Data'!$F$2:$F$597))))))=0,"-",(((SUM(IF($A386='Sale Auction Data'!$L$2:$L$597,IF(G$200&lt;'Sale Auction Data'!$E$2:$E$597,IF((H$200+1)&gt;'Sale Auction Data'!$E$2:$E$597,'Sale Auction Data'!$G$2:$G$597)))))-(SUM(IF($A386='Sale Auction Data'!$L$2:$L$597,IF(G$200&lt;'Sale Auction Data'!$E$2:$E$597,IF((H$200+1)&gt;'Sale Auction Data'!$E$2:$E$597,'Sale Auction Data'!$F$2:$F$597))))))/(SUM(IF($A386='Sale Auction Data'!$L$2:$L$597,IF(G$200&lt;'Sale Auction Data'!$E$2:$E$597,IF((H$200+1)&gt;'Sale Auction Data'!$E$2:$E$597,'Sale Auction Data'!$F$2:$F$597))))))))</f>
        <v>-</v>
      </c>
      <c r="I386" s="108" t="str">
        <f t="array" ref="I386">IF(ISERR(IF((((SUM(IF($A386='Sale Auction Data'!$L$2:$L$597,IF(H$200&lt;'Sale Auction Data'!$E$2:$E$597,IF((I$200+1)&gt;'Sale Auction Data'!$E$2:$E$597,'Sale Auction Data'!$G$2:$G$597)))))-(SUM(IF($A386='Sale Auction Data'!$L$2:$L$597,IF(H$200&lt;'Sale Auction Data'!$E$2:$E$597,IF((I$200+1)&gt;'Sale Auction Data'!$E$2:$E$597,'Sale Auction Data'!$F$2:$F$597))))))/(SUM(IF($A386='Sale Auction Data'!$L$2:$L$597,IF(H$200&lt;'Sale Auction Data'!$E$2:$E$597,IF((I$200+1)&gt;'Sale Auction Data'!$E$2:$E$597,'Sale Auction Data'!$F$2:$F$597))))))=0,"-",(((SUM(IF($A386='Sale Auction Data'!$L$2:$L$597,IF(H$200&lt;'Sale Auction Data'!$E$2:$E$597,IF((I$200+1)&gt;'Sale Auction Data'!$E$2:$E$597,'Sale Auction Data'!$G$2:$G$597)))))-(SUM(IF($A386='Sale Auction Data'!$L$2:$L$597,IF(H$200&lt;'Sale Auction Data'!$E$2:$E$597,IF((I$200+1)&gt;'Sale Auction Data'!$E$2:$E$597,'Sale Auction Data'!$F$2:$F$597))))))/(SUM(IF($A386='Sale Auction Data'!$L$2:$L$597,IF(H$200&lt;'Sale Auction Data'!$E$2:$E$597,IF((I$200+1)&gt;'Sale Auction Data'!$E$2:$E$597,'Sale Auction Data'!$F$2:$F$597)))))))),"-",IF((((SUM(IF($A386='Sale Auction Data'!$L$2:$L$597,IF(H$200&lt;'Sale Auction Data'!$E$2:$E$597,IF((I$200+1)&gt;'Sale Auction Data'!$E$2:$E$597,'Sale Auction Data'!$G$2:$G$597)))))-(SUM(IF($A386='Sale Auction Data'!$L$2:$L$597,IF(H$200&lt;'Sale Auction Data'!$E$2:$E$597,IF((I$200+1)&gt;'Sale Auction Data'!$E$2:$E$597,'Sale Auction Data'!$F$2:$F$597))))))/(SUM(IF($A386='Sale Auction Data'!$L$2:$L$597,IF(H$200&lt;'Sale Auction Data'!$E$2:$E$597,IF((I$200+1)&gt;'Sale Auction Data'!$E$2:$E$597,'Sale Auction Data'!$F$2:$F$597))))))=0,"-",(((SUM(IF($A386='Sale Auction Data'!$L$2:$L$597,IF(H$200&lt;'Sale Auction Data'!$E$2:$E$597,IF((I$200+1)&gt;'Sale Auction Data'!$E$2:$E$597,'Sale Auction Data'!$G$2:$G$597)))))-(SUM(IF($A386='Sale Auction Data'!$L$2:$L$597,IF(H$200&lt;'Sale Auction Data'!$E$2:$E$597,IF((I$200+1)&gt;'Sale Auction Data'!$E$2:$E$597,'Sale Auction Data'!$F$2:$F$597))))))/(SUM(IF($A386='Sale Auction Data'!$L$2:$L$597,IF(H$200&lt;'Sale Auction Data'!$E$2:$E$597,IF((I$200+1)&gt;'Sale Auction Data'!$E$2:$E$597,'Sale Auction Data'!$F$2:$F$597))))))))</f>
        <v>-</v>
      </c>
      <c r="J386" s="108" t="str">
        <f t="array" ref="J386">IF(ISERR(IF((((SUM(IF($A386='Sale Auction Data'!$L$2:$L$597,IF(I$200&lt;'Sale Auction Data'!$E$2:$E$597,IF((J$200+1)&gt;'Sale Auction Data'!$E$2:$E$597,'Sale Auction Data'!$G$2:$G$597)))))-(SUM(IF($A386='Sale Auction Data'!$L$2:$L$597,IF(I$200&lt;'Sale Auction Data'!$E$2:$E$597,IF((J$200+1)&gt;'Sale Auction Data'!$E$2:$E$597,'Sale Auction Data'!$F$2:$F$597))))))/(SUM(IF($A386='Sale Auction Data'!$L$2:$L$597,IF(I$200&lt;'Sale Auction Data'!$E$2:$E$597,IF((J$200+1)&gt;'Sale Auction Data'!$E$2:$E$597,'Sale Auction Data'!$F$2:$F$597))))))=0,"-",(((SUM(IF($A386='Sale Auction Data'!$L$2:$L$597,IF(I$200&lt;'Sale Auction Data'!$E$2:$E$597,IF((J$200+1)&gt;'Sale Auction Data'!$E$2:$E$597,'Sale Auction Data'!$G$2:$G$597)))))-(SUM(IF($A386='Sale Auction Data'!$L$2:$L$597,IF(I$200&lt;'Sale Auction Data'!$E$2:$E$597,IF((J$200+1)&gt;'Sale Auction Data'!$E$2:$E$597,'Sale Auction Data'!$F$2:$F$597))))))/(SUM(IF($A386='Sale Auction Data'!$L$2:$L$597,IF(I$200&lt;'Sale Auction Data'!$E$2:$E$597,IF((J$200+1)&gt;'Sale Auction Data'!$E$2:$E$597,'Sale Auction Data'!$F$2:$F$597)))))))),"-",IF((((SUM(IF($A386='Sale Auction Data'!$L$2:$L$597,IF(I$200&lt;'Sale Auction Data'!$E$2:$E$597,IF((J$200+1)&gt;'Sale Auction Data'!$E$2:$E$597,'Sale Auction Data'!$G$2:$G$597)))))-(SUM(IF($A386='Sale Auction Data'!$L$2:$L$597,IF(I$200&lt;'Sale Auction Data'!$E$2:$E$597,IF((J$200+1)&gt;'Sale Auction Data'!$E$2:$E$597,'Sale Auction Data'!$F$2:$F$597))))))/(SUM(IF($A386='Sale Auction Data'!$L$2:$L$597,IF(I$200&lt;'Sale Auction Data'!$E$2:$E$597,IF((J$200+1)&gt;'Sale Auction Data'!$E$2:$E$597,'Sale Auction Data'!$F$2:$F$597))))))=0,"-",(((SUM(IF($A386='Sale Auction Data'!$L$2:$L$597,IF(I$200&lt;'Sale Auction Data'!$E$2:$E$597,IF((J$200+1)&gt;'Sale Auction Data'!$E$2:$E$597,'Sale Auction Data'!$G$2:$G$597)))))-(SUM(IF($A386='Sale Auction Data'!$L$2:$L$597,IF(I$200&lt;'Sale Auction Data'!$E$2:$E$597,IF((J$200+1)&gt;'Sale Auction Data'!$E$2:$E$597,'Sale Auction Data'!$F$2:$F$597))))))/(SUM(IF($A386='Sale Auction Data'!$L$2:$L$597,IF(I$200&lt;'Sale Auction Data'!$E$2:$E$597,IF((J$200+1)&gt;'Sale Auction Data'!$E$2:$E$597,'Sale Auction Data'!$F$2:$F$597))))))))</f>
        <v>-</v>
      </c>
      <c r="K386" s="108" t="str">
        <f t="array" ref="K386">IF(ISERR(IF((((SUM(IF($A386='Sale Auction Data'!$L$2:$L$597,IF(J$200&lt;'Sale Auction Data'!$E$2:$E$597,IF((K$200+1)&gt;'Sale Auction Data'!$E$2:$E$597,'Sale Auction Data'!$G$2:$G$597)))))-(SUM(IF($A386='Sale Auction Data'!$L$2:$L$597,IF(J$200&lt;'Sale Auction Data'!$E$2:$E$597,IF((K$200+1)&gt;'Sale Auction Data'!$E$2:$E$597,'Sale Auction Data'!$F$2:$F$597))))))/(SUM(IF($A386='Sale Auction Data'!$L$2:$L$597,IF(J$200&lt;'Sale Auction Data'!$E$2:$E$597,IF((K$200+1)&gt;'Sale Auction Data'!$E$2:$E$597,'Sale Auction Data'!$F$2:$F$597))))))=0,"-",(((SUM(IF($A386='Sale Auction Data'!$L$2:$L$597,IF(J$200&lt;'Sale Auction Data'!$E$2:$E$597,IF((K$200+1)&gt;'Sale Auction Data'!$E$2:$E$597,'Sale Auction Data'!$G$2:$G$597)))))-(SUM(IF($A386='Sale Auction Data'!$L$2:$L$597,IF(J$200&lt;'Sale Auction Data'!$E$2:$E$597,IF((K$200+1)&gt;'Sale Auction Data'!$E$2:$E$597,'Sale Auction Data'!$F$2:$F$597))))))/(SUM(IF($A386='Sale Auction Data'!$L$2:$L$597,IF(J$200&lt;'Sale Auction Data'!$E$2:$E$597,IF((K$200+1)&gt;'Sale Auction Data'!$E$2:$E$597,'Sale Auction Data'!$F$2:$F$597)))))))),"-",IF((((SUM(IF($A386='Sale Auction Data'!$L$2:$L$597,IF(J$200&lt;'Sale Auction Data'!$E$2:$E$597,IF((K$200+1)&gt;'Sale Auction Data'!$E$2:$E$597,'Sale Auction Data'!$G$2:$G$597)))))-(SUM(IF($A386='Sale Auction Data'!$L$2:$L$597,IF(J$200&lt;'Sale Auction Data'!$E$2:$E$597,IF((K$200+1)&gt;'Sale Auction Data'!$E$2:$E$597,'Sale Auction Data'!$F$2:$F$597))))))/(SUM(IF($A386='Sale Auction Data'!$L$2:$L$597,IF(J$200&lt;'Sale Auction Data'!$E$2:$E$597,IF((K$200+1)&gt;'Sale Auction Data'!$E$2:$E$597,'Sale Auction Data'!$F$2:$F$597))))))=0,"-",(((SUM(IF($A386='Sale Auction Data'!$L$2:$L$597,IF(J$200&lt;'Sale Auction Data'!$E$2:$E$597,IF((K$200+1)&gt;'Sale Auction Data'!$E$2:$E$597,'Sale Auction Data'!$G$2:$G$597)))))-(SUM(IF($A386='Sale Auction Data'!$L$2:$L$597,IF(J$200&lt;'Sale Auction Data'!$E$2:$E$597,IF((K$200+1)&gt;'Sale Auction Data'!$E$2:$E$597,'Sale Auction Data'!$F$2:$F$597))))))/(SUM(IF($A386='Sale Auction Data'!$L$2:$L$597,IF(J$200&lt;'Sale Auction Data'!$E$2:$E$597,IF((K$200+1)&gt;'Sale Auction Data'!$E$2:$E$597,'Sale Auction Data'!$F$2:$F$597))))))))</f>
        <v>-</v>
      </c>
      <c r="L386" s="109" t="str">
        <f t="array" ref="L386">IF(ISERR(IF((((SUM(IF($A386='Sale Auction Data'!$L$2:$L$597,IF((L$200+1)&lt;'Sale Auction Data'!$E$2:$E$597,'Sale Auction Data'!$G$2:$G$597))))-(SUM(IF($A386='Sale Auction Data'!$L$2:$L$597,IF((L$200+1)&lt;'Sale Auction Data'!$E$2:$E$597,'Sale Auction Data'!$F$2:$F$597)))))/(SUM(IF($A386='Sale Auction Data'!$L$2:$L$597,IF((L$200+1)&lt;'Sale Auction Data'!$E$2:$E$597,'Sale Auction Data'!$F$2:$F$597)))))=0,"-",(((SUM(IF($A386='Sale Auction Data'!$L$2:$L$597,IF((L$200+1)&lt;'Sale Auction Data'!$E$2:$E$597,'Sale Auction Data'!$G$2:$G$597))))-(SUM(IF($A386='Sale Auction Data'!$L$2:$L$597,IF((L$200+1)&lt;'Sale Auction Data'!$E$2:$E$597,'Sale Auction Data'!$F$2:$F$597)))))/(SUM(IF($A386='Sale Auction Data'!$L$2:$L$597,IF((L$200+1)&lt;'Sale Auction Data'!$E$2:$E$597,'Sale Auction Data'!$F$2:$F$597))))))),"-",IF((((SUM(IF($A386='Sale Auction Data'!$L$2:$L$597,IF((L$200+1)&lt;'Sale Auction Data'!$E$2:$E$597,'Sale Auction Data'!$G$2:$G$597))))-(SUM(IF($A386='Sale Auction Data'!$L$2:$L$597,IF((L$200+1)&lt;'Sale Auction Data'!$E$2:$E$597,'Sale Auction Data'!$F$2:$F$597)))))/(SUM(IF($A386='Sale Auction Data'!$L$2:$L$597,IF((L$200+1)&lt;'Sale Auction Data'!$E$2:$E$597,'Sale Auction Data'!$F$2:$F$597)))))=0,"-",(((SUM(IF($A386='Sale Auction Data'!$L$2:$L$597,IF((L$200+1)&lt;'Sale Auction Data'!$E$2:$E$597,'Sale Auction Data'!$G$2:$G$597))))-(SUM(IF($A386='Sale Auction Data'!$L$2:$L$597,IF((L$200+1)&lt;'Sale Auction Data'!$E$2:$E$597,'Sale Auction Data'!$F$2:$F$597)))))/(SUM(IF($A386='Sale Auction Data'!$L$2:$L$597,IF((L$200+1)&lt;'Sale Auction Data'!$E$2:$E$597,'Sale Auction Data'!$F$2:$F$597)))))))</f>
        <v>-</v>
      </c>
      <c r="M386" s="113">
        <f t="shared" si="56"/>
        <v>0.49270918238993711</v>
      </c>
      <c r="N386" s="114">
        <f t="array" ref="N386">IF(MAX(IF($M386&lt;&gt;$C385:$L385,$C385:$L385))=0,"",MAX(IF($M386&lt;&gt;$C385:$L385,$C385:$L385)))</f>
        <v>0.31844357976653698</v>
      </c>
      <c r="O386" s="114" t="str">
        <f t="array" ref="O386">IF(MIN(IF($M386&lt;&gt;$C385:$L385,IF($N386&lt;&gt;$C385:$L385,$C385:$L385)))=0,"",MIN(IF($M386&lt;&gt;$C385:$L385,IF($N386&lt;&gt;$C385:$L385,$C385:$L385))))</f>
        <v/>
      </c>
      <c r="P386" s="114" t="str">
        <f t="array" ref="P386">IF(MIN(IF($O386&lt;&gt;$C385:$L385,IF($N386&lt;&gt;$C385:$L385,IF($M386&lt;&gt;$C385:$L385,$C385:$L385))))=0,"",MIN(IF($O386&lt;&gt;$C385:$L385,IF($N386&lt;&gt;$C385:$L385,IF($M386&lt;&gt;$C385:$L385,$C385:$L385)))))</f>
        <v/>
      </c>
    </row>
    <row r="387" spans="1:16" x14ac:dyDescent="0.25">
      <c r="A387" t="s">
        <v>114</v>
      </c>
      <c r="B387" s="97" t="s">
        <v>170</v>
      </c>
      <c r="C387" s="107" t="str">
        <f t="array" ref="C387">IF(ISERR(IF((((SUM(IF($A387='Sale Auction Data'!$L$2:$L$597,IF(C$200&gt;'Sale Auction Data'!$E$2:$E$597,'Sale Auction Data'!$G$2:$G$597))))-(SUM(IF($A387='Sale Auction Data'!$L$2:$L$597,IF(C$200&gt;'Sale Auction Data'!$E$2:$E$597,'Sale Auction Data'!$F$2:$F$597)))))/(SUM(IF($A387='Sale Auction Data'!$L$2:$L$597,IF(C$200&gt;'Sale Auction Data'!$E$2:$E$597,'Sale Auction Data'!$F$2:$F$597)))))=0,"-",(((SUM(IF($A387='Sale Auction Data'!$L$2:$L$597,IF(C$200&gt;'Sale Auction Data'!$E$2:$E$597,'Sale Auction Data'!$G$2:$G$597))))-(SUM(IF($A387='Sale Auction Data'!$L$2:$L$597,IF(C$200&gt;'Sale Auction Data'!$E$2:$E$597,'Sale Auction Data'!$F$2:$F$597)))))/(SUM(IF($A387='Sale Auction Data'!$L$2:$L$597,IF(C$200&gt;'Sale Auction Data'!$E$2:$E$597,'Sale Auction Data'!$F$2:$F$597))))))),"-",IF((((SUM(IF($A387='Sale Auction Data'!$L$2:$L$597,IF(C$200&gt;'Sale Auction Data'!$E$2:$E$597,'Sale Auction Data'!$G$2:$G$597))))-(SUM(IF($A387='Sale Auction Data'!$L$2:$L$597,IF(C$200&gt;'Sale Auction Data'!$E$2:$E$597,'Sale Auction Data'!$F$2:$F$597)))))/(SUM(IF($A387='Sale Auction Data'!$L$2:$L$597,IF(C$200&gt;'Sale Auction Data'!$E$2:$E$597,'Sale Auction Data'!$F$2:$F$597)))))=0,"-",(((SUM(IF($A387='Sale Auction Data'!$L$2:$L$597,IF(C$200&gt;'Sale Auction Data'!$E$2:$E$597,'Sale Auction Data'!$G$2:$G$597))))-(SUM(IF($A387='Sale Auction Data'!$L$2:$L$597,IF(C$200&gt;'Sale Auction Data'!$E$2:$E$597,'Sale Auction Data'!$F$2:$F$597)))))/(SUM(IF($A387='Sale Auction Data'!$L$2:$L$597,IF(C$200&gt;'Sale Auction Data'!$E$2:$E$597,'Sale Auction Data'!$F$2:$F$597)))))))</f>
        <v>-</v>
      </c>
      <c r="D387" s="108">
        <f t="array" ref="D387">IF(ISERR(IF((((SUM(IF($A387='Sale Auction Data'!$L$2:$L$597,IF(C$200&lt;'Sale Auction Data'!$E$2:$E$597,IF((D$200+1)&gt;'Sale Auction Data'!$E$2:$E$597,'Sale Auction Data'!$G$2:$G$597)))))-(SUM(IF($A387='Sale Auction Data'!$L$2:$L$597,IF(C$200&lt;'Sale Auction Data'!$E$2:$E$597,IF((D$200+1)&gt;'Sale Auction Data'!$E$2:$E$597,'Sale Auction Data'!$F$2:$F$597))))))/(SUM(IF($A387='Sale Auction Data'!$L$2:$L$597,IF(C$200&lt;'Sale Auction Data'!$E$2:$E$597,IF((D$200+1)&gt;'Sale Auction Data'!$E$2:$E$597,'Sale Auction Data'!$F$2:$F$597))))))=0,"-",(((SUM(IF($A387='Sale Auction Data'!$L$2:$L$597,IF(C$200&lt;'Sale Auction Data'!$E$2:$E$597,IF((D$200+1)&gt;'Sale Auction Data'!$E$2:$E$597,'Sale Auction Data'!$G$2:$G$597)))))-(SUM(IF($A387='Sale Auction Data'!$L$2:$L$597,IF(C$200&lt;'Sale Auction Data'!$E$2:$E$597,IF((D$200+1)&gt;'Sale Auction Data'!$E$2:$E$597,'Sale Auction Data'!$F$2:$F$597))))))/(SUM(IF($A387='Sale Auction Data'!$L$2:$L$597,IF(C$200&lt;'Sale Auction Data'!$E$2:$E$597,IF((D$200+1)&gt;'Sale Auction Data'!$E$2:$E$597,'Sale Auction Data'!$F$2:$F$597)))))))),"-",IF((((SUM(IF($A387='Sale Auction Data'!$L$2:$L$597,IF(C$200&lt;'Sale Auction Data'!$E$2:$E$597,IF((D$200+1)&gt;'Sale Auction Data'!$E$2:$E$597,'Sale Auction Data'!$G$2:$G$597)))))-(SUM(IF($A387='Sale Auction Data'!$L$2:$L$597,IF(C$200&lt;'Sale Auction Data'!$E$2:$E$597,IF((D$200+1)&gt;'Sale Auction Data'!$E$2:$E$597,'Sale Auction Data'!$F$2:$F$597))))))/(SUM(IF($A387='Sale Auction Data'!$L$2:$L$597,IF(C$200&lt;'Sale Auction Data'!$E$2:$E$597,IF((D$200+1)&gt;'Sale Auction Data'!$E$2:$E$597,'Sale Auction Data'!$F$2:$F$597))))))=0,"-",(((SUM(IF($A387='Sale Auction Data'!$L$2:$L$597,IF(C$200&lt;'Sale Auction Data'!$E$2:$E$597,IF((D$200+1)&gt;'Sale Auction Data'!$E$2:$E$597,'Sale Auction Data'!$G$2:$G$597)))))-(SUM(IF($A387='Sale Auction Data'!$L$2:$L$597,IF(C$200&lt;'Sale Auction Data'!$E$2:$E$597,IF((D$200+1)&gt;'Sale Auction Data'!$E$2:$E$597,'Sale Auction Data'!$F$2:$F$597))))))/(SUM(IF($A387='Sale Auction Data'!$L$2:$L$597,IF(C$200&lt;'Sale Auction Data'!$E$2:$E$597,IF((D$200+1)&gt;'Sale Auction Data'!$E$2:$E$597,'Sale Auction Data'!$F$2:$F$597))))))))</f>
        <v>0.46908601289538887</v>
      </c>
      <c r="E387" s="108" t="str">
        <f t="array" ref="E387">IF(ISERR(IF((((SUM(IF($A387='Sale Auction Data'!$L$2:$L$597,IF(D$200&lt;'Sale Auction Data'!$E$2:$E$597,IF((E$200+1)&gt;'Sale Auction Data'!$E$2:$E$597,'Sale Auction Data'!$G$2:$G$597)))))-(SUM(IF($A387='Sale Auction Data'!$L$2:$L$597,IF(D$200&lt;'Sale Auction Data'!$E$2:$E$597,IF((E$200+1)&gt;'Sale Auction Data'!$E$2:$E$597,'Sale Auction Data'!$F$2:$F$597))))))/(SUM(IF($A387='Sale Auction Data'!$L$2:$L$597,IF(D$200&lt;'Sale Auction Data'!$E$2:$E$597,IF((E$200+1)&gt;'Sale Auction Data'!$E$2:$E$597,'Sale Auction Data'!$F$2:$F$597))))))=0,"-",(((SUM(IF($A387='Sale Auction Data'!$L$2:$L$597,IF(D$200&lt;'Sale Auction Data'!$E$2:$E$597,IF((E$200+1)&gt;'Sale Auction Data'!$E$2:$E$597,'Sale Auction Data'!$G$2:$G$597)))))-(SUM(IF($A387='Sale Auction Data'!$L$2:$L$597,IF(D$200&lt;'Sale Auction Data'!$E$2:$E$597,IF((E$200+1)&gt;'Sale Auction Data'!$E$2:$E$597,'Sale Auction Data'!$F$2:$F$597))))))/(SUM(IF($A387='Sale Auction Data'!$L$2:$L$597,IF(D$200&lt;'Sale Auction Data'!$E$2:$E$597,IF((E$200+1)&gt;'Sale Auction Data'!$E$2:$E$597,'Sale Auction Data'!$F$2:$F$597)))))))),"-",IF((((SUM(IF($A387='Sale Auction Data'!$L$2:$L$597,IF(D$200&lt;'Sale Auction Data'!$E$2:$E$597,IF((E$200+1)&gt;'Sale Auction Data'!$E$2:$E$597,'Sale Auction Data'!$G$2:$G$597)))))-(SUM(IF($A387='Sale Auction Data'!$L$2:$L$597,IF(D$200&lt;'Sale Auction Data'!$E$2:$E$597,IF((E$200+1)&gt;'Sale Auction Data'!$E$2:$E$597,'Sale Auction Data'!$F$2:$F$597))))))/(SUM(IF($A387='Sale Auction Data'!$L$2:$L$597,IF(D$200&lt;'Sale Auction Data'!$E$2:$E$597,IF((E$200+1)&gt;'Sale Auction Data'!$E$2:$E$597,'Sale Auction Data'!$F$2:$F$597))))))=0,"-",(((SUM(IF($A387='Sale Auction Data'!$L$2:$L$597,IF(D$200&lt;'Sale Auction Data'!$E$2:$E$597,IF((E$200+1)&gt;'Sale Auction Data'!$E$2:$E$597,'Sale Auction Data'!$G$2:$G$597)))))-(SUM(IF($A387='Sale Auction Data'!$L$2:$L$597,IF(D$200&lt;'Sale Auction Data'!$E$2:$E$597,IF((E$200+1)&gt;'Sale Auction Data'!$E$2:$E$597,'Sale Auction Data'!$F$2:$F$597))))))/(SUM(IF($A387='Sale Auction Data'!$L$2:$L$597,IF(D$200&lt;'Sale Auction Data'!$E$2:$E$597,IF((E$200+1)&gt;'Sale Auction Data'!$E$2:$E$597,'Sale Auction Data'!$F$2:$F$597))))))))</f>
        <v>-</v>
      </c>
      <c r="F387" s="108" t="str">
        <f t="array" ref="F387">IF(ISERR(IF((((SUM(IF($A387='Sale Auction Data'!$L$2:$L$597,IF(E$200&lt;'Sale Auction Data'!$E$2:$E$597,IF((F$200+1)&gt;'Sale Auction Data'!$E$2:$E$597,'Sale Auction Data'!$G$2:$G$597)))))-(SUM(IF($A387='Sale Auction Data'!$L$2:$L$597,IF(E$200&lt;'Sale Auction Data'!$E$2:$E$597,IF((F$200+1)&gt;'Sale Auction Data'!$E$2:$E$597,'Sale Auction Data'!$F$2:$F$597))))))/(SUM(IF($A387='Sale Auction Data'!$L$2:$L$597,IF(E$200&lt;'Sale Auction Data'!$E$2:$E$597,IF((F$200+1)&gt;'Sale Auction Data'!$E$2:$E$597,'Sale Auction Data'!$F$2:$F$597))))))=0,"-",(((SUM(IF($A387='Sale Auction Data'!$L$2:$L$597,IF(E$200&lt;'Sale Auction Data'!$E$2:$E$597,IF((F$200+1)&gt;'Sale Auction Data'!$E$2:$E$597,'Sale Auction Data'!$G$2:$G$597)))))-(SUM(IF($A387='Sale Auction Data'!$L$2:$L$597,IF(E$200&lt;'Sale Auction Data'!$E$2:$E$597,IF((F$200+1)&gt;'Sale Auction Data'!$E$2:$E$597,'Sale Auction Data'!$F$2:$F$597))))))/(SUM(IF($A387='Sale Auction Data'!$L$2:$L$597,IF(E$200&lt;'Sale Auction Data'!$E$2:$E$597,IF((F$200+1)&gt;'Sale Auction Data'!$E$2:$E$597,'Sale Auction Data'!$F$2:$F$597)))))))),"-",IF((((SUM(IF($A387='Sale Auction Data'!$L$2:$L$597,IF(E$200&lt;'Sale Auction Data'!$E$2:$E$597,IF((F$200+1)&gt;'Sale Auction Data'!$E$2:$E$597,'Sale Auction Data'!$G$2:$G$597)))))-(SUM(IF($A387='Sale Auction Data'!$L$2:$L$597,IF(E$200&lt;'Sale Auction Data'!$E$2:$E$597,IF((F$200+1)&gt;'Sale Auction Data'!$E$2:$E$597,'Sale Auction Data'!$F$2:$F$597))))))/(SUM(IF($A387='Sale Auction Data'!$L$2:$L$597,IF(E$200&lt;'Sale Auction Data'!$E$2:$E$597,IF((F$200+1)&gt;'Sale Auction Data'!$E$2:$E$597,'Sale Auction Data'!$F$2:$F$597))))))=0,"-",(((SUM(IF($A387='Sale Auction Data'!$L$2:$L$597,IF(E$200&lt;'Sale Auction Data'!$E$2:$E$597,IF((F$200+1)&gt;'Sale Auction Data'!$E$2:$E$597,'Sale Auction Data'!$G$2:$G$597)))))-(SUM(IF($A387='Sale Auction Data'!$L$2:$L$597,IF(E$200&lt;'Sale Auction Data'!$E$2:$E$597,IF((F$200+1)&gt;'Sale Auction Data'!$E$2:$E$597,'Sale Auction Data'!$F$2:$F$597))))))/(SUM(IF($A387='Sale Auction Data'!$L$2:$L$597,IF(E$200&lt;'Sale Auction Data'!$E$2:$E$597,IF((F$200+1)&gt;'Sale Auction Data'!$E$2:$E$597,'Sale Auction Data'!$F$2:$F$597))))))))</f>
        <v>-</v>
      </c>
      <c r="G387" s="108" t="str">
        <f t="array" ref="G387">IF(ISERR(IF((((SUM(IF($A387='Sale Auction Data'!$L$2:$L$597,IF(F$200&lt;'Sale Auction Data'!$E$2:$E$597,IF((G$200+1)&gt;'Sale Auction Data'!$E$2:$E$597,'Sale Auction Data'!$G$2:$G$597)))))-(SUM(IF($A387='Sale Auction Data'!$L$2:$L$597,IF(F$200&lt;'Sale Auction Data'!$E$2:$E$597,IF((G$200+1)&gt;'Sale Auction Data'!$E$2:$E$597,'Sale Auction Data'!$F$2:$F$597))))))/(SUM(IF($A387='Sale Auction Data'!$L$2:$L$597,IF(F$200&lt;'Sale Auction Data'!$E$2:$E$597,IF((G$200+1)&gt;'Sale Auction Data'!$E$2:$E$597,'Sale Auction Data'!$F$2:$F$597))))))=0,"-",(((SUM(IF($A387='Sale Auction Data'!$L$2:$L$597,IF(F$200&lt;'Sale Auction Data'!$E$2:$E$597,IF((G$200+1)&gt;'Sale Auction Data'!$E$2:$E$597,'Sale Auction Data'!$G$2:$G$597)))))-(SUM(IF($A387='Sale Auction Data'!$L$2:$L$597,IF(F$200&lt;'Sale Auction Data'!$E$2:$E$597,IF((G$200+1)&gt;'Sale Auction Data'!$E$2:$E$597,'Sale Auction Data'!$F$2:$F$597))))))/(SUM(IF($A387='Sale Auction Data'!$L$2:$L$597,IF(F$200&lt;'Sale Auction Data'!$E$2:$E$597,IF((G$200+1)&gt;'Sale Auction Data'!$E$2:$E$597,'Sale Auction Data'!$F$2:$F$597)))))))),"-",IF((((SUM(IF($A387='Sale Auction Data'!$L$2:$L$597,IF(F$200&lt;'Sale Auction Data'!$E$2:$E$597,IF((G$200+1)&gt;'Sale Auction Data'!$E$2:$E$597,'Sale Auction Data'!$G$2:$G$597)))))-(SUM(IF($A387='Sale Auction Data'!$L$2:$L$597,IF(F$200&lt;'Sale Auction Data'!$E$2:$E$597,IF((G$200+1)&gt;'Sale Auction Data'!$E$2:$E$597,'Sale Auction Data'!$F$2:$F$597))))))/(SUM(IF($A387='Sale Auction Data'!$L$2:$L$597,IF(F$200&lt;'Sale Auction Data'!$E$2:$E$597,IF((G$200+1)&gt;'Sale Auction Data'!$E$2:$E$597,'Sale Auction Data'!$F$2:$F$597))))))=0,"-",(((SUM(IF($A387='Sale Auction Data'!$L$2:$L$597,IF(F$200&lt;'Sale Auction Data'!$E$2:$E$597,IF((G$200+1)&gt;'Sale Auction Data'!$E$2:$E$597,'Sale Auction Data'!$G$2:$G$597)))))-(SUM(IF($A387='Sale Auction Data'!$L$2:$L$597,IF(F$200&lt;'Sale Auction Data'!$E$2:$E$597,IF((G$200+1)&gt;'Sale Auction Data'!$E$2:$E$597,'Sale Auction Data'!$F$2:$F$597))))))/(SUM(IF($A387='Sale Auction Data'!$L$2:$L$597,IF(F$200&lt;'Sale Auction Data'!$E$2:$E$597,IF((G$200+1)&gt;'Sale Auction Data'!$E$2:$E$597,'Sale Auction Data'!$F$2:$F$597))))))))</f>
        <v>-</v>
      </c>
      <c r="H387" s="108" t="str">
        <f t="array" ref="H387">IF(ISERR(IF((((SUM(IF($A387='Sale Auction Data'!$L$2:$L$597,IF(G$200&lt;'Sale Auction Data'!$E$2:$E$597,IF((H$200+1)&gt;'Sale Auction Data'!$E$2:$E$597,'Sale Auction Data'!$G$2:$G$597)))))-(SUM(IF($A387='Sale Auction Data'!$L$2:$L$597,IF(G$200&lt;'Sale Auction Data'!$E$2:$E$597,IF((H$200+1)&gt;'Sale Auction Data'!$E$2:$E$597,'Sale Auction Data'!$F$2:$F$597))))))/(SUM(IF($A387='Sale Auction Data'!$L$2:$L$597,IF(G$200&lt;'Sale Auction Data'!$E$2:$E$597,IF((H$200+1)&gt;'Sale Auction Data'!$E$2:$E$597,'Sale Auction Data'!$F$2:$F$597))))))=0,"-",(((SUM(IF($A387='Sale Auction Data'!$L$2:$L$597,IF(G$200&lt;'Sale Auction Data'!$E$2:$E$597,IF((H$200+1)&gt;'Sale Auction Data'!$E$2:$E$597,'Sale Auction Data'!$G$2:$G$597)))))-(SUM(IF($A387='Sale Auction Data'!$L$2:$L$597,IF(G$200&lt;'Sale Auction Data'!$E$2:$E$597,IF((H$200+1)&gt;'Sale Auction Data'!$E$2:$E$597,'Sale Auction Data'!$F$2:$F$597))))))/(SUM(IF($A387='Sale Auction Data'!$L$2:$L$597,IF(G$200&lt;'Sale Auction Data'!$E$2:$E$597,IF((H$200+1)&gt;'Sale Auction Data'!$E$2:$E$597,'Sale Auction Data'!$F$2:$F$597)))))))),"-",IF((((SUM(IF($A387='Sale Auction Data'!$L$2:$L$597,IF(G$200&lt;'Sale Auction Data'!$E$2:$E$597,IF((H$200+1)&gt;'Sale Auction Data'!$E$2:$E$597,'Sale Auction Data'!$G$2:$G$597)))))-(SUM(IF($A387='Sale Auction Data'!$L$2:$L$597,IF(G$200&lt;'Sale Auction Data'!$E$2:$E$597,IF((H$200+1)&gt;'Sale Auction Data'!$E$2:$E$597,'Sale Auction Data'!$F$2:$F$597))))))/(SUM(IF($A387='Sale Auction Data'!$L$2:$L$597,IF(G$200&lt;'Sale Auction Data'!$E$2:$E$597,IF((H$200+1)&gt;'Sale Auction Data'!$E$2:$E$597,'Sale Auction Data'!$F$2:$F$597))))))=0,"-",(((SUM(IF($A387='Sale Auction Data'!$L$2:$L$597,IF(G$200&lt;'Sale Auction Data'!$E$2:$E$597,IF((H$200+1)&gt;'Sale Auction Data'!$E$2:$E$597,'Sale Auction Data'!$G$2:$G$597)))))-(SUM(IF($A387='Sale Auction Data'!$L$2:$L$597,IF(G$200&lt;'Sale Auction Data'!$E$2:$E$597,IF((H$200+1)&gt;'Sale Auction Data'!$E$2:$E$597,'Sale Auction Data'!$F$2:$F$597))))))/(SUM(IF($A387='Sale Auction Data'!$L$2:$L$597,IF(G$200&lt;'Sale Auction Data'!$E$2:$E$597,IF((H$200+1)&gt;'Sale Auction Data'!$E$2:$E$597,'Sale Auction Data'!$F$2:$F$597))))))))</f>
        <v>-</v>
      </c>
      <c r="I387" s="108" t="str">
        <f t="array" ref="I387">IF(ISERR(IF((((SUM(IF($A387='Sale Auction Data'!$L$2:$L$597,IF(H$200&lt;'Sale Auction Data'!$E$2:$E$597,IF((I$200+1)&gt;'Sale Auction Data'!$E$2:$E$597,'Sale Auction Data'!$G$2:$G$597)))))-(SUM(IF($A387='Sale Auction Data'!$L$2:$L$597,IF(H$200&lt;'Sale Auction Data'!$E$2:$E$597,IF((I$200+1)&gt;'Sale Auction Data'!$E$2:$E$597,'Sale Auction Data'!$F$2:$F$597))))))/(SUM(IF($A387='Sale Auction Data'!$L$2:$L$597,IF(H$200&lt;'Sale Auction Data'!$E$2:$E$597,IF((I$200+1)&gt;'Sale Auction Data'!$E$2:$E$597,'Sale Auction Data'!$F$2:$F$597))))))=0,"-",(((SUM(IF($A387='Sale Auction Data'!$L$2:$L$597,IF(H$200&lt;'Sale Auction Data'!$E$2:$E$597,IF((I$200+1)&gt;'Sale Auction Data'!$E$2:$E$597,'Sale Auction Data'!$G$2:$G$597)))))-(SUM(IF($A387='Sale Auction Data'!$L$2:$L$597,IF(H$200&lt;'Sale Auction Data'!$E$2:$E$597,IF((I$200+1)&gt;'Sale Auction Data'!$E$2:$E$597,'Sale Auction Data'!$F$2:$F$597))))))/(SUM(IF($A387='Sale Auction Data'!$L$2:$L$597,IF(H$200&lt;'Sale Auction Data'!$E$2:$E$597,IF((I$200+1)&gt;'Sale Auction Data'!$E$2:$E$597,'Sale Auction Data'!$F$2:$F$597)))))))),"-",IF((((SUM(IF($A387='Sale Auction Data'!$L$2:$L$597,IF(H$200&lt;'Sale Auction Data'!$E$2:$E$597,IF((I$200+1)&gt;'Sale Auction Data'!$E$2:$E$597,'Sale Auction Data'!$G$2:$G$597)))))-(SUM(IF($A387='Sale Auction Data'!$L$2:$L$597,IF(H$200&lt;'Sale Auction Data'!$E$2:$E$597,IF((I$200+1)&gt;'Sale Auction Data'!$E$2:$E$597,'Sale Auction Data'!$F$2:$F$597))))))/(SUM(IF($A387='Sale Auction Data'!$L$2:$L$597,IF(H$200&lt;'Sale Auction Data'!$E$2:$E$597,IF((I$200+1)&gt;'Sale Auction Data'!$E$2:$E$597,'Sale Auction Data'!$F$2:$F$597))))))=0,"-",(((SUM(IF($A387='Sale Auction Data'!$L$2:$L$597,IF(H$200&lt;'Sale Auction Data'!$E$2:$E$597,IF((I$200+1)&gt;'Sale Auction Data'!$E$2:$E$597,'Sale Auction Data'!$G$2:$G$597)))))-(SUM(IF($A387='Sale Auction Data'!$L$2:$L$597,IF(H$200&lt;'Sale Auction Data'!$E$2:$E$597,IF((I$200+1)&gt;'Sale Auction Data'!$E$2:$E$597,'Sale Auction Data'!$F$2:$F$597))))))/(SUM(IF($A387='Sale Auction Data'!$L$2:$L$597,IF(H$200&lt;'Sale Auction Data'!$E$2:$E$597,IF((I$200+1)&gt;'Sale Auction Data'!$E$2:$E$597,'Sale Auction Data'!$F$2:$F$597))))))))</f>
        <v>-</v>
      </c>
      <c r="J387" s="108" t="str">
        <f t="array" ref="J387">IF(ISERR(IF((((SUM(IF($A387='Sale Auction Data'!$L$2:$L$597,IF(I$200&lt;'Sale Auction Data'!$E$2:$E$597,IF((J$200+1)&gt;'Sale Auction Data'!$E$2:$E$597,'Sale Auction Data'!$G$2:$G$597)))))-(SUM(IF($A387='Sale Auction Data'!$L$2:$L$597,IF(I$200&lt;'Sale Auction Data'!$E$2:$E$597,IF((J$200+1)&gt;'Sale Auction Data'!$E$2:$E$597,'Sale Auction Data'!$F$2:$F$597))))))/(SUM(IF($A387='Sale Auction Data'!$L$2:$L$597,IF(I$200&lt;'Sale Auction Data'!$E$2:$E$597,IF((J$200+1)&gt;'Sale Auction Data'!$E$2:$E$597,'Sale Auction Data'!$F$2:$F$597))))))=0,"-",(((SUM(IF($A387='Sale Auction Data'!$L$2:$L$597,IF(I$200&lt;'Sale Auction Data'!$E$2:$E$597,IF((J$200+1)&gt;'Sale Auction Data'!$E$2:$E$597,'Sale Auction Data'!$G$2:$G$597)))))-(SUM(IF($A387='Sale Auction Data'!$L$2:$L$597,IF(I$200&lt;'Sale Auction Data'!$E$2:$E$597,IF((J$200+1)&gt;'Sale Auction Data'!$E$2:$E$597,'Sale Auction Data'!$F$2:$F$597))))))/(SUM(IF($A387='Sale Auction Data'!$L$2:$L$597,IF(I$200&lt;'Sale Auction Data'!$E$2:$E$597,IF((J$200+1)&gt;'Sale Auction Data'!$E$2:$E$597,'Sale Auction Data'!$F$2:$F$597)))))))),"-",IF((((SUM(IF($A387='Sale Auction Data'!$L$2:$L$597,IF(I$200&lt;'Sale Auction Data'!$E$2:$E$597,IF((J$200+1)&gt;'Sale Auction Data'!$E$2:$E$597,'Sale Auction Data'!$G$2:$G$597)))))-(SUM(IF($A387='Sale Auction Data'!$L$2:$L$597,IF(I$200&lt;'Sale Auction Data'!$E$2:$E$597,IF((J$200+1)&gt;'Sale Auction Data'!$E$2:$E$597,'Sale Auction Data'!$F$2:$F$597))))))/(SUM(IF($A387='Sale Auction Data'!$L$2:$L$597,IF(I$200&lt;'Sale Auction Data'!$E$2:$E$597,IF((J$200+1)&gt;'Sale Auction Data'!$E$2:$E$597,'Sale Auction Data'!$F$2:$F$597))))))=0,"-",(((SUM(IF($A387='Sale Auction Data'!$L$2:$L$597,IF(I$200&lt;'Sale Auction Data'!$E$2:$E$597,IF((J$200+1)&gt;'Sale Auction Data'!$E$2:$E$597,'Sale Auction Data'!$G$2:$G$597)))))-(SUM(IF($A387='Sale Auction Data'!$L$2:$L$597,IF(I$200&lt;'Sale Auction Data'!$E$2:$E$597,IF((J$200+1)&gt;'Sale Auction Data'!$E$2:$E$597,'Sale Auction Data'!$F$2:$F$597))))))/(SUM(IF($A387='Sale Auction Data'!$L$2:$L$597,IF(I$200&lt;'Sale Auction Data'!$E$2:$E$597,IF((J$200+1)&gt;'Sale Auction Data'!$E$2:$E$597,'Sale Auction Data'!$F$2:$F$597))))))))</f>
        <v>-</v>
      </c>
      <c r="K387" s="108" t="str">
        <f t="array" ref="K387">IF(ISERR(IF((((SUM(IF($A387='Sale Auction Data'!$L$2:$L$597,IF(J$200&lt;'Sale Auction Data'!$E$2:$E$597,IF((K$200+1)&gt;'Sale Auction Data'!$E$2:$E$597,'Sale Auction Data'!$G$2:$G$597)))))-(SUM(IF($A387='Sale Auction Data'!$L$2:$L$597,IF(J$200&lt;'Sale Auction Data'!$E$2:$E$597,IF((K$200+1)&gt;'Sale Auction Data'!$E$2:$E$597,'Sale Auction Data'!$F$2:$F$597))))))/(SUM(IF($A387='Sale Auction Data'!$L$2:$L$597,IF(J$200&lt;'Sale Auction Data'!$E$2:$E$597,IF((K$200+1)&gt;'Sale Auction Data'!$E$2:$E$597,'Sale Auction Data'!$F$2:$F$597))))))=0,"-",(((SUM(IF($A387='Sale Auction Data'!$L$2:$L$597,IF(J$200&lt;'Sale Auction Data'!$E$2:$E$597,IF((K$200+1)&gt;'Sale Auction Data'!$E$2:$E$597,'Sale Auction Data'!$G$2:$G$597)))))-(SUM(IF($A387='Sale Auction Data'!$L$2:$L$597,IF(J$200&lt;'Sale Auction Data'!$E$2:$E$597,IF((K$200+1)&gt;'Sale Auction Data'!$E$2:$E$597,'Sale Auction Data'!$F$2:$F$597))))))/(SUM(IF($A387='Sale Auction Data'!$L$2:$L$597,IF(J$200&lt;'Sale Auction Data'!$E$2:$E$597,IF((K$200+1)&gt;'Sale Auction Data'!$E$2:$E$597,'Sale Auction Data'!$F$2:$F$597)))))))),"-",IF((((SUM(IF($A387='Sale Auction Data'!$L$2:$L$597,IF(J$200&lt;'Sale Auction Data'!$E$2:$E$597,IF((K$200+1)&gt;'Sale Auction Data'!$E$2:$E$597,'Sale Auction Data'!$G$2:$G$597)))))-(SUM(IF($A387='Sale Auction Data'!$L$2:$L$597,IF(J$200&lt;'Sale Auction Data'!$E$2:$E$597,IF((K$200+1)&gt;'Sale Auction Data'!$E$2:$E$597,'Sale Auction Data'!$F$2:$F$597))))))/(SUM(IF($A387='Sale Auction Data'!$L$2:$L$597,IF(J$200&lt;'Sale Auction Data'!$E$2:$E$597,IF((K$200+1)&gt;'Sale Auction Data'!$E$2:$E$597,'Sale Auction Data'!$F$2:$F$597))))))=0,"-",(((SUM(IF($A387='Sale Auction Data'!$L$2:$L$597,IF(J$200&lt;'Sale Auction Data'!$E$2:$E$597,IF((K$200+1)&gt;'Sale Auction Data'!$E$2:$E$597,'Sale Auction Data'!$G$2:$G$597)))))-(SUM(IF($A387='Sale Auction Data'!$L$2:$L$597,IF(J$200&lt;'Sale Auction Data'!$E$2:$E$597,IF((K$200+1)&gt;'Sale Auction Data'!$E$2:$E$597,'Sale Auction Data'!$F$2:$F$597))))))/(SUM(IF($A387='Sale Auction Data'!$L$2:$L$597,IF(J$200&lt;'Sale Auction Data'!$E$2:$E$597,IF((K$200+1)&gt;'Sale Auction Data'!$E$2:$E$597,'Sale Auction Data'!$F$2:$F$597))))))))</f>
        <v>-</v>
      </c>
      <c r="L387" s="109" t="str">
        <f t="array" ref="L387">IF(ISERR(IF((((SUM(IF($A387='Sale Auction Data'!$L$2:$L$597,IF((L$200+1)&lt;'Sale Auction Data'!$E$2:$E$597,'Sale Auction Data'!$G$2:$G$597))))-(SUM(IF($A387='Sale Auction Data'!$L$2:$L$597,IF((L$200+1)&lt;'Sale Auction Data'!$E$2:$E$597,'Sale Auction Data'!$F$2:$F$597)))))/(SUM(IF($A387='Sale Auction Data'!$L$2:$L$597,IF((L$200+1)&lt;'Sale Auction Data'!$E$2:$E$597,'Sale Auction Data'!$F$2:$F$597)))))=0,"-",(((SUM(IF($A387='Sale Auction Data'!$L$2:$L$597,IF((L$200+1)&lt;'Sale Auction Data'!$E$2:$E$597,'Sale Auction Data'!$G$2:$G$597))))-(SUM(IF($A387='Sale Auction Data'!$L$2:$L$597,IF((L$200+1)&lt;'Sale Auction Data'!$E$2:$E$597,'Sale Auction Data'!$F$2:$F$597)))))/(SUM(IF($A387='Sale Auction Data'!$L$2:$L$597,IF((L$200+1)&lt;'Sale Auction Data'!$E$2:$E$597,'Sale Auction Data'!$F$2:$F$597))))))),"-",IF((((SUM(IF($A387='Sale Auction Data'!$L$2:$L$597,IF((L$200+1)&lt;'Sale Auction Data'!$E$2:$E$597,'Sale Auction Data'!$G$2:$G$597))))-(SUM(IF($A387='Sale Auction Data'!$L$2:$L$597,IF((L$200+1)&lt;'Sale Auction Data'!$E$2:$E$597,'Sale Auction Data'!$F$2:$F$597)))))/(SUM(IF($A387='Sale Auction Data'!$L$2:$L$597,IF((L$200+1)&lt;'Sale Auction Data'!$E$2:$E$597,'Sale Auction Data'!$F$2:$F$597)))))=0,"-",(((SUM(IF($A387='Sale Auction Data'!$L$2:$L$597,IF((L$200+1)&lt;'Sale Auction Data'!$E$2:$E$597,'Sale Auction Data'!$G$2:$G$597))))-(SUM(IF($A387='Sale Auction Data'!$L$2:$L$597,IF((L$200+1)&lt;'Sale Auction Data'!$E$2:$E$597,'Sale Auction Data'!$F$2:$F$597)))))/(SUM(IF($A387='Sale Auction Data'!$L$2:$L$597,IF((L$200+1)&lt;'Sale Auction Data'!$E$2:$E$597,'Sale Auction Data'!$F$2:$F$597)))))))</f>
        <v>-</v>
      </c>
      <c r="M387" s="113">
        <f t="shared" si="56"/>
        <v>0.22282564102564104</v>
      </c>
      <c r="N387" s="114" t="str">
        <f t="array" ref="N387">IF(MAX(IF($M387&lt;&gt;$C386:$L386,$C386:$L386))=0,"",MAX(IF($M387&lt;&gt;$C386:$L386,$C386:$L386)))</f>
        <v/>
      </c>
      <c r="O387" s="114" t="str">
        <f t="array" ref="O387">IF(MIN(IF($M387&lt;&gt;$C386:$L386,IF($N387&lt;&gt;$C386:$L386,$C386:$L386)))=0,"",MIN(IF($M387&lt;&gt;$C386:$L386,IF($N387&lt;&gt;$C386:$L386,$C386:$L386))))</f>
        <v/>
      </c>
      <c r="P387" s="114" t="str">
        <f t="array" ref="P387">IF(MIN(IF($O387&lt;&gt;$C386:$L386,IF($N387&lt;&gt;$C386:$L386,IF($M387&lt;&gt;$C386:$L386,$C386:$L386))))=0,"",MIN(IF($O387&lt;&gt;$C386:$L386,IF($N387&lt;&gt;$C386:$L386,IF($M387&lt;&gt;$C386:$L386,$C386:$L386)))))</f>
        <v/>
      </c>
    </row>
    <row r="388" spans="1:16" x14ac:dyDescent="0.25">
      <c r="A388" t="s">
        <v>132</v>
      </c>
      <c r="B388" s="97" t="s">
        <v>132</v>
      </c>
      <c r="C388" s="107">
        <f t="array" ref="C388">IF(ISERR(IF((((SUM(IF($A388='Sale Auction Data'!$L$2:$L$597,IF(C$200&gt;'Sale Auction Data'!$E$2:$E$597,'Sale Auction Data'!$G$2:$G$597))))-(SUM(IF($A388='Sale Auction Data'!$L$2:$L$597,IF(C$200&gt;'Sale Auction Data'!$E$2:$E$597,'Sale Auction Data'!$F$2:$F$597)))))/(SUM(IF($A388='Sale Auction Data'!$L$2:$L$597,IF(C$200&gt;'Sale Auction Data'!$E$2:$E$597,'Sale Auction Data'!$F$2:$F$597)))))=0,"-",(((SUM(IF($A388='Sale Auction Data'!$L$2:$L$597,IF(C$200&gt;'Sale Auction Data'!$E$2:$E$597,'Sale Auction Data'!$G$2:$G$597))))-(SUM(IF($A388='Sale Auction Data'!$L$2:$L$597,IF(C$200&gt;'Sale Auction Data'!$E$2:$E$597,'Sale Auction Data'!$F$2:$F$597)))))/(SUM(IF($A388='Sale Auction Data'!$L$2:$L$597,IF(C$200&gt;'Sale Auction Data'!$E$2:$E$597,'Sale Auction Data'!$F$2:$F$597))))))),"-",IF((((SUM(IF($A388='Sale Auction Data'!$L$2:$L$597,IF(C$200&gt;'Sale Auction Data'!$E$2:$E$597,'Sale Auction Data'!$G$2:$G$597))))-(SUM(IF($A388='Sale Auction Data'!$L$2:$L$597,IF(C$200&gt;'Sale Auction Data'!$E$2:$E$597,'Sale Auction Data'!$F$2:$F$597)))))/(SUM(IF($A388='Sale Auction Data'!$L$2:$L$597,IF(C$200&gt;'Sale Auction Data'!$E$2:$E$597,'Sale Auction Data'!$F$2:$F$597)))))=0,"-",(((SUM(IF($A388='Sale Auction Data'!$L$2:$L$597,IF(C$200&gt;'Sale Auction Data'!$E$2:$E$597,'Sale Auction Data'!$G$2:$G$597))))-(SUM(IF($A388='Sale Auction Data'!$L$2:$L$597,IF(C$200&gt;'Sale Auction Data'!$E$2:$E$597,'Sale Auction Data'!$F$2:$F$597)))))/(SUM(IF($A388='Sale Auction Data'!$L$2:$L$597,IF(C$200&gt;'Sale Auction Data'!$E$2:$E$597,'Sale Auction Data'!$F$2:$F$597)))))))</f>
        <v>0.1</v>
      </c>
      <c r="D388" s="108">
        <f t="array" ref="D388">IF(ISERR(IF((((SUM(IF($A388='Sale Auction Data'!$L$2:$L$597,IF(C$200&lt;'Sale Auction Data'!$E$2:$E$597,IF((D$200+1)&gt;'Sale Auction Data'!$E$2:$E$597,'Sale Auction Data'!$G$2:$G$597)))))-(SUM(IF($A388='Sale Auction Data'!$L$2:$L$597,IF(C$200&lt;'Sale Auction Data'!$E$2:$E$597,IF((D$200+1)&gt;'Sale Auction Data'!$E$2:$E$597,'Sale Auction Data'!$F$2:$F$597))))))/(SUM(IF($A388='Sale Auction Data'!$L$2:$L$597,IF(C$200&lt;'Sale Auction Data'!$E$2:$E$597,IF((D$200+1)&gt;'Sale Auction Data'!$E$2:$E$597,'Sale Auction Data'!$F$2:$F$597))))))=0,"-",(((SUM(IF($A388='Sale Auction Data'!$L$2:$L$597,IF(C$200&lt;'Sale Auction Data'!$E$2:$E$597,IF((D$200+1)&gt;'Sale Auction Data'!$E$2:$E$597,'Sale Auction Data'!$G$2:$G$597)))))-(SUM(IF($A388='Sale Auction Data'!$L$2:$L$597,IF(C$200&lt;'Sale Auction Data'!$E$2:$E$597,IF((D$200+1)&gt;'Sale Auction Data'!$E$2:$E$597,'Sale Auction Data'!$F$2:$F$597))))))/(SUM(IF($A388='Sale Auction Data'!$L$2:$L$597,IF(C$200&lt;'Sale Auction Data'!$E$2:$E$597,IF((D$200+1)&gt;'Sale Auction Data'!$E$2:$E$597,'Sale Auction Data'!$F$2:$F$597)))))))),"-",IF((((SUM(IF($A388='Sale Auction Data'!$L$2:$L$597,IF(C$200&lt;'Sale Auction Data'!$E$2:$E$597,IF((D$200+1)&gt;'Sale Auction Data'!$E$2:$E$597,'Sale Auction Data'!$G$2:$G$597)))))-(SUM(IF($A388='Sale Auction Data'!$L$2:$L$597,IF(C$200&lt;'Sale Auction Data'!$E$2:$E$597,IF((D$200+1)&gt;'Sale Auction Data'!$E$2:$E$597,'Sale Auction Data'!$F$2:$F$597))))))/(SUM(IF($A388='Sale Auction Data'!$L$2:$L$597,IF(C$200&lt;'Sale Auction Data'!$E$2:$E$597,IF((D$200+1)&gt;'Sale Auction Data'!$E$2:$E$597,'Sale Auction Data'!$F$2:$F$597))))))=0,"-",(((SUM(IF($A388='Sale Auction Data'!$L$2:$L$597,IF(C$200&lt;'Sale Auction Data'!$E$2:$E$597,IF((D$200+1)&gt;'Sale Auction Data'!$E$2:$E$597,'Sale Auction Data'!$G$2:$G$597)))))-(SUM(IF($A388='Sale Auction Data'!$L$2:$L$597,IF(C$200&lt;'Sale Auction Data'!$E$2:$E$597,IF((D$200+1)&gt;'Sale Auction Data'!$E$2:$E$597,'Sale Auction Data'!$F$2:$F$597))))))/(SUM(IF($A388='Sale Auction Data'!$L$2:$L$597,IF(C$200&lt;'Sale Auction Data'!$E$2:$E$597,IF((D$200+1)&gt;'Sale Auction Data'!$E$2:$E$597,'Sale Auction Data'!$F$2:$F$597))))))))</f>
        <v>0.35</v>
      </c>
      <c r="E388" s="108" t="str">
        <f t="array" ref="E388">IF(ISERR(IF((((SUM(IF($A388='Sale Auction Data'!$L$2:$L$597,IF(D$200&lt;'Sale Auction Data'!$E$2:$E$597,IF((E$200+1)&gt;'Sale Auction Data'!$E$2:$E$597,'Sale Auction Data'!$G$2:$G$597)))))-(SUM(IF($A388='Sale Auction Data'!$L$2:$L$597,IF(D$200&lt;'Sale Auction Data'!$E$2:$E$597,IF((E$200+1)&gt;'Sale Auction Data'!$E$2:$E$597,'Sale Auction Data'!$F$2:$F$597))))))/(SUM(IF($A388='Sale Auction Data'!$L$2:$L$597,IF(D$200&lt;'Sale Auction Data'!$E$2:$E$597,IF((E$200+1)&gt;'Sale Auction Data'!$E$2:$E$597,'Sale Auction Data'!$F$2:$F$597))))))=0,"-",(((SUM(IF($A388='Sale Auction Data'!$L$2:$L$597,IF(D$200&lt;'Sale Auction Data'!$E$2:$E$597,IF((E$200+1)&gt;'Sale Auction Data'!$E$2:$E$597,'Sale Auction Data'!$G$2:$G$597)))))-(SUM(IF($A388='Sale Auction Data'!$L$2:$L$597,IF(D$200&lt;'Sale Auction Data'!$E$2:$E$597,IF((E$200+1)&gt;'Sale Auction Data'!$E$2:$E$597,'Sale Auction Data'!$F$2:$F$597))))))/(SUM(IF($A388='Sale Auction Data'!$L$2:$L$597,IF(D$200&lt;'Sale Auction Data'!$E$2:$E$597,IF((E$200+1)&gt;'Sale Auction Data'!$E$2:$E$597,'Sale Auction Data'!$F$2:$F$597)))))))),"-",IF((((SUM(IF($A388='Sale Auction Data'!$L$2:$L$597,IF(D$200&lt;'Sale Auction Data'!$E$2:$E$597,IF((E$200+1)&gt;'Sale Auction Data'!$E$2:$E$597,'Sale Auction Data'!$G$2:$G$597)))))-(SUM(IF($A388='Sale Auction Data'!$L$2:$L$597,IF(D$200&lt;'Sale Auction Data'!$E$2:$E$597,IF((E$200+1)&gt;'Sale Auction Data'!$E$2:$E$597,'Sale Auction Data'!$F$2:$F$597))))))/(SUM(IF($A388='Sale Auction Data'!$L$2:$L$597,IF(D$200&lt;'Sale Auction Data'!$E$2:$E$597,IF((E$200+1)&gt;'Sale Auction Data'!$E$2:$E$597,'Sale Auction Data'!$F$2:$F$597))))))=0,"-",(((SUM(IF($A388='Sale Auction Data'!$L$2:$L$597,IF(D$200&lt;'Sale Auction Data'!$E$2:$E$597,IF((E$200+1)&gt;'Sale Auction Data'!$E$2:$E$597,'Sale Auction Data'!$G$2:$G$597)))))-(SUM(IF($A388='Sale Auction Data'!$L$2:$L$597,IF(D$200&lt;'Sale Auction Data'!$E$2:$E$597,IF((E$200+1)&gt;'Sale Auction Data'!$E$2:$E$597,'Sale Auction Data'!$F$2:$F$597))))))/(SUM(IF($A388='Sale Auction Data'!$L$2:$L$597,IF(D$200&lt;'Sale Auction Data'!$E$2:$E$597,IF((E$200+1)&gt;'Sale Auction Data'!$E$2:$E$597,'Sale Auction Data'!$F$2:$F$597))))))))</f>
        <v>-</v>
      </c>
      <c r="F388" s="108" t="str">
        <f t="array" ref="F388">IF(ISERR(IF((((SUM(IF($A388='Sale Auction Data'!$L$2:$L$597,IF(E$200&lt;'Sale Auction Data'!$E$2:$E$597,IF((F$200+1)&gt;'Sale Auction Data'!$E$2:$E$597,'Sale Auction Data'!$G$2:$G$597)))))-(SUM(IF($A388='Sale Auction Data'!$L$2:$L$597,IF(E$200&lt;'Sale Auction Data'!$E$2:$E$597,IF((F$200+1)&gt;'Sale Auction Data'!$E$2:$E$597,'Sale Auction Data'!$F$2:$F$597))))))/(SUM(IF($A388='Sale Auction Data'!$L$2:$L$597,IF(E$200&lt;'Sale Auction Data'!$E$2:$E$597,IF((F$200+1)&gt;'Sale Auction Data'!$E$2:$E$597,'Sale Auction Data'!$F$2:$F$597))))))=0,"-",(((SUM(IF($A388='Sale Auction Data'!$L$2:$L$597,IF(E$200&lt;'Sale Auction Data'!$E$2:$E$597,IF((F$200+1)&gt;'Sale Auction Data'!$E$2:$E$597,'Sale Auction Data'!$G$2:$G$597)))))-(SUM(IF($A388='Sale Auction Data'!$L$2:$L$597,IF(E$200&lt;'Sale Auction Data'!$E$2:$E$597,IF((F$200+1)&gt;'Sale Auction Data'!$E$2:$E$597,'Sale Auction Data'!$F$2:$F$597))))))/(SUM(IF($A388='Sale Auction Data'!$L$2:$L$597,IF(E$200&lt;'Sale Auction Data'!$E$2:$E$597,IF((F$200+1)&gt;'Sale Auction Data'!$E$2:$E$597,'Sale Auction Data'!$F$2:$F$597)))))))),"-",IF((((SUM(IF($A388='Sale Auction Data'!$L$2:$L$597,IF(E$200&lt;'Sale Auction Data'!$E$2:$E$597,IF((F$200+1)&gt;'Sale Auction Data'!$E$2:$E$597,'Sale Auction Data'!$G$2:$G$597)))))-(SUM(IF($A388='Sale Auction Data'!$L$2:$L$597,IF(E$200&lt;'Sale Auction Data'!$E$2:$E$597,IF((F$200+1)&gt;'Sale Auction Data'!$E$2:$E$597,'Sale Auction Data'!$F$2:$F$597))))))/(SUM(IF($A388='Sale Auction Data'!$L$2:$L$597,IF(E$200&lt;'Sale Auction Data'!$E$2:$E$597,IF((F$200+1)&gt;'Sale Auction Data'!$E$2:$E$597,'Sale Auction Data'!$F$2:$F$597))))))=0,"-",(((SUM(IF($A388='Sale Auction Data'!$L$2:$L$597,IF(E$200&lt;'Sale Auction Data'!$E$2:$E$597,IF((F$200+1)&gt;'Sale Auction Data'!$E$2:$E$597,'Sale Auction Data'!$G$2:$G$597)))))-(SUM(IF($A388='Sale Auction Data'!$L$2:$L$597,IF(E$200&lt;'Sale Auction Data'!$E$2:$E$597,IF((F$200+1)&gt;'Sale Auction Data'!$E$2:$E$597,'Sale Auction Data'!$F$2:$F$597))))))/(SUM(IF($A388='Sale Auction Data'!$L$2:$L$597,IF(E$200&lt;'Sale Auction Data'!$E$2:$E$597,IF((F$200+1)&gt;'Sale Auction Data'!$E$2:$E$597,'Sale Auction Data'!$F$2:$F$597))))))))</f>
        <v>-</v>
      </c>
      <c r="G388" s="108">
        <f t="array" ref="G388">IF(ISERR(IF((((SUM(IF($A388='Sale Auction Data'!$L$2:$L$597,IF(F$200&lt;'Sale Auction Data'!$E$2:$E$597,IF((G$200+1)&gt;'Sale Auction Data'!$E$2:$E$597,'Sale Auction Data'!$G$2:$G$597)))))-(SUM(IF($A388='Sale Auction Data'!$L$2:$L$597,IF(F$200&lt;'Sale Auction Data'!$E$2:$E$597,IF((G$200+1)&gt;'Sale Auction Data'!$E$2:$E$597,'Sale Auction Data'!$F$2:$F$597))))))/(SUM(IF($A388='Sale Auction Data'!$L$2:$L$597,IF(F$200&lt;'Sale Auction Data'!$E$2:$E$597,IF((G$200+1)&gt;'Sale Auction Data'!$E$2:$E$597,'Sale Auction Data'!$F$2:$F$597))))))=0,"-",(((SUM(IF($A388='Sale Auction Data'!$L$2:$L$597,IF(F$200&lt;'Sale Auction Data'!$E$2:$E$597,IF((G$200+1)&gt;'Sale Auction Data'!$E$2:$E$597,'Sale Auction Data'!$G$2:$G$597)))))-(SUM(IF($A388='Sale Auction Data'!$L$2:$L$597,IF(F$200&lt;'Sale Auction Data'!$E$2:$E$597,IF((G$200+1)&gt;'Sale Auction Data'!$E$2:$E$597,'Sale Auction Data'!$F$2:$F$597))))))/(SUM(IF($A388='Sale Auction Data'!$L$2:$L$597,IF(F$200&lt;'Sale Auction Data'!$E$2:$E$597,IF((G$200+1)&gt;'Sale Auction Data'!$E$2:$E$597,'Sale Auction Data'!$F$2:$F$597)))))))),"-",IF((((SUM(IF($A388='Sale Auction Data'!$L$2:$L$597,IF(F$200&lt;'Sale Auction Data'!$E$2:$E$597,IF((G$200+1)&gt;'Sale Auction Data'!$E$2:$E$597,'Sale Auction Data'!$G$2:$G$597)))))-(SUM(IF($A388='Sale Auction Data'!$L$2:$L$597,IF(F$200&lt;'Sale Auction Data'!$E$2:$E$597,IF((G$200+1)&gt;'Sale Auction Data'!$E$2:$E$597,'Sale Auction Data'!$F$2:$F$597))))))/(SUM(IF($A388='Sale Auction Data'!$L$2:$L$597,IF(F$200&lt;'Sale Auction Data'!$E$2:$E$597,IF((G$200+1)&gt;'Sale Auction Data'!$E$2:$E$597,'Sale Auction Data'!$F$2:$F$597))))))=0,"-",(((SUM(IF($A388='Sale Auction Data'!$L$2:$L$597,IF(F$200&lt;'Sale Auction Data'!$E$2:$E$597,IF((G$200+1)&gt;'Sale Auction Data'!$E$2:$E$597,'Sale Auction Data'!$G$2:$G$597)))))-(SUM(IF($A388='Sale Auction Data'!$L$2:$L$597,IF(F$200&lt;'Sale Auction Data'!$E$2:$E$597,IF((G$200+1)&gt;'Sale Auction Data'!$E$2:$E$597,'Sale Auction Data'!$F$2:$F$597))))))/(SUM(IF($A388='Sale Auction Data'!$L$2:$L$597,IF(F$200&lt;'Sale Auction Data'!$E$2:$E$597,IF((G$200+1)&gt;'Sale Auction Data'!$E$2:$E$597,'Sale Auction Data'!$F$2:$F$597))))))))</f>
        <v>0.04</v>
      </c>
      <c r="H388" s="108" t="str">
        <f t="array" ref="H388">IF(ISERR(IF((((SUM(IF($A388='Sale Auction Data'!$L$2:$L$597,IF(G$200&lt;'Sale Auction Data'!$E$2:$E$597,IF((H$200+1)&gt;'Sale Auction Data'!$E$2:$E$597,'Sale Auction Data'!$G$2:$G$597)))))-(SUM(IF($A388='Sale Auction Data'!$L$2:$L$597,IF(G$200&lt;'Sale Auction Data'!$E$2:$E$597,IF((H$200+1)&gt;'Sale Auction Data'!$E$2:$E$597,'Sale Auction Data'!$F$2:$F$597))))))/(SUM(IF($A388='Sale Auction Data'!$L$2:$L$597,IF(G$200&lt;'Sale Auction Data'!$E$2:$E$597,IF((H$200+1)&gt;'Sale Auction Data'!$E$2:$E$597,'Sale Auction Data'!$F$2:$F$597))))))=0,"-",(((SUM(IF($A388='Sale Auction Data'!$L$2:$L$597,IF(G$200&lt;'Sale Auction Data'!$E$2:$E$597,IF((H$200+1)&gt;'Sale Auction Data'!$E$2:$E$597,'Sale Auction Data'!$G$2:$G$597)))))-(SUM(IF($A388='Sale Auction Data'!$L$2:$L$597,IF(G$200&lt;'Sale Auction Data'!$E$2:$E$597,IF((H$200+1)&gt;'Sale Auction Data'!$E$2:$E$597,'Sale Auction Data'!$F$2:$F$597))))))/(SUM(IF($A388='Sale Auction Data'!$L$2:$L$597,IF(G$200&lt;'Sale Auction Data'!$E$2:$E$597,IF((H$200+1)&gt;'Sale Auction Data'!$E$2:$E$597,'Sale Auction Data'!$F$2:$F$597)))))))),"-",IF((((SUM(IF($A388='Sale Auction Data'!$L$2:$L$597,IF(G$200&lt;'Sale Auction Data'!$E$2:$E$597,IF((H$200+1)&gt;'Sale Auction Data'!$E$2:$E$597,'Sale Auction Data'!$G$2:$G$597)))))-(SUM(IF($A388='Sale Auction Data'!$L$2:$L$597,IF(G$200&lt;'Sale Auction Data'!$E$2:$E$597,IF((H$200+1)&gt;'Sale Auction Data'!$E$2:$E$597,'Sale Auction Data'!$F$2:$F$597))))))/(SUM(IF($A388='Sale Auction Data'!$L$2:$L$597,IF(G$200&lt;'Sale Auction Data'!$E$2:$E$597,IF((H$200+1)&gt;'Sale Auction Data'!$E$2:$E$597,'Sale Auction Data'!$F$2:$F$597))))))=0,"-",(((SUM(IF($A388='Sale Auction Data'!$L$2:$L$597,IF(G$200&lt;'Sale Auction Data'!$E$2:$E$597,IF((H$200+1)&gt;'Sale Auction Data'!$E$2:$E$597,'Sale Auction Data'!$G$2:$G$597)))))-(SUM(IF($A388='Sale Auction Data'!$L$2:$L$597,IF(G$200&lt;'Sale Auction Data'!$E$2:$E$597,IF((H$200+1)&gt;'Sale Auction Data'!$E$2:$E$597,'Sale Auction Data'!$F$2:$F$597))))))/(SUM(IF($A388='Sale Auction Data'!$L$2:$L$597,IF(G$200&lt;'Sale Auction Data'!$E$2:$E$597,IF((H$200+1)&gt;'Sale Auction Data'!$E$2:$E$597,'Sale Auction Data'!$F$2:$F$597))))))))</f>
        <v>-</v>
      </c>
      <c r="I388" s="108" t="str">
        <f t="array" ref="I388">IF(ISERR(IF((((SUM(IF($A388='Sale Auction Data'!$L$2:$L$597,IF(H$200&lt;'Sale Auction Data'!$E$2:$E$597,IF((I$200+1)&gt;'Sale Auction Data'!$E$2:$E$597,'Sale Auction Data'!$G$2:$G$597)))))-(SUM(IF($A388='Sale Auction Data'!$L$2:$L$597,IF(H$200&lt;'Sale Auction Data'!$E$2:$E$597,IF((I$200+1)&gt;'Sale Auction Data'!$E$2:$E$597,'Sale Auction Data'!$F$2:$F$597))))))/(SUM(IF($A388='Sale Auction Data'!$L$2:$L$597,IF(H$200&lt;'Sale Auction Data'!$E$2:$E$597,IF((I$200+1)&gt;'Sale Auction Data'!$E$2:$E$597,'Sale Auction Data'!$F$2:$F$597))))))=0,"-",(((SUM(IF($A388='Sale Auction Data'!$L$2:$L$597,IF(H$200&lt;'Sale Auction Data'!$E$2:$E$597,IF((I$200+1)&gt;'Sale Auction Data'!$E$2:$E$597,'Sale Auction Data'!$G$2:$G$597)))))-(SUM(IF($A388='Sale Auction Data'!$L$2:$L$597,IF(H$200&lt;'Sale Auction Data'!$E$2:$E$597,IF((I$200+1)&gt;'Sale Auction Data'!$E$2:$E$597,'Sale Auction Data'!$F$2:$F$597))))))/(SUM(IF($A388='Sale Auction Data'!$L$2:$L$597,IF(H$200&lt;'Sale Auction Data'!$E$2:$E$597,IF((I$200+1)&gt;'Sale Auction Data'!$E$2:$E$597,'Sale Auction Data'!$F$2:$F$597)))))))),"-",IF((((SUM(IF($A388='Sale Auction Data'!$L$2:$L$597,IF(H$200&lt;'Sale Auction Data'!$E$2:$E$597,IF((I$200+1)&gt;'Sale Auction Data'!$E$2:$E$597,'Sale Auction Data'!$G$2:$G$597)))))-(SUM(IF($A388='Sale Auction Data'!$L$2:$L$597,IF(H$200&lt;'Sale Auction Data'!$E$2:$E$597,IF((I$200+1)&gt;'Sale Auction Data'!$E$2:$E$597,'Sale Auction Data'!$F$2:$F$597))))))/(SUM(IF($A388='Sale Auction Data'!$L$2:$L$597,IF(H$200&lt;'Sale Auction Data'!$E$2:$E$597,IF((I$200+1)&gt;'Sale Auction Data'!$E$2:$E$597,'Sale Auction Data'!$F$2:$F$597))))))=0,"-",(((SUM(IF($A388='Sale Auction Data'!$L$2:$L$597,IF(H$200&lt;'Sale Auction Data'!$E$2:$E$597,IF((I$200+1)&gt;'Sale Auction Data'!$E$2:$E$597,'Sale Auction Data'!$G$2:$G$597)))))-(SUM(IF($A388='Sale Auction Data'!$L$2:$L$597,IF(H$200&lt;'Sale Auction Data'!$E$2:$E$597,IF((I$200+1)&gt;'Sale Auction Data'!$E$2:$E$597,'Sale Auction Data'!$F$2:$F$597))))))/(SUM(IF($A388='Sale Auction Data'!$L$2:$L$597,IF(H$200&lt;'Sale Auction Data'!$E$2:$E$597,IF((I$200+1)&gt;'Sale Auction Data'!$E$2:$E$597,'Sale Auction Data'!$F$2:$F$597))))))))</f>
        <v>-</v>
      </c>
      <c r="J388" s="108" t="str">
        <f t="array" ref="J388">IF(ISERR(IF((((SUM(IF($A388='Sale Auction Data'!$L$2:$L$597,IF(I$200&lt;'Sale Auction Data'!$E$2:$E$597,IF((J$200+1)&gt;'Sale Auction Data'!$E$2:$E$597,'Sale Auction Data'!$G$2:$G$597)))))-(SUM(IF($A388='Sale Auction Data'!$L$2:$L$597,IF(I$200&lt;'Sale Auction Data'!$E$2:$E$597,IF((J$200+1)&gt;'Sale Auction Data'!$E$2:$E$597,'Sale Auction Data'!$F$2:$F$597))))))/(SUM(IF($A388='Sale Auction Data'!$L$2:$L$597,IF(I$200&lt;'Sale Auction Data'!$E$2:$E$597,IF((J$200+1)&gt;'Sale Auction Data'!$E$2:$E$597,'Sale Auction Data'!$F$2:$F$597))))))=0,"-",(((SUM(IF($A388='Sale Auction Data'!$L$2:$L$597,IF(I$200&lt;'Sale Auction Data'!$E$2:$E$597,IF((J$200+1)&gt;'Sale Auction Data'!$E$2:$E$597,'Sale Auction Data'!$G$2:$G$597)))))-(SUM(IF($A388='Sale Auction Data'!$L$2:$L$597,IF(I$200&lt;'Sale Auction Data'!$E$2:$E$597,IF((J$200+1)&gt;'Sale Auction Data'!$E$2:$E$597,'Sale Auction Data'!$F$2:$F$597))))))/(SUM(IF($A388='Sale Auction Data'!$L$2:$L$597,IF(I$200&lt;'Sale Auction Data'!$E$2:$E$597,IF((J$200+1)&gt;'Sale Auction Data'!$E$2:$E$597,'Sale Auction Data'!$F$2:$F$597)))))))),"-",IF((((SUM(IF($A388='Sale Auction Data'!$L$2:$L$597,IF(I$200&lt;'Sale Auction Data'!$E$2:$E$597,IF((J$200+1)&gt;'Sale Auction Data'!$E$2:$E$597,'Sale Auction Data'!$G$2:$G$597)))))-(SUM(IF($A388='Sale Auction Data'!$L$2:$L$597,IF(I$200&lt;'Sale Auction Data'!$E$2:$E$597,IF((J$200+1)&gt;'Sale Auction Data'!$E$2:$E$597,'Sale Auction Data'!$F$2:$F$597))))))/(SUM(IF($A388='Sale Auction Data'!$L$2:$L$597,IF(I$200&lt;'Sale Auction Data'!$E$2:$E$597,IF((J$200+1)&gt;'Sale Auction Data'!$E$2:$E$597,'Sale Auction Data'!$F$2:$F$597))))))=0,"-",(((SUM(IF($A388='Sale Auction Data'!$L$2:$L$597,IF(I$200&lt;'Sale Auction Data'!$E$2:$E$597,IF((J$200+1)&gt;'Sale Auction Data'!$E$2:$E$597,'Sale Auction Data'!$G$2:$G$597)))))-(SUM(IF($A388='Sale Auction Data'!$L$2:$L$597,IF(I$200&lt;'Sale Auction Data'!$E$2:$E$597,IF((J$200+1)&gt;'Sale Auction Data'!$E$2:$E$597,'Sale Auction Data'!$F$2:$F$597))))))/(SUM(IF($A388='Sale Auction Data'!$L$2:$L$597,IF(I$200&lt;'Sale Auction Data'!$E$2:$E$597,IF((J$200+1)&gt;'Sale Auction Data'!$E$2:$E$597,'Sale Auction Data'!$F$2:$F$597))))))))</f>
        <v>-</v>
      </c>
      <c r="K388" s="108" t="str">
        <f t="array" ref="K388">IF(ISERR(IF((((SUM(IF($A388='Sale Auction Data'!$L$2:$L$597,IF(J$200&lt;'Sale Auction Data'!$E$2:$E$597,IF((K$200+1)&gt;'Sale Auction Data'!$E$2:$E$597,'Sale Auction Data'!$G$2:$G$597)))))-(SUM(IF($A388='Sale Auction Data'!$L$2:$L$597,IF(J$200&lt;'Sale Auction Data'!$E$2:$E$597,IF((K$200+1)&gt;'Sale Auction Data'!$E$2:$E$597,'Sale Auction Data'!$F$2:$F$597))))))/(SUM(IF($A388='Sale Auction Data'!$L$2:$L$597,IF(J$200&lt;'Sale Auction Data'!$E$2:$E$597,IF((K$200+1)&gt;'Sale Auction Data'!$E$2:$E$597,'Sale Auction Data'!$F$2:$F$597))))))=0,"-",(((SUM(IF($A388='Sale Auction Data'!$L$2:$L$597,IF(J$200&lt;'Sale Auction Data'!$E$2:$E$597,IF((K$200+1)&gt;'Sale Auction Data'!$E$2:$E$597,'Sale Auction Data'!$G$2:$G$597)))))-(SUM(IF($A388='Sale Auction Data'!$L$2:$L$597,IF(J$200&lt;'Sale Auction Data'!$E$2:$E$597,IF((K$200+1)&gt;'Sale Auction Data'!$E$2:$E$597,'Sale Auction Data'!$F$2:$F$597))))))/(SUM(IF($A388='Sale Auction Data'!$L$2:$L$597,IF(J$200&lt;'Sale Auction Data'!$E$2:$E$597,IF((K$200+1)&gt;'Sale Auction Data'!$E$2:$E$597,'Sale Auction Data'!$F$2:$F$597)))))))),"-",IF((((SUM(IF($A388='Sale Auction Data'!$L$2:$L$597,IF(J$200&lt;'Sale Auction Data'!$E$2:$E$597,IF((K$200+1)&gt;'Sale Auction Data'!$E$2:$E$597,'Sale Auction Data'!$G$2:$G$597)))))-(SUM(IF($A388='Sale Auction Data'!$L$2:$L$597,IF(J$200&lt;'Sale Auction Data'!$E$2:$E$597,IF((K$200+1)&gt;'Sale Auction Data'!$E$2:$E$597,'Sale Auction Data'!$F$2:$F$597))))))/(SUM(IF($A388='Sale Auction Data'!$L$2:$L$597,IF(J$200&lt;'Sale Auction Data'!$E$2:$E$597,IF((K$200+1)&gt;'Sale Auction Data'!$E$2:$E$597,'Sale Auction Data'!$F$2:$F$597))))))=0,"-",(((SUM(IF($A388='Sale Auction Data'!$L$2:$L$597,IF(J$200&lt;'Sale Auction Data'!$E$2:$E$597,IF((K$200+1)&gt;'Sale Auction Data'!$E$2:$E$597,'Sale Auction Data'!$G$2:$G$597)))))-(SUM(IF($A388='Sale Auction Data'!$L$2:$L$597,IF(J$200&lt;'Sale Auction Data'!$E$2:$E$597,IF((K$200+1)&gt;'Sale Auction Data'!$E$2:$E$597,'Sale Auction Data'!$F$2:$F$597))))))/(SUM(IF($A388='Sale Auction Data'!$L$2:$L$597,IF(J$200&lt;'Sale Auction Data'!$E$2:$E$597,IF((K$200+1)&gt;'Sale Auction Data'!$E$2:$E$597,'Sale Auction Data'!$F$2:$F$597))))))))</f>
        <v>-</v>
      </c>
      <c r="L388" s="109" t="str">
        <f t="array" ref="L388">IF(ISERR(IF((((SUM(IF($A388='Sale Auction Data'!$L$2:$L$597,IF((L$200+1)&lt;'Sale Auction Data'!$E$2:$E$597,'Sale Auction Data'!$G$2:$G$597))))-(SUM(IF($A388='Sale Auction Data'!$L$2:$L$597,IF((L$200+1)&lt;'Sale Auction Data'!$E$2:$E$597,'Sale Auction Data'!$F$2:$F$597)))))/(SUM(IF($A388='Sale Auction Data'!$L$2:$L$597,IF((L$200+1)&lt;'Sale Auction Data'!$E$2:$E$597,'Sale Auction Data'!$F$2:$F$597)))))=0,"-",(((SUM(IF($A388='Sale Auction Data'!$L$2:$L$597,IF((L$200+1)&lt;'Sale Auction Data'!$E$2:$E$597,'Sale Auction Data'!$G$2:$G$597))))-(SUM(IF($A388='Sale Auction Data'!$L$2:$L$597,IF((L$200+1)&lt;'Sale Auction Data'!$E$2:$E$597,'Sale Auction Data'!$F$2:$F$597)))))/(SUM(IF($A388='Sale Auction Data'!$L$2:$L$597,IF((L$200+1)&lt;'Sale Auction Data'!$E$2:$E$597,'Sale Auction Data'!$F$2:$F$597))))))),"-",IF((((SUM(IF($A388='Sale Auction Data'!$L$2:$L$597,IF((L$200+1)&lt;'Sale Auction Data'!$E$2:$E$597,'Sale Auction Data'!$G$2:$G$597))))-(SUM(IF($A388='Sale Auction Data'!$L$2:$L$597,IF((L$200+1)&lt;'Sale Auction Data'!$E$2:$E$597,'Sale Auction Data'!$F$2:$F$597)))))/(SUM(IF($A388='Sale Auction Data'!$L$2:$L$597,IF((L$200+1)&lt;'Sale Auction Data'!$E$2:$E$597,'Sale Auction Data'!$F$2:$F$597)))))=0,"-",(((SUM(IF($A388='Sale Auction Data'!$L$2:$L$597,IF((L$200+1)&lt;'Sale Auction Data'!$E$2:$E$597,'Sale Auction Data'!$G$2:$G$597))))-(SUM(IF($A388='Sale Auction Data'!$L$2:$L$597,IF((L$200+1)&lt;'Sale Auction Data'!$E$2:$E$597,'Sale Auction Data'!$F$2:$F$597)))))/(SUM(IF($A388='Sale Auction Data'!$L$2:$L$597,IF((L$200+1)&lt;'Sale Auction Data'!$E$2:$E$597,'Sale Auction Data'!$F$2:$F$597)))))))</f>
        <v>-</v>
      </c>
      <c r="M388" s="113">
        <f t="shared" si="56"/>
        <v>0.46908601289538887</v>
      </c>
      <c r="N388" s="114" t="str">
        <f t="array" ref="N388">IF(MAX(IF($M388&lt;&gt;$C387:$L387,$C387:$L387))=0,"",MAX(IF($M388&lt;&gt;$C387:$L387,$C387:$L387)))</f>
        <v/>
      </c>
      <c r="O388" s="114" t="str">
        <f t="array" ref="O388">IF(MIN(IF($M388&lt;&gt;$C387:$L387,IF($N388&lt;&gt;$C387:$L387,$C387:$L387)))=0,"",MIN(IF($M388&lt;&gt;$C387:$L387,IF($N388&lt;&gt;$C387:$L387,$C387:$L387))))</f>
        <v/>
      </c>
      <c r="P388" s="114" t="str">
        <f t="array" ref="P388">IF(MIN(IF($O388&lt;&gt;$C387:$L387,IF($N388&lt;&gt;$C387:$L387,IF($M388&lt;&gt;$C387:$L387,$C387:$L387))))=0,"",MIN(IF($O388&lt;&gt;$C387:$L387,IF($N388&lt;&gt;$C387:$L387,IF($M388&lt;&gt;$C387:$L387,$C387:$L387)))))</f>
        <v/>
      </c>
    </row>
    <row r="389" spans="1:16" x14ac:dyDescent="0.25">
      <c r="A389" t="s">
        <v>229</v>
      </c>
      <c r="B389" s="97" t="s">
        <v>236</v>
      </c>
      <c r="C389" s="107">
        <f t="array" ref="C389">IF(ISERR(IF((((SUM(IF($A389='Sale Auction Data'!$L$2:$L$597,IF(C$200&gt;'Sale Auction Data'!$E$2:$E$597,'Sale Auction Data'!$G$2:$G$597))))-(SUM(IF($A389='Sale Auction Data'!$L$2:$L$597,IF(C$200&gt;'Sale Auction Data'!$E$2:$E$597,'Sale Auction Data'!$F$2:$F$597)))))/(SUM(IF($A389='Sale Auction Data'!$L$2:$L$597,IF(C$200&gt;'Sale Auction Data'!$E$2:$E$597,'Sale Auction Data'!$F$2:$F$597)))))=0,"-",(((SUM(IF($A389='Sale Auction Data'!$L$2:$L$597,IF(C$200&gt;'Sale Auction Data'!$E$2:$E$597,'Sale Auction Data'!$G$2:$G$597))))-(SUM(IF($A389='Sale Auction Data'!$L$2:$L$597,IF(C$200&gt;'Sale Auction Data'!$E$2:$E$597,'Sale Auction Data'!$F$2:$F$597)))))/(SUM(IF($A389='Sale Auction Data'!$L$2:$L$597,IF(C$200&gt;'Sale Auction Data'!$E$2:$E$597,'Sale Auction Data'!$F$2:$F$597))))))),"-",IF((((SUM(IF($A389='Sale Auction Data'!$L$2:$L$597,IF(C$200&gt;'Sale Auction Data'!$E$2:$E$597,'Sale Auction Data'!$G$2:$G$597))))-(SUM(IF($A389='Sale Auction Data'!$L$2:$L$597,IF(C$200&gt;'Sale Auction Data'!$E$2:$E$597,'Sale Auction Data'!$F$2:$F$597)))))/(SUM(IF($A389='Sale Auction Data'!$L$2:$L$597,IF(C$200&gt;'Sale Auction Data'!$E$2:$E$597,'Sale Auction Data'!$F$2:$F$597)))))=0,"-",(((SUM(IF($A389='Sale Auction Data'!$L$2:$L$597,IF(C$200&gt;'Sale Auction Data'!$E$2:$E$597,'Sale Auction Data'!$G$2:$G$597))))-(SUM(IF($A389='Sale Auction Data'!$L$2:$L$597,IF(C$200&gt;'Sale Auction Data'!$E$2:$E$597,'Sale Auction Data'!$F$2:$F$597)))))/(SUM(IF($A389='Sale Auction Data'!$L$2:$L$597,IF(C$200&gt;'Sale Auction Data'!$E$2:$E$597,'Sale Auction Data'!$F$2:$F$597)))))))</f>
        <v>0.55288307984790874</v>
      </c>
      <c r="D389" s="108" t="str">
        <f t="array" ref="D389">IF(ISERR(IF((((SUM(IF($A389='Sale Auction Data'!$L$2:$L$597,IF(C$200&lt;'Sale Auction Data'!$E$2:$E$597,IF((D$200+1)&gt;'Sale Auction Data'!$E$2:$E$597,'Sale Auction Data'!$G$2:$G$597)))))-(SUM(IF($A389='Sale Auction Data'!$L$2:$L$597,IF(C$200&lt;'Sale Auction Data'!$E$2:$E$597,IF((D$200+1)&gt;'Sale Auction Data'!$E$2:$E$597,'Sale Auction Data'!$F$2:$F$597))))))/(SUM(IF($A389='Sale Auction Data'!$L$2:$L$597,IF(C$200&lt;'Sale Auction Data'!$E$2:$E$597,IF((D$200+1)&gt;'Sale Auction Data'!$E$2:$E$597,'Sale Auction Data'!$F$2:$F$597))))))=0,"-",(((SUM(IF($A389='Sale Auction Data'!$L$2:$L$597,IF(C$200&lt;'Sale Auction Data'!$E$2:$E$597,IF((D$200+1)&gt;'Sale Auction Data'!$E$2:$E$597,'Sale Auction Data'!$G$2:$G$597)))))-(SUM(IF($A389='Sale Auction Data'!$L$2:$L$597,IF(C$200&lt;'Sale Auction Data'!$E$2:$E$597,IF((D$200+1)&gt;'Sale Auction Data'!$E$2:$E$597,'Sale Auction Data'!$F$2:$F$597))))))/(SUM(IF($A389='Sale Auction Data'!$L$2:$L$597,IF(C$200&lt;'Sale Auction Data'!$E$2:$E$597,IF((D$200+1)&gt;'Sale Auction Data'!$E$2:$E$597,'Sale Auction Data'!$F$2:$F$597)))))))),"-",IF((((SUM(IF($A389='Sale Auction Data'!$L$2:$L$597,IF(C$200&lt;'Sale Auction Data'!$E$2:$E$597,IF((D$200+1)&gt;'Sale Auction Data'!$E$2:$E$597,'Sale Auction Data'!$G$2:$G$597)))))-(SUM(IF($A389='Sale Auction Data'!$L$2:$L$597,IF(C$200&lt;'Sale Auction Data'!$E$2:$E$597,IF((D$200+1)&gt;'Sale Auction Data'!$E$2:$E$597,'Sale Auction Data'!$F$2:$F$597))))))/(SUM(IF($A389='Sale Auction Data'!$L$2:$L$597,IF(C$200&lt;'Sale Auction Data'!$E$2:$E$597,IF((D$200+1)&gt;'Sale Auction Data'!$E$2:$E$597,'Sale Auction Data'!$F$2:$F$597))))))=0,"-",(((SUM(IF($A389='Sale Auction Data'!$L$2:$L$597,IF(C$200&lt;'Sale Auction Data'!$E$2:$E$597,IF((D$200+1)&gt;'Sale Auction Data'!$E$2:$E$597,'Sale Auction Data'!$G$2:$G$597)))))-(SUM(IF($A389='Sale Auction Data'!$L$2:$L$597,IF(C$200&lt;'Sale Auction Data'!$E$2:$E$597,IF((D$200+1)&gt;'Sale Auction Data'!$E$2:$E$597,'Sale Auction Data'!$F$2:$F$597))))))/(SUM(IF($A389='Sale Auction Data'!$L$2:$L$597,IF(C$200&lt;'Sale Auction Data'!$E$2:$E$597,IF((D$200+1)&gt;'Sale Auction Data'!$E$2:$E$597,'Sale Auction Data'!$F$2:$F$597))))))))</f>
        <v>-</v>
      </c>
      <c r="E389" s="108">
        <f t="array" ref="E389">IF(ISERR(IF((((SUM(IF($A389='Sale Auction Data'!$L$2:$L$597,IF(D$200&lt;'Sale Auction Data'!$E$2:$E$597,IF((E$200+1)&gt;'Sale Auction Data'!$E$2:$E$597,'Sale Auction Data'!$G$2:$G$597)))))-(SUM(IF($A389='Sale Auction Data'!$L$2:$L$597,IF(D$200&lt;'Sale Auction Data'!$E$2:$E$597,IF((E$200+1)&gt;'Sale Auction Data'!$E$2:$E$597,'Sale Auction Data'!$F$2:$F$597))))))/(SUM(IF($A389='Sale Auction Data'!$L$2:$L$597,IF(D$200&lt;'Sale Auction Data'!$E$2:$E$597,IF((E$200+1)&gt;'Sale Auction Data'!$E$2:$E$597,'Sale Auction Data'!$F$2:$F$597))))))=0,"-",(((SUM(IF($A389='Sale Auction Data'!$L$2:$L$597,IF(D$200&lt;'Sale Auction Data'!$E$2:$E$597,IF((E$200+1)&gt;'Sale Auction Data'!$E$2:$E$597,'Sale Auction Data'!$G$2:$G$597)))))-(SUM(IF($A389='Sale Auction Data'!$L$2:$L$597,IF(D$200&lt;'Sale Auction Data'!$E$2:$E$597,IF((E$200+1)&gt;'Sale Auction Data'!$E$2:$E$597,'Sale Auction Data'!$F$2:$F$597))))))/(SUM(IF($A389='Sale Auction Data'!$L$2:$L$597,IF(D$200&lt;'Sale Auction Data'!$E$2:$E$597,IF((E$200+1)&gt;'Sale Auction Data'!$E$2:$E$597,'Sale Auction Data'!$F$2:$F$597)))))))),"-",IF((((SUM(IF($A389='Sale Auction Data'!$L$2:$L$597,IF(D$200&lt;'Sale Auction Data'!$E$2:$E$597,IF((E$200+1)&gt;'Sale Auction Data'!$E$2:$E$597,'Sale Auction Data'!$G$2:$G$597)))))-(SUM(IF($A389='Sale Auction Data'!$L$2:$L$597,IF(D$200&lt;'Sale Auction Data'!$E$2:$E$597,IF((E$200+1)&gt;'Sale Auction Data'!$E$2:$E$597,'Sale Auction Data'!$F$2:$F$597))))))/(SUM(IF($A389='Sale Auction Data'!$L$2:$L$597,IF(D$200&lt;'Sale Auction Data'!$E$2:$E$597,IF((E$200+1)&gt;'Sale Auction Data'!$E$2:$E$597,'Sale Auction Data'!$F$2:$F$597))))))=0,"-",(((SUM(IF($A389='Sale Auction Data'!$L$2:$L$597,IF(D$200&lt;'Sale Auction Data'!$E$2:$E$597,IF((E$200+1)&gt;'Sale Auction Data'!$E$2:$E$597,'Sale Auction Data'!$G$2:$G$597)))))-(SUM(IF($A389='Sale Auction Data'!$L$2:$L$597,IF(D$200&lt;'Sale Auction Data'!$E$2:$E$597,IF((E$200+1)&gt;'Sale Auction Data'!$E$2:$E$597,'Sale Auction Data'!$F$2:$F$597))))))/(SUM(IF($A389='Sale Auction Data'!$L$2:$L$597,IF(D$200&lt;'Sale Auction Data'!$E$2:$E$597,IF((E$200+1)&gt;'Sale Auction Data'!$E$2:$E$597,'Sale Auction Data'!$F$2:$F$597))))))))</f>
        <v>0.13401269487750558</v>
      </c>
      <c r="F389" s="108" t="str">
        <f t="array" ref="F389">IF(ISERR(IF((((SUM(IF($A389='Sale Auction Data'!$L$2:$L$597,IF(E$200&lt;'Sale Auction Data'!$E$2:$E$597,IF((F$200+1)&gt;'Sale Auction Data'!$E$2:$E$597,'Sale Auction Data'!$G$2:$G$597)))))-(SUM(IF($A389='Sale Auction Data'!$L$2:$L$597,IF(E$200&lt;'Sale Auction Data'!$E$2:$E$597,IF((F$200+1)&gt;'Sale Auction Data'!$E$2:$E$597,'Sale Auction Data'!$F$2:$F$597))))))/(SUM(IF($A389='Sale Auction Data'!$L$2:$L$597,IF(E$200&lt;'Sale Auction Data'!$E$2:$E$597,IF((F$200+1)&gt;'Sale Auction Data'!$E$2:$E$597,'Sale Auction Data'!$F$2:$F$597))))))=0,"-",(((SUM(IF($A389='Sale Auction Data'!$L$2:$L$597,IF(E$200&lt;'Sale Auction Data'!$E$2:$E$597,IF((F$200+1)&gt;'Sale Auction Data'!$E$2:$E$597,'Sale Auction Data'!$G$2:$G$597)))))-(SUM(IF($A389='Sale Auction Data'!$L$2:$L$597,IF(E$200&lt;'Sale Auction Data'!$E$2:$E$597,IF((F$200+1)&gt;'Sale Auction Data'!$E$2:$E$597,'Sale Auction Data'!$F$2:$F$597))))))/(SUM(IF($A389='Sale Auction Data'!$L$2:$L$597,IF(E$200&lt;'Sale Auction Data'!$E$2:$E$597,IF((F$200+1)&gt;'Sale Auction Data'!$E$2:$E$597,'Sale Auction Data'!$F$2:$F$597)))))))),"-",IF((((SUM(IF($A389='Sale Auction Data'!$L$2:$L$597,IF(E$200&lt;'Sale Auction Data'!$E$2:$E$597,IF((F$200+1)&gt;'Sale Auction Data'!$E$2:$E$597,'Sale Auction Data'!$G$2:$G$597)))))-(SUM(IF($A389='Sale Auction Data'!$L$2:$L$597,IF(E$200&lt;'Sale Auction Data'!$E$2:$E$597,IF((F$200+1)&gt;'Sale Auction Data'!$E$2:$E$597,'Sale Auction Data'!$F$2:$F$597))))))/(SUM(IF($A389='Sale Auction Data'!$L$2:$L$597,IF(E$200&lt;'Sale Auction Data'!$E$2:$E$597,IF((F$200+1)&gt;'Sale Auction Data'!$E$2:$E$597,'Sale Auction Data'!$F$2:$F$597))))))=0,"-",(((SUM(IF($A389='Sale Auction Data'!$L$2:$L$597,IF(E$200&lt;'Sale Auction Data'!$E$2:$E$597,IF((F$200+1)&gt;'Sale Auction Data'!$E$2:$E$597,'Sale Auction Data'!$G$2:$G$597)))))-(SUM(IF($A389='Sale Auction Data'!$L$2:$L$597,IF(E$200&lt;'Sale Auction Data'!$E$2:$E$597,IF((F$200+1)&gt;'Sale Auction Data'!$E$2:$E$597,'Sale Auction Data'!$F$2:$F$597))))))/(SUM(IF($A389='Sale Auction Data'!$L$2:$L$597,IF(E$200&lt;'Sale Auction Data'!$E$2:$E$597,IF((F$200+1)&gt;'Sale Auction Data'!$E$2:$E$597,'Sale Auction Data'!$F$2:$F$597))))))))</f>
        <v>-</v>
      </c>
      <c r="G389" s="108" t="str">
        <f t="array" ref="G389">IF(ISERR(IF((((SUM(IF($A389='Sale Auction Data'!$L$2:$L$597,IF(F$200&lt;'Sale Auction Data'!$E$2:$E$597,IF((G$200+1)&gt;'Sale Auction Data'!$E$2:$E$597,'Sale Auction Data'!$G$2:$G$597)))))-(SUM(IF($A389='Sale Auction Data'!$L$2:$L$597,IF(F$200&lt;'Sale Auction Data'!$E$2:$E$597,IF((G$200+1)&gt;'Sale Auction Data'!$E$2:$E$597,'Sale Auction Data'!$F$2:$F$597))))))/(SUM(IF($A389='Sale Auction Data'!$L$2:$L$597,IF(F$200&lt;'Sale Auction Data'!$E$2:$E$597,IF((G$200+1)&gt;'Sale Auction Data'!$E$2:$E$597,'Sale Auction Data'!$F$2:$F$597))))))=0,"-",(((SUM(IF($A389='Sale Auction Data'!$L$2:$L$597,IF(F$200&lt;'Sale Auction Data'!$E$2:$E$597,IF((G$200+1)&gt;'Sale Auction Data'!$E$2:$E$597,'Sale Auction Data'!$G$2:$G$597)))))-(SUM(IF($A389='Sale Auction Data'!$L$2:$L$597,IF(F$200&lt;'Sale Auction Data'!$E$2:$E$597,IF((G$200+1)&gt;'Sale Auction Data'!$E$2:$E$597,'Sale Auction Data'!$F$2:$F$597))))))/(SUM(IF($A389='Sale Auction Data'!$L$2:$L$597,IF(F$200&lt;'Sale Auction Data'!$E$2:$E$597,IF((G$200+1)&gt;'Sale Auction Data'!$E$2:$E$597,'Sale Auction Data'!$F$2:$F$597)))))))),"-",IF((((SUM(IF($A389='Sale Auction Data'!$L$2:$L$597,IF(F$200&lt;'Sale Auction Data'!$E$2:$E$597,IF((G$200+1)&gt;'Sale Auction Data'!$E$2:$E$597,'Sale Auction Data'!$G$2:$G$597)))))-(SUM(IF($A389='Sale Auction Data'!$L$2:$L$597,IF(F$200&lt;'Sale Auction Data'!$E$2:$E$597,IF((G$200+1)&gt;'Sale Auction Data'!$E$2:$E$597,'Sale Auction Data'!$F$2:$F$597))))))/(SUM(IF($A389='Sale Auction Data'!$L$2:$L$597,IF(F$200&lt;'Sale Auction Data'!$E$2:$E$597,IF((G$200+1)&gt;'Sale Auction Data'!$E$2:$E$597,'Sale Auction Data'!$F$2:$F$597))))))=0,"-",(((SUM(IF($A389='Sale Auction Data'!$L$2:$L$597,IF(F$200&lt;'Sale Auction Data'!$E$2:$E$597,IF((G$200+1)&gt;'Sale Auction Data'!$E$2:$E$597,'Sale Auction Data'!$G$2:$G$597)))))-(SUM(IF($A389='Sale Auction Data'!$L$2:$L$597,IF(F$200&lt;'Sale Auction Data'!$E$2:$E$597,IF((G$200+1)&gt;'Sale Auction Data'!$E$2:$E$597,'Sale Auction Data'!$F$2:$F$597))))))/(SUM(IF($A389='Sale Auction Data'!$L$2:$L$597,IF(F$200&lt;'Sale Auction Data'!$E$2:$E$597,IF((G$200+1)&gt;'Sale Auction Data'!$E$2:$E$597,'Sale Auction Data'!$F$2:$F$597))))))))</f>
        <v>-</v>
      </c>
      <c r="H389" s="108" t="str">
        <f t="array" ref="H389">IF(ISERR(IF((((SUM(IF($A389='Sale Auction Data'!$L$2:$L$597,IF(G$200&lt;'Sale Auction Data'!$E$2:$E$597,IF((H$200+1)&gt;'Sale Auction Data'!$E$2:$E$597,'Sale Auction Data'!$G$2:$G$597)))))-(SUM(IF($A389='Sale Auction Data'!$L$2:$L$597,IF(G$200&lt;'Sale Auction Data'!$E$2:$E$597,IF((H$200+1)&gt;'Sale Auction Data'!$E$2:$E$597,'Sale Auction Data'!$F$2:$F$597))))))/(SUM(IF($A389='Sale Auction Data'!$L$2:$L$597,IF(G$200&lt;'Sale Auction Data'!$E$2:$E$597,IF((H$200+1)&gt;'Sale Auction Data'!$E$2:$E$597,'Sale Auction Data'!$F$2:$F$597))))))=0,"-",(((SUM(IF($A389='Sale Auction Data'!$L$2:$L$597,IF(G$200&lt;'Sale Auction Data'!$E$2:$E$597,IF((H$200+1)&gt;'Sale Auction Data'!$E$2:$E$597,'Sale Auction Data'!$G$2:$G$597)))))-(SUM(IF($A389='Sale Auction Data'!$L$2:$L$597,IF(G$200&lt;'Sale Auction Data'!$E$2:$E$597,IF((H$200+1)&gt;'Sale Auction Data'!$E$2:$E$597,'Sale Auction Data'!$F$2:$F$597))))))/(SUM(IF($A389='Sale Auction Data'!$L$2:$L$597,IF(G$200&lt;'Sale Auction Data'!$E$2:$E$597,IF((H$200+1)&gt;'Sale Auction Data'!$E$2:$E$597,'Sale Auction Data'!$F$2:$F$597)))))))),"-",IF((((SUM(IF($A389='Sale Auction Data'!$L$2:$L$597,IF(G$200&lt;'Sale Auction Data'!$E$2:$E$597,IF((H$200+1)&gt;'Sale Auction Data'!$E$2:$E$597,'Sale Auction Data'!$G$2:$G$597)))))-(SUM(IF($A389='Sale Auction Data'!$L$2:$L$597,IF(G$200&lt;'Sale Auction Data'!$E$2:$E$597,IF((H$200+1)&gt;'Sale Auction Data'!$E$2:$E$597,'Sale Auction Data'!$F$2:$F$597))))))/(SUM(IF($A389='Sale Auction Data'!$L$2:$L$597,IF(G$200&lt;'Sale Auction Data'!$E$2:$E$597,IF((H$200+1)&gt;'Sale Auction Data'!$E$2:$E$597,'Sale Auction Data'!$F$2:$F$597))))))=0,"-",(((SUM(IF($A389='Sale Auction Data'!$L$2:$L$597,IF(G$200&lt;'Sale Auction Data'!$E$2:$E$597,IF((H$200+1)&gt;'Sale Auction Data'!$E$2:$E$597,'Sale Auction Data'!$G$2:$G$597)))))-(SUM(IF($A389='Sale Auction Data'!$L$2:$L$597,IF(G$200&lt;'Sale Auction Data'!$E$2:$E$597,IF((H$200+1)&gt;'Sale Auction Data'!$E$2:$E$597,'Sale Auction Data'!$F$2:$F$597))))))/(SUM(IF($A389='Sale Auction Data'!$L$2:$L$597,IF(G$200&lt;'Sale Auction Data'!$E$2:$E$597,IF((H$200+1)&gt;'Sale Auction Data'!$E$2:$E$597,'Sale Auction Data'!$F$2:$F$597))))))))</f>
        <v>-</v>
      </c>
      <c r="I389" s="108" t="str">
        <f t="array" ref="I389">IF(ISERR(IF((((SUM(IF($A389='Sale Auction Data'!$L$2:$L$597,IF(H$200&lt;'Sale Auction Data'!$E$2:$E$597,IF((I$200+1)&gt;'Sale Auction Data'!$E$2:$E$597,'Sale Auction Data'!$G$2:$G$597)))))-(SUM(IF($A389='Sale Auction Data'!$L$2:$L$597,IF(H$200&lt;'Sale Auction Data'!$E$2:$E$597,IF((I$200+1)&gt;'Sale Auction Data'!$E$2:$E$597,'Sale Auction Data'!$F$2:$F$597))))))/(SUM(IF($A389='Sale Auction Data'!$L$2:$L$597,IF(H$200&lt;'Sale Auction Data'!$E$2:$E$597,IF((I$200+1)&gt;'Sale Auction Data'!$E$2:$E$597,'Sale Auction Data'!$F$2:$F$597))))))=0,"-",(((SUM(IF($A389='Sale Auction Data'!$L$2:$L$597,IF(H$200&lt;'Sale Auction Data'!$E$2:$E$597,IF((I$200+1)&gt;'Sale Auction Data'!$E$2:$E$597,'Sale Auction Data'!$G$2:$G$597)))))-(SUM(IF($A389='Sale Auction Data'!$L$2:$L$597,IF(H$200&lt;'Sale Auction Data'!$E$2:$E$597,IF((I$200+1)&gt;'Sale Auction Data'!$E$2:$E$597,'Sale Auction Data'!$F$2:$F$597))))))/(SUM(IF($A389='Sale Auction Data'!$L$2:$L$597,IF(H$200&lt;'Sale Auction Data'!$E$2:$E$597,IF((I$200+1)&gt;'Sale Auction Data'!$E$2:$E$597,'Sale Auction Data'!$F$2:$F$597)))))))),"-",IF((((SUM(IF($A389='Sale Auction Data'!$L$2:$L$597,IF(H$200&lt;'Sale Auction Data'!$E$2:$E$597,IF((I$200+1)&gt;'Sale Auction Data'!$E$2:$E$597,'Sale Auction Data'!$G$2:$G$597)))))-(SUM(IF($A389='Sale Auction Data'!$L$2:$L$597,IF(H$200&lt;'Sale Auction Data'!$E$2:$E$597,IF((I$200+1)&gt;'Sale Auction Data'!$E$2:$E$597,'Sale Auction Data'!$F$2:$F$597))))))/(SUM(IF($A389='Sale Auction Data'!$L$2:$L$597,IF(H$200&lt;'Sale Auction Data'!$E$2:$E$597,IF((I$200+1)&gt;'Sale Auction Data'!$E$2:$E$597,'Sale Auction Data'!$F$2:$F$597))))))=0,"-",(((SUM(IF($A389='Sale Auction Data'!$L$2:$L$597,IF(H$200&lt;'Sale Auction Data'!$E$2:$E$597,IF((I$200+1)&gt;'Sale Auction Data'!$E$2:$E$597,'Sale Auction Data'!$G$2:$G$597)))))-(SUM(IF($A389='Sale Auction Data'!$L$2:$L$597,IF(H$200&lt;'Sale Auction Data'!$E$2:$E$597,IF((I$200+1)&gt;'Sale Auction Data'!$E$2:$E$597,'Sale Auction Data'!$F$2:$F$597))))))/(SUM(IF($A389='Sale Auction Data'!$L$2:$L$597,IF(H$200&lt;'Sale Auction Data'!$E$2:$E$597,IF((I$200+1)&gt;'Sale Auction Data'!$E$2:$E$597,'Sale Auction Data'!$F$2:$F$597))))))))</f>
        <v>-</v>
      </c>
      <c r="J389" s="108" t="str">
        <f t="array" ref="J389">IF(ISERR(IF((((SUM(IF($A389='Sale Auction Data'!$L$2:$L$597,IF(I$200&lt;'Sale Auction Data'!$E$2:$E$597,IF((J$200+1)&gt;'Sale Auction Data'!$E$2:$E$597,'Sale Auction Data'!$G$2:$G$597)))))-(SUM(IF($A389='Sale Auction Data'!$L$2:$L$597,IF(I$200&lt;'Sale Auction Data'!$E$2:$E$597,IF((J$200+1)&gt;'Sale Auction Data'!$E$2:$E$597,'Sale Auction Data'!$F$2:$F$597))))))/(SUM(IF($A389='Sale Auction Data'!$L$2:$L$597,IF(I$200&lt;'Sale Auction Data'!$E$2:$E$597,IF((J$200+1)&gt;'Sale Auction Data'!$E$2:$E$597,'Sale Auction Data'!$F$2:$F$597))))))=0,"-",(((SUM(IF($A389='Sale Auction Data'!$L$2:$L$597,IF(I$200&lt;'Sale Auction Data'!$E$2:$E$597,IF((J$200+1)&gt;'Sale Auction Data'!$E$2:$E$597,'Sale Auction Data'!$G$2:$G$597)))))-(SUM(IF($A389='Sale Auction Data'!$L$2:$L$597,IF(I$200&lt;'Sale Auction Data'!$E$2:$E$597,IF((J$200+1)&gt;'Sale Auction Data'!$E$2:$E$597,'Sale Auction Data'!$F$2:$F$597))))))/(SUM(IF($A389='Sale Auction Data'!$L$2:$L$597,IF(I$200&lt;'Sale Auction Data'!$E$2:$E$597,IF((J$200+1)&gt;'Sale Auction Data'!$E$2:$E$597,'Sale Auction Data'!$F$2:$F$597)))))))),"-",IF((((SUM(IF($A389='Sale Auction Data'!$L$2:$L$597,IF(I$200&lt;'Sale Auction Data'!$E$2:$E$597,IF((J$200+1)&gt;'Sale Auction Data'!$E$2:$E$597,'Sale Auction Data'!$G$2:$G$597)))))-(SUM(IF($A389='Sale Auction Data'!$L$2:$L$597,IF(I$200&lt;'Sale Auction Data'!$E$2:$E$597,IF((J$200+1)&gt;'Sale Auction Data'!$E$2:$E$597,'Sale Auction Data'!$F$2:$F$597))))))/(SUM(IF($A389='Sale Auction Data'!$L$2:$L$597,IF(I$200&lt;'Sale Auction Data'!$E$2:$E$597,IF((J$200+1)&gt;'Sale Auction Data'!$E$2:$E$597,'Sale Auction Data'!$F$2:$F$597))))))=0,"-",(((SUM(IF($A389='Sale Auction Data'!$L$2:$L$597,IF(I$200&lt;'Sale Auction Data'!$E$2:$E$597,IF((J$200+1)&gt;'Sale Auction Data'!$E$2:$E$597,'Sale Auction Data'!$G$2:$G$597)))))-(SUM(IF($A389='Sale Auction Data'!$L$2:$L$597,IF(I$200&lt;'Sale Auction Data'!$E$2:$E$597,IF((J$200+1)&gt;'Sale Auction Data'!$E$2:$E$597,'Sale Auction Data'!$F$2:$F$597))))))/(SUM(IF($A389='Sale Auction Data'!$L$2:$L$597,IF(I$200&lt;'Sale Auction Data'!$E$2:$E$597,IF((J$200+1)&gt;'Sale Auction Data'!$E$2:$E$597,'Sale Auction Data'!$F$2:$F$597))))))))</f>
        <v>-</v>
      </c>
      <c r="K389" s="108" t="str">
        <f t="array" ref="K389">IF(ISERR(IF((((SUM(IF($A389='Sale Auction Data'!$L$2:$L$597,IF(J$200&lt;'Sale Auction Data'!$E$2:$E$597,IF((K$200+1)&gt;'Sale Auction Data'!$E$2:$E$597,'Sale Auction Data'!$G$2:$G$597)))))-(SUM(IF($A389='Sale Auction Data'!$L$2:$L$597,IF(J$200&lt;'Sale Auction Data'!$E$2:$E$597,IF((K$200+1)&gt;'Sale Auction Data'!$E$2:$E$597,'Sale Auction Data'!$F$2:$F$597))))))/(SUM(IF($A389='Sale Auction Data'!$L$2:$L$597,IF(J$200&lt;'Sale Auction Data'!$E$2:$E$597,IF((K$200+1)&gt;'Sale Auction Data'!$E$2:$E$597,'Sale Auction Data'!$F$2:$F$597))))))=0,"-",(((SUM(IF($A389='Sale Auction Data'!$L$2:$L$597,IF(J$200&lt;'Sale Auction Data'!$E$2:$E$597,IF((K$200+1)&gt;'Sale Auction Data'!$E$2:$E$597,'Sale Auction Data'!$G$2:$G$597)))))-(SUM(IF($A389='Sale Auction Data'!$L$2:$L$597,IF(J$200&lt;'Sale Auction Data'!$E$2:$E$597,IF((K$200+1)&gt;'Sale Auction Data'!$E$2:$E$597,'Sale Auction Data'!$F$2:$F$597))))))/(SUM(IF($A389='Sale Auction Data'!$L$2:$L$597,IF(J$200&lt;'Sale Auction Data'!$E$2:$E$597,IF((K$200+1)&gt;'Sale Auction Data'!$E$2:$E$597,'Sale Auction Data'!$F$2:$F$597)))))))),"-",IF((((SUM(IF($A389='Sale Auction Data'!$L$2:$L$597,IF(J$200&lt;'Sale Auction Data'!$E$2:$E$597,IF((K$200+1)&gt;'Sale Auction Data'!$E$2:$E$597,'Sale Auction Data'!$G$2:$G$597)))))-(SUM(IF($A389='Sale Auction Data'!$L$2:$L$597,IF(J$200&lt;'Sale Auction Data'!$E$2:$E$597,IF((K$200+1)&gt;'Sale Auction Data'!$E$2:$E$597,'Sale Auction Data'!$F$2:$F$597))))))/(SUM(IF($A389='Sale Auction Data'!$L$2:$L$597,IF(J$200&lt;'Sale Auction Data'!$E$2:$E$597,IF((K$200+1)&gt;'Sale Auction Data'!$E$2:$E$597,'Sale Auction Data'!$F$2:$F$597))))))=0,"-",(((SUM(IF($A389='Sale Auction Data'!$L$2:$L$597,IF(J$200&lt;'Sale Auction Data'!$E$2:$E$597,IF((K$200+1)&gt;'Sale Auction Data'!$E$2:$E$597,'Sale Auction Data'!$G$2:$G$597)))))-(SUM(IF($A389='Sale Auction Data'!$L$2:$L$597,IF(J$200&lt;'Sale Auction Data'!$E$2:$E$597,IF((K$200+1)&gt;'Sale Auction Data'!$E$2:$E$597,'Sale Auction Data'!$F$2:$F$597))))))/(SUM(IF($A389='Sale Auction Data'!$L$2:$L$597,IF(J$200&lt;'Sale Auction Data'!$E$2:$E$597,IF((K$200+1)&gt;'Sale Auction Data'!$E$2:$E$597,'Sale Auction Data'!$F$2:$F$597))))))))</f>
        <v>-</v>
      </c>
      <c r="L389" s="109" t="str">
        <f t="array" ref="L389">IF(ISERR(IF((((SUM(IF($A389='Sale Auction Data'!$L$2:$L$597,IF((L$200+1)&lt;'Sale Auction Data'!$E$2:$E$597,'Sale Auction Data'!$G$2:$G$597))))-(SUM(IF($A389='Sale Auction Data'!$L$2:$L$597,IF((L$200+1)&lt;'Sale Auction Data'!$E$2:$E$597,'Sale Auction Data'!$F$2:$F$597)))))/(SUM(IF($A389='Sale Auction Data'!$L$2:$L$597,IF((L$200+1)&lt;'Sale Auction Data'!$E$2:$E$597,'Sale Auction Data'!$F$2:$F$597)))))=0,"-",(((SUM(IF($A389='Sale Auction Data'!$L$2:$L$597,IF((L$200+1)&lt;'Sale Auction Data'!$E$2:$E$597,'Sale Auction Data'!$G$2:$G$597))))-(SUM(IF($A389='Sale Auction Data'!$L$2:$L$597,IF((L$200+1)&lt;'Sale Auction Data'!$E$2:$E$597,'Sale Auction Data'!$F$2:$F$597)))))/(SUM(IF($A389='Sale Auction Data'!$L$2:$L$597,IF((L$200+1)&lt;'Sale Auction Data'!$E$2:$E$597,'Sale Auction Data'!$F$2:$F$597))))))),"-",IF((((SUM(IF($A389='Sale Auction Data'!$L$2:$L$597,IF((L$200+1)&lt;'Sale Auction Data'!$E$2:$E$597,'Sale Auction Data'!$G$2:$G$597))))-(SUM(IF($A389='Sale Auction Data'!$L$2:$L$597,IF((L$200+1)&lt;'Sale Auction Data'!$E$2:$E$597,'Sale Auction Data'!$F$2:$F$597)))))/(SUM(IF($A389='Sale Auction Data'!$L$2:$L$597,IF((L$200+1)&lt;'Sale Auction Data'!$E$2:$E$597,'Sale Auction Data'!$F$2:$F$597)))))=0,"-",(((SUM(IF($A389='Sale Auction Data'!$L$2:$L$597,IF((L$200+1)&lt;'Sale Auction Data'!$E$2:$E$597,'Sale Auction Data'!$G$2:$G$597))))-(SUM(IF($A389='Sale Auction Data'!$L$2:$L$597,IF((L$200+1)&lt;'Sale Auction Data'!$E$2:$E$597,'Sale Auction Data'!$F$2:$F$597)))))/(SUM(IF($A389='Sale Auction Data'!$L$2:$L$597,IF((L$200+1)&lt;'Sale Auction Data'!$E$2:$E$597,'Sale Auction Data'!$F$2:$F$597)))))))</f>
        <v>-</v>
      </c>
      <c r="M389" s="113">
        <f t="shared" si="56"/>
        <v>0.35</v>
      </c>
      <c r="N389" s="114">
        <f t="array" ref="N389">IF(MAX(IF($M389&lt;&gt;$C388:$L388,$C388:$L388))=0,"",MAX(IF($M389&lt;&gt;$C388:$L388,$C388:$L388)))</f>
        <v>0.1</v>
      </c>
      <c r="O389" s="114">
        <f t="array" ref="O389">IF(MIN(IF($M389&lt;&gt;$C388:$L388,IF($N389&lt;&gt;$C388:$L388,$C388:$L388)))=0,"",MIN(IF($M389&lt;&gt;$C388:$L388,IF($N389&lt;&gt;$C388:$L388,$C388:$L388))))</f>
        <v>0.04</v>
      </c>
      <c r="P389" s="114" t="str">
        <f t="array" ref="P389">IF(MIN(IF($O389&lt;&gt;$C388:$L388,IF($N389&lt;&gt;$C388:$L388,IF($M389&lt;&gt;$C388:$L388,$C388:$L388))))=0,"",MIN(IF($O389&lt;&gt;$C388:$L388,IF($N389&lt;&gt;$C388:$L388,IF($M389&lt;&gt;$C388:$L388,$C388:$L388)))))</f>
        <v/>
      </c>
    </row>
    <row r="390" spans="1:16" x14ac:dyDescent="0.25">
      <c r="A390" t="s">
        <v>116</v>
      </c>
      <c r="B390" s="97" t="s">
        <v>116</v>
      </c>
      <c r="C390" s="107" t="str">
        <f t="array" ref="C390">IF(ISERR(IF((((SUM(IF($A390='Sale Auction Data'!$L$2:$L$597,IF(C$200&gt;'Sale Auction Data'!$E$2:$E$597,'Sale Auction Data'!$G$2:$G$597))))-(SUM(IF($A390='Sale Auction Data'!$L$2:$L$597,IF(C$200&gt;'Sale Auction Data'!$E$2:$E$597,'Sale Auction Data'!$F$2:$F$597)))))/(SUM(IF($A390='Sale Auction Data'!$L$2:$L$597,IF(C$200&gt;'Sale Auction Data'!$E$2:$E$597,'Sale Auction Data'!$F$2:$F$597)))))=0,"-",(((SUM(IF($A390='Sale Auction Data'!$L$2:$L$597,IF(C$200&gt;'Sale Auction Data'!$E$2:$E$597,'Sale Auction Data'!$G$2:$G$597))))-(SUM(IF($A390='Sale Auction Data'!$L$2:$L$597,IF(C$200&gt;'Sale Auction Data'!$E$2:$E$597,'Sale Auction Data'!$F$2:$F$597)))))/(SUM(IF($A390='Sale Auction Data'!$L$2:$L$597,IF(C$200&gt;'Sale Auction Data'!$E$2:$E$597,'Sale Auction Data'!$F$2:$F$597))))))),"-",IF((((SUM(IF($A390='Sale Auction Data'!$L$2:$L$597,IF(C$200&gt;'Sale Auction Data'!$E$2:$E$597,'Sale Auction Data'!$G$2:$G$597))))-(SUM(IF($A390='Sale Auction Data'!$L$2:$L$597,IF(C$200&gt;'Sale Auction Data'!$E$2:$E$597,'Sale Auction Data'!$F$2:$F$597)))))/(SUM(IF($A390='Sale Auction Data'!$L$2:$L$597,IF(C$200&gt;'Sale Auction Data'!$E$2:$E$597,'Sale Auction Data'!$F$2:$F$597)))))=0,"-",(((SUM(IF($A390='Sale Auction Data'!$L$2:$L$597,IF(C$200&gt;'Sale Auction Data'!$E$2:$E$597,'Sale Auction Data'!$G$2:$G$597))))-(SUM(IF($A390='Sale Auction Data'!$L$2:$L$597,IF(C$200&gt;'Sale Auction Data'!$E$2:$E$597,'Sale Auction Data'!$F$2:$F$597)))))/(SUM(IF($A390='Sale Auction Data'!$L$2:$L$597,IF(C$200&gt;'Sale Auction Data'!$E$2:$E$597,'Sale Auction Data'!$F$2:$F$597)))))))</f>
        <v>-</v>
      </c>
      <c r="D390" s="108">
        <f t="array" ref="D390">IF(ISERR(IF((((SUM(IF($A390='Sale Auction Data'!$L$2:$L$597,IF(C$200&lt;'Sale Auction Data'!$E$2:$E$597,IF((D$200+1)&gt;'Sale Auction Data'!$E$2:$E$597,'Sale Auction Data'!$G$2:$G$597)))))-(SUM(IF($A390='Sale Auction Data'!$L$2:$L$597,IF(C$200&lt;'Sale Auction Data'!$E$2:$E$597,IF((D$200+1)&gt;'Sale Auction Data'!$E$2:$E$597,'Sale Auction Data'!$F$2:$F$597))))))/(SUM(IF($A390='Sale Auction Data'!$L$2:$L$597,IF(C$200&lt;'Sale Auction Data'!$E$2:$E$597,IF((D$200+1)&gt;'Sale Auction Data'!$E$2:$E$597,'Sale Auction Data'!$F$2:$F$597))))))=0,"-",(((SUM(IF($A390='Sale Auction Data'!$L$2:$L$597,IF(C$200&lt;'Sale Auction Data'!$E$2:$E$597,IF((D$200+1)&gt;'Sale Auction Data'!$E$2:$E$597,'Sale Auction Data'!$G$2:$G$597)))))-(SUM(IF($A390='Sale Auction Data'!$L$2:$L$597,IF(C$200&lt;'Sale Auction Data'!$E$2:$E$597,IF((D$200+1)&gt;'Sale Auction Data'!$E$2:$E$597,'Sale Auction Data'!$F$2:$F$597))))))/(SUM(IF($A390='Sale Auction Data'!$L$2:$L$597,IF(C$200&lt;'Sale Auction Data'!$E$2:$E$597,IF((D$200+1)&gt;'Sale Auction Data'!$E$2:$E$597,'Sale Auction Data'!$F$2:$F$597)))))))),"-",IF((((SUM(IF($A390='Sale Auction Data'!$L$2:$L$597,IF(C$200&lt;'Sale Auction Data'!$E$2:$E$597,IF((D$200+1)&gt;'Sale Auction Data'!$E$2:$E$597,'Sale Auction Data'!$G$2:$G$597)))))-(SUM(IF($A390='Sale Auction Data'!$L$2:$L$597,IF(C$200&lt;'Sale Auction Data'!$E$2:$E$597,IF((D$200+1)&gt;'Sale Auction Data'!$E$2:$E$597,'Sale Auction Data'!$F$2:$F$597))))))/(SUM(IF($A390='Sale Auction Data'!$L$2:$L$597,IF(C$200&lt;'Sale Auction Data'!$E$2:$E$597,IF((D$200+1)&gt;'Sale Auction Data'!$E$2:$E$597,'Sale Auction Data'!$F$2:$F$597))))))=0,"-",(((SUM(IF($A390='Sale Auction Data'!$L$2:$L$597,IF(C$200&lt;'Sale Auction Data'!$E$2:$E$597,IF((D$200+1)&gt;'Sale Auction Data'!$E$2:$E$597,'Sale Auction Data'!$G$2:$G$597)))))-(SUM(IF($A390='Sale Auction Data'!$L$2:$L$597,IF(C$200&lt;'Sale Auction Data'!$E$2:$E$597,IF((D$200+1)&gt;'Sale Auction Data'!$E$2:$E$597,'Sale Auction Data'!$F$2:$F$597))))))/(SUM(IF($A390='Sale Auction Data'!$L$2:$L$597,IF(C$200&lt;'Sale Auction Data'!$E$2:$E$597,IF((D$200+1)&gt;'Sale Auction Data'!$E$2:$E$597,'Sale Auction Data'!$F$2:$F$597))))))))</f>
        <v>3.4923857868020304E-3</v>
      </c>
      <c r="E390" s="108" t="str">
        <f t="array" ref="E390">IF(ISERR(IF((((SUM(IF($A390='Sale Auction Data'!$L$2:$L$597,IF(D$200&lt;'Sale Auction Data'!$E$2:$E$597,IF((E$200+1)&gt;'Sale Auction Data'!$E$2:$E$597,'Sale Auction Data'!$G$2:$G$597)))))-(SUM(IF($A390='Sale Auction Data'!$L$2:$L$597,IF(D$200&lt;'Sale Auction Data'!$E$2:$E$597,IF((E$200+1)&gt;'Sale Auction Data'!$E$2:$E$597,'Sale Auction Data'!$F$2:$F$597))))))/(SUM(IF($A390='Sale Auction Data'!$L$2:$L$597,IF(D$200&lt;'Sale Auction Data'!$E$2:$E$597,IF((E$200+1)&gt;'Sale Auction Data'!$E$2:$E$597,'Sale Auction Data'!$F$2:$F$597))))))=0,"-",(((SUM(IF($A390='Sale Auction Data'!$L$2:$L$597,IF(D$200&lt;'Sale Auction Data'!$E$2:$E$597,IF((E$200+1)&gt;'Sale Auction Data'!$E$2:$E$597,'Sale Auction Data'!$G$2:$G$597)))))-(SUM(IF($A390='Sale Auction Data'!$L$2:$L$597,IF(D$200&lt;'Sale Auction Data'!$E$2:$E$597,IF((E$200+1)&gt;'Sale Auction Data'!$E$2:$E$597,'Sale Auction Data'!$F$2:$F$597))))))/(SUM(IF($A390='Sale Auction Data'!$L$2:$L$597,IF(D$200&lt;'Sale Auction Data'!$E$2:$E$597,IF((E$200+1)&gt;'Sale Auction Data'!$E$2:$E$597,'Sale Auction Data'!$F$2:$F$597)))))))),"-",IF((((SUM(IF($A390='Sale Auction Data'!$L$2:$L$597,IF(D$200&lt;'Sale Auction Data'!$E$2:$E$597,IF((E$200+1)&gt;'Sale Auction Data'!$E$2:$E$597,'Sale Auction Data'!$G$2:$G$597)))))-(SUM(IF($A390='Sale Auction Data'!$L$2:$L$597,IF(D$200&lt;'Sale Auction Data'!$E$2:$E$597,IF((E$200+1)&gt;'Sale Auction Data'!$E$2:$E$597,'Sale Auction Data'!$F$2:$F$597))))))/(SUM(IF($A390='Sale Auction Data'!$L$2:$L$597,IF(D$200&lt;'Sale Auction Data'!$E$2:$E$597,IF((E$200+1)&gt;'Sale Auction Data'!$E$2:$E$597,'Sale Auction Data'!$F$2:$F$597))))))=0,"-",(((SUM(IF($A390='Sale Auction Data'!$L$2:$L$597,IF(D$200&lt;'Sale Auction Data'!$E$2:$E$597,IF((E$200+1)&gt;'Sale Auction Data'!$E$2:$E$597,'Sale Auction Data'!$G$2:$G$597)))))-(SUM(IF($A390='Sale Auction Data'!$L$2:$L$597,IF(D$200&lt;'Sale Auction Data'!$E$2:$E$597,IF((E$200+1)&gt;'Sale Auction Data'!$E$2:$E$597,'Sale Auction Data'!$F$2:$F$597))))))/(SUM(IF($A390='Sale Auction Data'!$L$2:$L$597,IF(D$200&lt;'Sale Auction Data'!$E$2:$E$597,IF((E$200+1)&gt;'Sale Auction Data'!$E$2:$E$597,'Sale Auction Data'!$F$2:$F$597))))))))</f>
        <v>-</v>
      </c>
      <c r="F390" s="108" t="str">
        <f t="array" ref="F390">IF(ISERR(IF((((SUM(IF($A390='Sale Auction Data'!$L$2:$L$597,IF(E$200&lt;'Sale Auction Data'!$E$2:$E$597,IF((F$200+1)&gt;'Sale Auction Data'!$E$2:$E$597,'Sale Auction Data'!$G$2:$G$597)))))-(SUM(IF($A390='Sale Auction Data'!$L$2:$L$597,IF(E$200&lt;'Sale Auction Data'!$E$2:$E$597,IF((F$200+1)&gt;'Sale Auction Data'!$E$2:$E$597,'Sale Auction Data'!$F$2:$F$597))))))/(SUM(IF($A390='Sale Auction Data'!$L$2:$L$597,IF(E$200&lt;'Sale Auction Data'!$E$2:$E$597,IF((F$200+1)&gt;'Sale Auction Data'!$E$2:$E$597,'Sale Auction Data'!$F$2:$F$597))))))=0,"-",(((SUM(IF($A390='Sale Auction Data'!$L$2:$L$597,IF(E$200&lt;'Sale Auction Data'!$E$2:$E$597,IF((F$200+1)&gt;'Sale Auction Data'!$E$2:$E$597,'Sale Auction Data'!$G$2:$G$597)))))-(SUM(IF($A390='Sale Auction Data'!$L$2:$L$597,IF(E$200&lt;'Sale Auction Data'!$E$2:$E$597,IF((F$200+1)&gt;'Sale Auction Data'!$E$2:$E$597,'Sale Auction Data'!$F$2:$F$597))))))/(SUM(IF($A390='Sale Auction Data'!$L$2:$L$597,IF(E$200&lt;'Sale Auction Data'!$E$2:$E$597,IF((F$200+1)&gt;'Sale Auction Data'!$E$2:$E$597,'Sale Auction Data'!$F$2:$F$597)))))))),"-",IF((((SUM(IF($A390='Sale Auction Data'!$L$2:$L$597,IF(E$200&lt;'Sale Auction Data'!$E$2:$E$597,IF((F$200+1)&gt;'Sale Auction Data'!$E$2:$E$597,'Sale Auction Data'!$G$2:$G$597)))))-(SUM(IF($A390='Sale Auction Data'!$L$2:$L$597,IF(E$200&lt;'Sale Auction Data'!$E$2:$E$597,IF((F$200+1)&gt;'Sale Auction Data'!$E$2:$E$597,'Sale Auction Data'!$F$2:$F$597))))))/(SUM(IF($A390='Sale Auction Data'!$L$2:$L$597,IF(E$200&lt;'Sale Auction Data'!$E$2:$E$597,IF((F$200+1)&gt;'Sale Auction Data'!$E$2:$E$597,'Sale Auction Data'!$F$2:$F$597))))))=0,"-",(((SUM(IF($A390='Sale Auction Data'!$L$2:$L$597,IF(E$200&lt;'Sale Auction Data'!$E$2:$E$597,IF((F$200+1)&gt;'Sale Auction Data'!$E$2:$E$597,'Sale Auction Data'!$G$2:$G$597)))))-(SUM(IF($A390='Sale Auction Data'!$L$2:$L$597,IF(E$200&lt;'Sale Auction Data'!$E$2:$E$597,IF((F$200+1)&gt;'Sale Auction Data'!$E$2:$E$597,'Sale Auction Data'!$F$2:$F$597))))))/(SUM(IF($A390='Sale Auction Data'!$L$2:$L$597,IF(E$200&lt;'Sale Auction Data'!$E$2:$E$597,IF((F$200+1)&gt;'Sale Auction Data'!$E$2:$E$597,'Sale Auction Data'!$F$2:$F$597))))))))</f>
        <v>-</v>
      </c>
      <c r="G390" s="108" t="str">
        <f t="array" ref="G390">IF(ISERR(IF((((SUM(IF($A390='Sale Auction Data'!$L$2:$L$597,IF(F$200&lt;'Sale Auction Data'!$E$2:$E$597,IF((G$200+1)&gt;'Sale Auction Data'!$E$2:$E$597,'Sale Auction Data'!$G$2:$G$597)))))-(SUM(IF($A390='Sale Auction Data'!$L$2:$L$597,IF(F$200&lt;'Sale Auction Data'!$E$2:$E$597,IF((G$200+1)&gt;'Sale Auction Data'!$E$2:$E$597,'Sale Auction Data'!$F$2:$F$597))))))/(SUM(IF($A390='Sale Auction Data'!$L$2:$L$597,IF(F$200&lt;'Sale Auction Data'!$E$2:$E$597,IF((G$200+1)&gt;'Sale Auction Data'!$E$2:$E$597,'Sale Auction Data'!$F$2:$F$597))))))=0,"-",(((SUM(IF($A390='Sale Auction Data'!$L$2:$L$597,IF(F$200&lt;'Sale Auction Data'!$E$2:$E$597,IF((G$200+1)&gt;'Sale Auction Data'!$E$2:$E$597,'Sale Auction Data'!$G$2:$G$597)))))-(SUM(IF($A390='Sale Auction Data'!$L$2:$L$597,IF(F$200&lt;'Sale Auction Data'!$E$2:$E$597,IF((G$200+1)&gt;'Sale Auction Data'!$E$2:$E$597,'Sale Auction Data'!$F$2:$F$597))))))/(SUM(IF($A390='Sale Auction Data'!$L$2:$L$597,IF(F$200&lt;'Sale Auction Data'!$E$2:$E$597,IF((G$200+1)&gt;'Sale Auction Data'!$E$2:$E$597,'Sale Auction Data'!$F$2:$F$597)))))))),"-",IF((((SUM(IF($A390='Sale Auction Data'!$L$2:$L$597,IF(F$200&lt;'Sale Auction Data'!$E$2:$E$597,IF((G$200+1)&gt;'Sale Auction Data'!$E$2:$E$597,'Sale Auction Data'!$G$2:$G$597)))))-(SUM(IF($A390='Sale Auction Data'!$L$2:$L$597,IF(F$200&lt;'Sale Auction Data'!$E$2:$E$597,IF((G$200+1)&gt;'Sale Auction Data'!$E$2:$E$597,'Sale Auction Data'!$F$2:$F$597))))))/(SUM(IF($A390='Sale Auction Data'!$L$2:$L$597,IF(F$200&lt;'Sale Auction Data'!$E$2:$E$597,IF((G$200+1)&gt;'Sale Auction Data'!$E$2:$E$597,'Sale Auction Data'!$F$2:$F$597))))))=0,"-",(((SUM(IF($A390='Sale Auction Data'!$L$2:$L$597,IF(F$200&lt;'Sale Auction Data'!$E$2:$E$597,IF((G$200+1)&gt;'Sale Auction Data'!$E$2:$E$597,'Sale Auction Data'!$G$2:$G$597)))))-(SUM(IF($A390='Sale Auction Data'!$L$2:$L$597,IF(F$200&lt;'Sale Auction Data'!$E$2:$E$597,IF((G$200+1)&gt;'Sale Auction Data'!$E$2:$E$597,'Sale Auction Data'!$F$2:$F$597))))))/(SUM(IF($A390='Sale Auction Data'!$L$2:$L$597,IF(F$200&lt;'Sale Auction Data'!$E$2:$E$597,IF((G$200+1)&gt;'Sale Auction Data'!$E$2:$E$597,'Sale Auction Data'!$F$2:$F$597))))))))</f>
        <v>-</v>
      </c>
      <c r="H390" s="108" t="str">
        <f t="array" ref="H390">IF(ISERR(IF((((SUM(IF($A390='Sale Auction Data'!$L$2:$L$597,IF(G$200&lt;'Sale Auction Data'!$E$2:$E$597,IF((H$200+1)&gt;'Sale Auction Data'!$E$2:$E$597,'Sale Auction Data'!$G$2:$G$597)))))-(SUM(IF($A390='Sale Auction Data'!$L$2:$L$597,IF(G$200&lt;'Sale Auction Data'!$E$2:$E$597,IF((H$200+1)&gt;'Sale Auction Data'!$E$2:$E$597,'Sale Auction Data'!$F$2:$F$597))))))/(SUM(IF($A390='Sale Auction Data'!$L$2:$L$597,IF(G$200&lt;'Sale Auction Data'!$E$2:$E$597,IF((H$200+1)&gt;'Sale Auction Data'!$E$2:$E$597,'Sale Auction Data'!$F$2:$F$597))))))=0,"-",(((SUM(IF($A390='Sale Auction Data'!$L$2:$L$597,IF(G$200&lt;'Sale Auction Data'!$E$2:$E$597,IF((H$200+1)&gt;'Sale Auction Data'!$E$2:$E$597,'Sale Auction Data'!$G$2:$G$597)))))-(SUM(IF($A390='Sale Auction Data'!$L$2:$L$597,IF(G$200&lt;'Sale Auction Data'!$E$2:$E$597,IF((H$200+1)&gt;'Sale Auction Data'!$E$2:$E$597,'Sale Auction Data'!$F$2:$F$597))))))/(SUM(IF($A390='Sale Auction Data'!$L$2:$L$597,IF(G$200&lt;'Sale Auction Data'!$E$2:$E$597,IF((H$200+1)&gt;'Sale Auction Data'!$E$2:$E$597,'Sale Auction Data'!$F$2:$F$597)))))))),"-",IF((((SUM(IF($A390='Sale Auction Data'!$L$2:$L$597,IF(G$200&lt;'Sale Auction Data'!$E$2:$E$597,IF((H$200+1)&gt;'Sale Auction Data'!$E$2:$E$597,'Sale Auction Data'!$G$2:$G$597)))))-(SUM(IF($A390='Sale Auction Data'!$L$2:$L$597,IF(G$200&lt;'Sale Auction Data'!$E$2:$E$597,IF((H$200+1)&gt;'Sale Auction Data'!$E$2:$E$597,'Sale Auction Data'!$F$2:$F$597))))))/(SUM(IF($A390='Sale Auction Data'!$L$2:$L$597,IF(G$200&lt;'Sale Auction Data'!$E$2:$E$597,IF((H$200+1)&gt;'Sale Auction Data'!$E$2:$E$597,'Sale Auction Data'!$F$2:$F$597))))))=0,"-",(((SUM(IF($A390='Sale Auction Data'!$L$2:$L$597,IF(G$200&lt;'Sale Auction Data'!$E$2:$E$597,IF((H$200+1)&gt;'Sale Auction Data'!$E$2:$E$597,'Sale Auction Data'!$G$2:$G$597)))))-(SUM(IF($A390='Sale Auction Data'!$L$2:$L$597,IF(G$200&lt;'Sale Auction Data'!$E$2:$E$597,IF((H$200+1)&gt;'Sale Auction Data'!$E$2:$E$597,'Sale Auction Data'!$F$2:$F$597))))))/(SUM(IF($A390='Sale Auction Data'!$L$2:$L$597,IF(G$200&lt;'Sale Auction Data'!$E$2:$E$597,IF((H$200+1)&gt;'Sale Auction Data'!$E$2:$E$597,'Sale Auction Data'!$F$2:$F$597))))))))</f>
        <v>-</v>
      </c>
      <c r="I390" s="108" t="str">
        <f t="array" ref="I390">IF(ISERR(IF((((SUM(IF($A390='Sale Auction Data'!$L$2:$L$597,IF(H$200&lt;'Sale Auction Data'!$E$2:$E$597,IF((I$200+1)&gt;'Sale Auction Data'!$E$2:$E$597,'Sale Auction Data'!$G$2:$G$597)))))-(SUM(IF($A390='Sale Auction Data'!$L$2:$L$597,IF(H$200&lt;'Sale Auction Data'!$E$2:$E$597,IF((I$200+1)&gt;'Sale Auction Data'!$E$2:$E$597,'Sale Auction Data'!$F$2:$F$597))))))/(SUM(IF($A390='Sale Auction Data'!$L$2:$L$597,IF(H$200&lt;'Sale Auction Data'!$E$2:$E$597,IF((I$200+1)&gt;'Sale Auction Data'!$E$2:$E$597,'Sale Auction Data'!$F$2:$F$597))))))=0,"-",(((SUM(IF($A390='Sale Auction Data'!$L$2:$L$597,IF(H$200&lt;'Sale Auction Data'!$E$2:$E$597,IF((I$200+1)&gt;'Sale Auction Data'!$E$2:$E$597,'Sale Auction Data'!$G$2:$G$597)))))-(SUM(IF($A390='Sale Auction Data'!$L$2:$L$597,IF(H$200&lt;'Sale Auction Data'!$E$2:$E$597,IF((I$200+1)&gt;'Sale Auction Data'!$E$2:$E$597,'Sale Auction Data'!$F$2:$F$597))))))/(SUM(IF($A390='Sale Auction Data'!$L$2:$L$597,IF(H$200&lt;'Sale Auction Data'!$E$2:$E$597,IF((I$200+1)&gt;'Sale Auction Data'!$E$2:$E$597,'Sale Auction Data'!$F$2:$F$597)))))))),"-",IF((((SUM(IF($A390='Sale Auction Data'!$L$2:$L$597,IF(H$200&lt;'Sale Auction Data'!$E$2:$E$597,IF((I$200+1)&gt;'Sale Auction Data'!$E$2:$E$597,'Sale Auction Data'!$G$2:$G$597)))))-(SUM(IF($A390='Sale Auction Data'!$L$2:$L$597,IF(H$200&lt;'Sale Auction Data'!$E$2:$E$597,IF((I$200+1)&gt;'Sale Auction Data'!$E$2:$E$597,'Sale Auction Data'!$F$2:$F$597))))))/(SUM(IF($A390='Sale Auction Data'!$L$2:$L$597,IF(H$200&lt;'Sale Auction Data'!$E$2:$E$597,IF((I$200+1)&gt;'Sale Auction Data'!$E$2:$E$597,'Sale Auction Data'!$F$2:$F$597))))))=0,"-",(((SUM(IF($A390='Sale Auction Data'!$L$2:$L$597,IF(H$200&lt;'Sale Auction Data'!$E$2:$E$597,IF((I$200+1)&gt;'Sale Auction Data'!$E$2:$E$597,'Sale Auction Data'!$G$2:$G$597)))))-(SUM(IF($A390='Sale Auction Data'!$L$2:$L$597,IF(H$200&lt;'Sale Auction Data'!$E$2:$E$597,IF((I$200+1)&gt;'Sale Auction Data'!$E$2:$E$597,'Sale Auction Data'!$F$2:$F$597))))))/(SUM(IF($A390='Sale Auction Data'!$L$2:$L$597,IF(H$200&lt;'Sale Auction Data'!$E$2:$E$597,IF((I$200+1)&gt;'Sale Auction Data'!$E$2:$E$597,'Sale Auction Data'!$F$2:$F$597))))))))</f>
        <v>-</v>
      </c>
      <c r="J390" s="108" t="str">
        <f t="array" ref="J390">IF(ISERR(IF((((SUM(IF($A390='Sale Auction Data'!$L$2:$L$597,IF(I$200&lt;'Sale Auction Data'!$E$2:$E$597,IF((J$200+1)&gt;'Sale Auction Data'!$E$2:$E$597,'Sale Auction Data'!$G$2:$G$597)))))-(SUM(IF($A390='Sale Auction Data'!$L$2:$L$597,IF(I$200&lt;'Sale Auction Data'!$E$2:$E$597,IF((J$200+1)&gt;'Sale Auction Data'!$E$2:$E$597,'Sale Auction Data'!$F$2:$F$597))))))/(SUM(IF($A390='Sale Auction Data'!$L$2:$L$597,IF(I$200&lt;'Sale Auction Data'!$E$2:$E$597,IF((J$200+1)&gt;'Sale Auction Data'!$E$2:$E$597,'Sale Auction Data'!$F$2:$F$597))))))=0,"-",(((SUM(IF($A390='Sale Auction Data'!$L$2:$L$597,IF(I$200&lt;'Sale Auction Data'!$E$2:$E$597,IF((J$200+1)&gt;'Sale Auction Data'!$E$2:$E$597,'Sale Auction Data'!$G$2:$G$597)))))-(SUM(IF($A390='Sale Auction Data'!$L$2:$L$597,IF(I$200&lt;'Sale Auction Data'!$E$2:$E$597,IF((J$200+1)&gt;'Sale Auction Data'!$E$2:$E$597,'Sale Auction Data'!$F$2:$F$597))))))/(SUM(IF($A390='Sale Auction Data'!$L$2:$L$597,IF(I$200&lt;'Sale Auction Data'!$E$2:$E$597,IF((J$200+1)&gt;'Sale Auction Data'!$E$2:$E$597,'Sale Auction Data'!$F$2:$F$597)))))))),"-",IF((((SUM(IF($A390='Sale Auction Data'!$L$2:$L$597,IF(I$200&lt;'Sale Auction Data'!$E$2:$E$597,IF((J$200+1)&gt;'Sale Auction Data'!$E$2:$E$597,'Sale Auction Data'!$G$2:$G$597)))))-(SUM(IF($A390='Sale Auction Data'!$L$2:$L$597,IF(I$200&lt;'Sale Auction Data'!$E$2:$E$597,IF((J$200+1)&gt;'Sale Auction Data'!$E$2:$E$597,'Sale Auction Data'!$F$2:$F$597))))))/(SUM(IF($A390='Sale Auction Data'!$L$2:$L$597,IF(I$200&lt;'Sale Auction Data'!$E$2:$E$597,IF((J$200+1)&gt;'Sale Auction Data'!$E$2:$E$597,'Sale Auction Data'!$F$2:$F$597))))))=0,"-",(((SUM(IF($A390='Sale Auction Data'!$L$2:$L$597,IF(I$200&lt;'Sale Auction Data'!$E$2:$E$597,IF((J$200+1)&gt;'Sale Auction Data'!$E$2:$E$597,'Sale Auction Data'!$G$2:$G$597)))))-(SUM(IF($A390='Sale Auction Data'!$L$2:$L$597,IF(I$200&lt;'Sale Auction Data'!$E$2:$E$597,IF((J$200+1)&gt;'Sale Auction Data'!$E$2:$E$597,'Sale Auction Data'!$F$2:$F$597))))))/(SUM(IF($A390='Sale Auction Data'!$L$2:$L$597,IF(I$200&lt;'Sale Auction Data'!$E$2:$E$597,IF((J$200+1)&gt;'Sale Auction Data'!$E$2:$E$597,'Sale Auction Data'!$F$2:$F$597))))))))</f>
        <v>-</v>
      </c>
      <c r="K390" s="108" t="str">
        <f t="array" ref="K390">IF(ISERR(IF((((SUM(IF($A390='Sale Auction Data'!$L$2:$L$597,IF(J$200&lt;'Sale Auction Data'!$E$2:$E$597,IF((K$200+1)&gt;'Sale Auction Data'!$E$2:$E$597,'Sale Auction Data'!$G$2:$G$597)))))-(SUM(IF($A390='Sale Auction Data'!$L$2:$L$597,IF(J$200&lt;'Sale Auction Data'!$E$2:$E$597,IF((K$200+1)&gt;'Sale Auction Data'!$E$2:$E$597,'Sale Auction Data'!$F$2:$F$597))))))/(SUM(IF($A390='Sale Auction Data'!$L$2:$L$597,IF(J$200&lt;'Sale Auction Data'!$E$2:$E$597,IF((K$200+1)&gt;'Sale Auction Data'!$E$2:$E$597,'Sale Auction Data'!$F$2:$F$597))))))=0,"-",(((SUM(IF($A390='Sale Auction Data'!$L$2:$L$597,IF(J$200&lt;'Sale Auction Data'!$E$2:$E$597,IF((K$200+1)&gt;'Sale Auction Data'!$E$2:$E$597,'Sale Auction Data'!$G$2:$G$597)))))-(SUM(IF($A390='Sale Auction Data'!$L$2:$L$597,IF(J$200&lt;'Sale Auction Data'!$E$2:$E$597,IF((K$200+1)&gt;'Sale Auction Data'!$E$2:$E$597,'Sale Auction Data'!$F$2:$F$597))))))/(SUM(IF($A390='Sale Auction Data'!$L$2:$L$597,IF(J$200&lt;'Sale Auction Data'!$E$2:$E$597,IF((K$200+1)&gt;'Sale Auction Data'!$E$2:$E$597,'Sale Auction Data'!$F$2:$F$597)))))))),"-",IF((((SUM(IF($A390='Sale Auction Data'!$L$2:$L$597,IF(J$200&lt;'Sale Auction Data'!$E$2:$E$597,IF((K$200+1)&gt;'Sale Auction Data'!$E$2:$E$597,'Sale Auction Data'!$G$2:$G$597)))))-(SUM(IF($A390='Sale Auction Data'!$L$2:$L$597,IF(J$200&lt;'Sale Auction Data'!$E$2:$E$597,IF((K$200+1)&gt;'Sale Auction Data'!$E$2:$E$597,'Sale Auction Data'!$F$2:$F$597))))))/(SUM(IF($A390='Sale Auction Data'!$L$2:$L$597,IF(J$200&lt;'Sale Auction Data'!$E$2:$E$597,IF((K$200+1)&gt;'Sale Auction Data'!$E$2:$E$597,'Sale Auction Data'!$F$2:$F$597))))))=0,"-",(((SUM(IF($A390='Sale Auction Data'!$L$2:$L$597,IF(J$200&lt;'Sale Auction Data'!$E$2:$E$597,IF((K$200+1)&gt;'Sale Auction Data'!$E$2:$E$597,'Sale Auction Data'!$G$2:$G$597)))))-(SUM(IF($A390='Sale Auction Data'!$L$2:$L$597,IF(J$200&lt;'Sale Auction Data'!$E$2:$E$597,IF((K$200+1)&gt;'Sale Auction Data'!$E$2:$E$597,'Sale Auction Data'!$F$2:$F$597))))))/(SUM(IF($A390='Sale Auction Data'!$L$2:$L$597,IF(J$200&lt;'Sale Auction Data'!$E$2:$E$597,IF((K$200+1)&gt;'Sale Auction Data'!$E$2:$E$597,'Sale Auction Data'!$F$2:$F$597))))))))</f>
        <v>-</v>
      </c>
      <c r="L390" s="109" t="str">
        <f t="array" ref="L390">IF(ISERR(IF((((SUM(IF($A390='Sale Auction Data'!$L$2:$L$597,IF((L$200+1)&lt;'Sale Auction Data'!$E$2:$E$597,'Sale Auction Data'!$G$2:$G$597))))-(SUM(IF($A390='Sale Auction Data'!$L$2:$L$597,IF((L$200+1)&lt;'Sale Auction Data'!$E$2:$E$597,'Sale Auction Data'!$F$2:$F$597)))))/(SUM(IF($A390='Sale Auction Data'!$L$2:$L$597,IF((L$200+1)&lt;'Sale Auction Data'!$E$2:$E$597,'Sale Auction Data'!$F$2:$F$597)))))=0,"-",(((SUM(IF($A390='Sale Auction Data'!$L$2:$L$597,IF((L$200+1)&lt;'Sale Auction Data'!$E$2:$E$597,'Sale Auction Data'!$G$2:$G$597))))-(SUM(IF($A390='Sale Auction Data'!$L$2:$L$597,IF((L$200+1)&lt;'Sale Auction Data'!$E$2:$E$597,'Sale Auction Data'!$F$2:$F$597)))))/(SUM(IF($A390='Sale Auction Data'!$L$2:$L$597,IF((L$200+1)&lt;'Sale Auction Data'!$E$2:$E$597,'Sale Auction Data'!$F$2:$F$597))))))),"-",IF((((SUM(IF($A390='Sale Auction Data'!$L$2:$L$597,IF((L$200+1)&lt;'Sale Auction Data'!$E$2:$E$597,'Sale Auction Data'!$G$2:$G$597))))-(SUM(IF($A390='Sale Auction Data'!$L$2:$L$597,IF((L$200+1)&lt;'Sale Auction Data'!$E$2:$E$597,'Sale Auction Data'!$F$2:$F$597)))))/(SUM(IF($A390='Sale Auction Data'!$L$2:$L$597,IF((L$200+1)&lt;'Sale Auction Data'!$E$2:$E$597,'Sale Auction Data'!$F$2:$F$597)))))=0,"-",(((SUM(IF($A390='Sale Auction Data'!$L$2:$L$597,IF((L$200+1)&lt;'Sale Auction Data'!$E$2:$E$597,'Sale Auction Data'!$G$2:$G$597))))-(SUM(IF($A390='Sale Auction Data'!$L$2:$L$597,IF((L$200+1)&lt;'Sale Auction Data'!$E$2:$E$597,'Sale Auction Data'!$F$2:$F$597)))))/(SUM(IF($A390='Sale Auction Data'!$L$2:$L$597,IF((L$200+1)&lt;'Sale Auction Data'!$E$2:$E$597,'Sale Auction Data'!$F$2:$F$597)))))))</f>
        <v>-</v>
      </c>
      <c r="M390" s="113">
        <f t="shared" si="56"/>
        <v>0.55288307984790874</v>
      </c>
      <c r="N390" s="114">
        <f t="array" ref="N390">IF(MAX(IF($M390&lt;&gt;$C389:$L389,$C389:$L389))=0,"",MAX(IF($M390&lt;&gt;$C389:$L389,$C389:$L389)))</f>
        <v>0.13401269487750558</v>
      </c>
      <c r="O390" s="114" t="str">
        <f t="array" ref="O390">IF(MIN(IF($M390&lt;&gt;$C389:$L389,IF($N390&lt;&gt;$C389:$L389,$C389:$L389)))=0,"",MIN(IF($M390&lt;&gt;$C389:$L389,IF($N390&lt;&gt;$C389:$L389,$C389:$L389))))</f>
        <v/>
      </c>
      <c r="P390" s="114" t="str">
        <f t="array" ref="P390">IF(MIN(IF($O390&lt;&gt;$C389:$L389,IF($N390&lt;&gt;$C389:$L389,IF($M390&lt;&gt;$C389:$L389,$C389:$L389))))=0,"",MIN(IF($O390&lt;&gt;$C389:$L389,IF($N390&lt;&gt;$C389:$L389,IF($M390&lt;&gt;$C389:$L389,$C389:$L389)))))</f>
        <v/>
      </c>
    </row>
    <row r="391" spans="1:16" x14ac:dyDescent="0.25">
      <c r="A391" t="s">
        <v>211</v>
      </c>
      <c r="B391" s="97" t="s">
        <v>232</v>
      </c>
      <c r="C391" s="107">
        <f t="array" ref="C391">IF(ISERR(IF((((SUM(IF($A391='Sale Auction Data'!$L$2:$L$597,IF(C$200&gt;'Sale Auction Data'!$E$2:$E$597,'Sale Auction Data'!$G$2:$G$597))))-(SUM(IF($A391='Sale Auction Data'!$L$2:$L$597,IF(C$200&gt;'Sale Auction Data'!$E$2:$E$597,'Sale Auction Data'!$F$2:$F$597)))))/(SUM(IF($A391='Sale Auction Data'!$L$2:$L$597,IF(C$200&gt;'Sale Auction Data'!$E$2:$E$597,'Sale Auction Data'!$F$2:$F$597)))))=0,"-",(((SUM(IF($A391='Sale Auction Data'!$L$2:$L$597,IF(C$200&gt;'Sale Auction Data'!$E$2:$E$597,'Sale Auction Data'!$G$2:$G$597))))-(SUM(IF($A391='Sale Auction Data'!$L$2:$L$597,IF(C$200&gt;'Sale Auction Data'!$E$2:$E$597,'Sale Auction Data'!$F$2:$F$597)))))/(SUM(IF($A391='Sale Auction Data'!$L$2:$L$597,IF(C$200&gt;'Sale Auction Data'!$E$2:$E$597,'Sale Auction Data'!$F$2:$F$597))))))),"-",IF((((SUM(IF($A391='Sale Auction Data'!$L$2:$L$597,IF(C$200&gt;'Sale Auction Data'!$E$2:$E$597,'Sale Auction Data'!$G$2:$G$597))))-(SUM(IF($A391='Sale Auction Data'!$L$2:$L$597,IF(C$200&gt;'Sale Auction Data'!$E$2:$E$597,'Sale Auction Data'!$F$2:$F$597)))))/(SUM(IF($A391='Sale Auction Data'!$L$2:$L$597,IF(C$200&gt;'Sale Auction Data'!$E$2:$E$597,'Sale Auction Data'!$F$2:$F$597)))))=0,"-",(((SUM(IF($A391='Sale Auction Data'!$L$2:$L$597,IF(C$200&gt;'Sale Auction Data'!$E$2:$E$597,'Sale Auction Data'!$G$2:$G$597))))-(SUM(IF($A391='Sale Auction Data'!$L$2:$L$597,IF(C$200&gt;'Sale Auction Data'!$E$2:$E$597,'Sale Auction Data'!$F$2:$F$597)))))/(SUM(IF($A391='Sale Auction Data'!$L$2:$L$597,IF(C$200&gt;'Sale Auction Data'!$E$2:$E$597,'Sale Auction Data'!$F$2:$F$597)))))))</f>
        <v>0.24763636363636363</v>
      </c>
      <c r="D391" s="108" t="str">
        <f t="array" ref="D391">IF(ISERR(IF((((SUM(IF($A391='Sale Auction Data'!$L$2:$L$597,IF(C$200&lt;'Sale Auction Data'!$E$2:$E$597,IF((D$200+1)&gt;'Sale Auction Data'!$E$2:$E$597,'Sale Auction Data'!$G$2:$G$597)))))-(SUM(IF($A391='Sale Auction Data'!$L$2:$L$597,IF(C$200&lt;'Sale Auction Data'!$E$2:$E$597,IF((D$200+1)&gt;'Sale Auction Data'!$E$2:$E$597,'Sale Auction Data'!$F$2:$F$597))))))/(SUM(IF($A391='Sale Auction Data'!$L$2:$L$597,IF(C$200&lt;'Sale Auction Data'!$E$2:$E$597,IF((D$200+1)&gt;'Sale Auction Data'!$E$2:$E$597,'Sale Auction Data'!$F$2:$F$597))))))=0,"-",(((SUM(IF($A391='Sale Auction Data'!$L$2:$L$597,IF(C$200&lt;'Sale Auction Data'!$E$2:$E$597,IF((D$200+1)&gt;'Sale Auction Data'!$E$2:$E$597,'Sale Auction Data'!$G$2:$G$597)))))-(SUM(IF($A391='Sale Auction Data'!$L$2:$L$597,IF(C$200&lt;'Sale Auction Data'!$E$2:$E$597,IF((D$200+1)&gt;'Sale Auction Data'!$E$2:$E$597,'Sale Auction Data'!$F$2:$F$597))))))/(SUM(IF($A391='Sale Auction Data'!$L$2:$L$597,IF(C$200&lt;'Sale Auction Data'!$E$2:$E$597,IF((D$200+1)&gt;'Sale Auction Data'!$E$2:$E$597,'Sale Auction Data'!$F$2:$F$597)))))))),"-",IF((((SUM(IF($A391='Sale Auction Data'!$L$2:$L$597,IF(C$200&lt;'Sale Auction Data'!$E$2:$E$597,IF((D$200+1)&gt;'Sale Auction Data'!$E$2:$E$597,'Sale Auction Data'!$G$2:$G$597)))))-(SUM(IF($A391='Sale Auction Data'!$L$2:$L$597,IF(C$200&lt;'Sale Auction Data'!$E$2:$E$597,IF((D$200+1)&gt;'Sale Auction Data'!$E$2:$E$597,'Sale Auction Data'!$F$2:$F$597))))))/(SUM(IF($A391='Sale Auction Data'!$L$2:$L$597,IF(C$200&lt;'Sale Auction Data'!$E$2:$E$597,IF((D$200+1)&gt;'Sale Auction Data'!$E$2:$E$597,'Sale Auction Data'!$F$2:$F$597))))))=0,"-",(((SUM(IF($A391='Sale Auction Data'!$L$2:$L$597,IF(C$200&lt;'Sale Auction Data'!$E$2:$E$597,IF((D$200+1)&gt;'Sale Auction Data'!$E$2:$E$597,'Sale Auction Data'!$G$2:$G$597)))))-(SUM(IF($A391='Sale Auction Data'!$L$2:$L$597,IF(C$200&lt;'Sale Auction Data'!$E$2:$E$597,IF((D$200+1)&gt;'Sale Auction Data'!$E$2:$E$597,'Sale Auction Data'!$F$2:$F$597))))))/(SUM(IF($A391='Sale Auction Data'!$L$2:$L$597,IF(C$200&lt;'Sale Auction Data'!$E$2:$E$597,IF((D$200+1)&gt;'Sale Auction Data'!$E$2:$E$597,'Sale Auction Data'!$F$2:$F$597))))))))</f>
        <v>-</v>
      </c>
      <c r="E391" s="108" t="str">
        <f t="array" ref="E391">IF(ISERR(IF((((SUM(IF($A391='Sale Auction Data'!$L$2:$L$597,IF(D$200&lt;'Sale Auction Data'!$E$2:$E$597,IF((E$200+1)&gt;'Sale Auction Data'!$E$2:$E$597,'Sale Auction Data'!$G$2:$G$597)))))-(SUM(IF($A391='Sale Auction Data'!$L$2:$L$597,IF(D$200&lt;'Sale Auction Data'!$E$2:$E$597,IF((E$200+1)&gt;'Sale Auction Data'!$E$2:$E$597,'Sale Auction Data'!$F$2:$F$597))))))/(SUM(IF($A391='Sale Auction Data'!$L$2:$L$597,IF(D$200&lt;'Sale Auction Data'!$E$2:$E$597,IF((E$200+1)&gt;'Sale Auction Data'!$E$2:$E$597,'Sale Auction Data'!$F$2:$F$597))))))=0,"-",(((SUM(IF($A391='Sale Auction Data'!$L$2:$L$597,IF(D$200&lt;'Sale Auction Data'!$E$2:$E$597,IF((E$200+1)&gt;'Sale Auction Data'!$E$2:$E$597,'Sale Auction Data'!$G$2:$G$597)))))-(SUM(IF($A391='Sale Auction Data'!$L$2:$L$597,IF(D$200&lt;'Sale Auction Data'!$E$2:$E$597,IF((E$200+1)&gt;'Sale Auction Data'!$E$2:$E$597,'Sale Auction Data'!$F$2:$F$597))))))/(SUM(IF($A391='Sale Auction Data'!$L$2:$L$597,IF(D$200&lt;'Sale Auction Data'!$E$2:$E$597,IF((E$200+1)&gt;'Sale Auction Data'!$E$2:$E$597,'Sale Auction Data'!$F$2:$F$597)))))))),"-",IF((((SUM(IF($A391='Sale Auction Data'!$L$2:$L$597,IF(D$200&lt;'Sale Auction Data'!$E$2:$E$597,IF((E$200+1)&gt;'Sale Auction Data'!$E$2:$E$597,'Sale Auction Data'!$G$2:$G$597)))))-(SUM(IF($A391='Sale Auction Data'!$L$2:$L$597,IF(D$200&lt;'Sale Auction Data'!$E$2:$E$597,IF((E$200+1)&gt;'Sale Auction Data'!$E$2:$E$597,'Sale Auction Data'!$F$2:$F$597))))))/(SUM(IF($A391='Sale Auction Data'!$L$2:$L$597,IF(D$200&lt;'Sale Auction Data'!$E$2:$E$597,IF((E$200+1)&gt;'Sale Auction Data'!$E$2:$E$597,'Sale Auction Data'!$F$2:$F$597))))))=0,"-",(((SUM(IF($A391='Sale Auction Data'!$L$2:$L$597,IF(D$200&lt;'Sale Auction Data'!$E$2:$E$597,IF((E$200+1)&gt;'Sale Auction Data'!$E$2:$E$597,'Sale Auction Data'!$G$2:$G$597)))))-(SUM(IF($A391='Sale Auction Data'!$L$2:$L$597,IF(D$200&lt;'Sale Auction Data'!$E$2:$E$597,IF((E$200+1)&gt;'Sale Auction Data'!$E$2:$E$597,'Sale Auction Data'!$F$2:$F$597))))))/(SUM(IF($A391='Sale Auction Data'!$L$2:$L$597,IF(D$200&lt;'Sale Auction Data'!$E$2:$E$597,IF((E$200+1)&gt;'Sale Auction Data'!$E$2:$E$597,'Sale Auction Data'!$F$2:$F$597))))))))</f>
        <v>-</v>
      </c>
      <c r="F391" s="108" t="str">
        <f t="array" ref="F391">IF(ISERR(IF((((SUM(IF($A391='Sale Auction Data'!$L$2:$L$597,IF(E$200&lt;'Sale Auction Data'!$E$2:$E$597,IF((F$200+1)&gt;'Sale Auction Data'!$E$2:$E$597,'Sale Auction Data'!$G$2:$G$597)))))-(SUM(IF($A391='Sale Auction Data'!$L$2:$L$597,IF(E$200&lt;'Sale Auction Data'!$E$2:$E$597,IF((F$200+1)&gt;'Sale Auction Data'!$E$2:$E$597,'Sale Auction Data'!$F$2:$F$597))))))/(SUM(IF($A391='Sale Auction Data'!$L$2:$L$597,IF(E$200&lt;'Sale Auction Data'!$E$2:$E$597,IF((F$200+1)&gt;'Sale Auction Data'!$E$2:$E$597,'Sale Auction Data'!$F$2:$F$597))))))=0,"-",(((SUM(IF($A391='Sale Auction Data'!$L$2:$L$597,IF(E$200&lt;'Sale Auction Data'!$E$2:$E$597,IF((F$200+1)&gt;'Sale Auction Data'!$E$2:$E$597,'Sale Auction Data'!$G$2:$G$597)))))-(SUM(IF($A391='Sale Auction Data'!$L$2:$L$597,IF(E$200&lt;'Sale Auction Data'!$E$2:$E$597,IF((F$200+1)&gt;'Sale Auction Data'!$E$2:$E$597,'Sale Auction Data'!$F$2:$F$597))))))/(SUM(IF($A391='Sale Auction Data'!$L$2:$L$597,IF(E$200&lt;'Sale Auction Data'!$E$2:$E$597,IF((F$200+1)&gt;'Sale Auction Data'!$E$2:$E$597,'Sale Auction Data'!$F$2:$F$597)))))))),"-",IF((((SUM(IF($A391='Sale Auction Data'!$L$2:$L$597,IF(E$200&lt;'Sale Auction Data'!$E$2:$E$597,IF((F$200+1)&gt;'Sale Auction Data'!$E$2:$E$597,'Sale Auction Data'!$G$2:$G$597)))))-(SUM(IF($A391='Sale Auction Data'!$L$2:$L$597,IF(E$200&lt;'Sale Auction Data'!$E$2:$E$597,IF((F$200+1)&gt;'Sale Auction Data'!$E$2:$E$597,'Sale Auction Data'!$F$2:$F$597))))))/(SUM(IF($A391='Sale Auction Data'!$L$2:$L$597,IF(E$200&lt;'Sale Auction Data'!$E$2:$E$597,IF((F$200+1)&gt;'Sale Auction Data'!$E$2:$E$597,'Sale Auction Data'!$F$2:$F$597))))))=0,"-",(((SUM(IF($A391='Sale Auction Data'!$L$2:$L$597,IF(E$200&lt;'Sale Auction Data'!$E$2:$E$597,IF((F$200+1)&gt;'Sale Auction Data'!$E$2:$E$597,'Sale Auction Data'!$G$2:$G$597)))))-(SUM(IF($A391='Sale Auction Data'!$L$2:$L$597,IF(E$200&lt;'Sale Auction Data'!$E$2:$E$597,IF((F$200+1)&gt;'Sale Auction Data'!$E$2:$E$597,'Sale Auction Data'!$F$2:$F$597))))))/(SUM(IF($A391='Sale Auction Data'!$L$2:$L$597,IF(E$200&lt;'Sale Auction Data'!$E$2:$E$597,IF((F$200+1)&gt;'Sale Auction Data'!$E$2:$E$597,'Sale Auction Data'!$F$2:$F$597))))))))</f>
        <v>-</v>
      </c>
      <c r="G391" s="108" t="str">
        <f t="array" ref="G391">IF(ISERR(IF((((SUM(IF($A391='Sale Auction Data'!$L$2:$L$597,IF(F$200&lt;'Sale Auction Data'!$E$2:$E$597,IF((G$200+1)&gt;'Sale Auction Data'!$E$2:$E$597,'Sale Auction Data'!$G$2:$G$597)))))-(SUM(IF($A391='Sale Auction Data'!$L$2:$L$597,IF(F$200&lt;'Sale Auction Data'!$E$2:$E$597,IF((G$200+1)&gt;'Sale Auction Data'!$E$2:$E$597,'Sale Auction Data'!$F$2:$F$597))))))/(SUM(IF($A391='Sale Auction Data'!$L$2:$L$597,IF(F$200&lt;'Sale Auction Data'!$E$2:$E$597,IF((G$200+1)&gt;'Sale Auction Data'!$E$2:$E$597,'Sale Auction Data'!$F$2:$F$597))))))=0,"-",(((SUM(IF($A391='Sale Auction Data'!$L$2:$L$597,IF(F$200&lt;'Sale Auction Data'!$E$2:$E$597,IF((G$200+1)&gt;'Sale Auction Data'!$E$2:$E$597,'Sale Auction Data'!$G$2:$G$597)))))-(SUM(IF($A391='Sale Auction Data'!$L$2:$L$597,IF(F$200&lt;'Sale Auction Data'!$E$2:$E$597,IF((G$200+1)&gt;'Sale Auction Data'!$E$2:$E$597,'Sale Auction Data'!$F$2:$F$597))))))/(SUM(IF($A391='Sale Auction Data'!$L$2:$L$597,IF(F$200&lt;'Sale Auction Data'!$E$2:$E$597,IF((G$200+1)&gt;'Sale Auction Data'!$E$2:$E$597,'Sale Auction Data'!$F$2:$F$597)))))))),"-",IF((((SUM(IF($A391='Sale Auction Data'!$L$2:$L$597,IF(F$200&lt;'Sale Auction Data'!$E$2:$E$597,IF((G$200+1)&gt;'Sale Auction Data'!$E$2:$E$597,'Sale Auction Data'!$G$2:$G$597)))))-(SUM(IF($A391='Sale Auction Data'!$L$2:$L$597,IF(F$200&lt;'Sale Auction Data'!$E$2:$E$597,IF((G$200+1)&gt;'Sale Auction Data'!$E$2:$E$597,'Sale Auction Data'!$F$2:$F$597))))))/(SUM(IF($A391='Sale Auction Data'!$L$2:$L$597,IF(F$200&lt;'Sale Auction Data'!$E$2:$E$597,IF((G$200+1)&gt;'Sale Auction Data'!$E$2:$E$597,'Sale Auction Data'!$F$2:$F$597))))))=0,"-",(((SUM(IF($A391='Sale Auction Data'!$L$2:$L$597,IF(F$200&lt;'Sale Auction Data'!$E$2:$E$597,IF((G$200+1)&gt;'Sale Auction Data'!$E$2:$E$597,'Sale Auction Data'!$G$2:$G$597)))))-(SUM(IF($A391='Sale Auction Data'!$L$2:$L$597,IF(F$200&lt;'Sale Auction Data'!$E$2:$E$597,IF((G$200+1)&gt;'Sale Auction Data'!$E$2:$E$597,'Sale Auction Data'!$F$2:$F$597))))))/(SUM(IF($A391='Sale Auction Data'!$L$2:$L$597,IF(F$200&lt;'Sale Auction Data'!$E$2:$E$597,IF((G$200+1)&gt;'Sale Auction Data'!$E$2:$E$597,'Sale Auction Data'!$F$2:$F$597))))))))</f>
        <v>-</v>
      </c>
      <c r="H391" s="108" t="str">
        <f t="array" ref="H391">IF(ISERR(IF((((SUM(IF($A391='Sale Auction Data'!$L$2:$L$597,IF(G$200&lt;'Sale Auction Data'!$E$2:$E$597,IF((H$200+1)&gt;'Sale Auction Data'!$E$2:$E$597,'Sale Auction Data'!$G$2:$G$597)))))-(SUM(IF($A391='Sale Auction Data'!$L$2:$L$597,IF(G$200&lt;'Sale Auction Data'!$E$2:$E$597,IF((H$200+1)&gt;'Sale Auction Data'!$E$2:$E$597,'Sale Auction Data'!$F$2:$F$597))))))/(SUM(IF($A391='Sale Auction Data'!$L$2:$L$597,IF(G$200&lt;'Sale Auction Data'!$E$2:$E$597,IF((H$200+1)&gt;'Sale Auction Data'!$E$2:$E$597,'Sale Auction Data'!$F$2:$F$597))))))=0,"-",(((SUM(IF($A391='Sale Auction Data'!$L$2:$L$597,IF(G$200&lt;'Sale Auction Data'!$E$2:$E$597,IF((H$200+1)&gt;'Sale Auction Data'!$E$2:$E$597,'Sale Auction Data'!$G$2:$G$597)))))-(SUM(IF($A391='Sale Auction Data'!$L$2:$L$597,IF(G$200&lt;'Sale Auction Data'!$E$2:$E$597,IF((H$200+1)&gt;'Sale Auction Data'!$E$2:$E$597,'Sale Auction Data'!$F$2:$F$597))))))/(SUM(IF($A391='Sale Auction Data'!$L$2:$L$597,IF(G$200&lt;'Sale Auction Data'!$E$2:$E$597,IF((H$200+1)&gt;'Sale Auction Data'!$E$2:$E$597,'Sale Auction Data'!$F$2:$F$597)))))))),"-",IF((((SUM(IF($A391='Sale Auction Data'!$L$2:$L$597,IF(G$200&lt;'Sale Auction Data'!$E$2:$E$597,IF((H$200+1)&gt;'Sale Auction Data'!$E$2:$E$597,'Sale Auction Data'!$G$2:$G$597)))))-(SUM(IF($A391='Sale Auction Data'!$L$2:$L$597,IF(G$200&lt;'Sale Auction Data'!$E$2:$E$597,IF((H$200+1)&gt;'Sale Auction Data'!$E$2:$E$597,'Sale Auction Data'!$F$2:$F$597))))))/(SUM(IF($A391='Sale Auction Data'!$L$2:$L$597,IF(G$200&lt;'Sale Auction Data'!$E$2:$E$597,IF((H$200+1)&gt;'Sale Auction Data'!$E$2:$E$597,'Sale Auction Data'!$F$2:$F$597))))))=0,"-",(((SUM(IF($A391='Sale Auction Data'!$L$2:$L$597,IF(G$200&lt;'Sale Auction Data'!$E$2:$E$597,IF((H$200+1)&gt;'Sale Auction Data'!$E$2:$E$597,'Sale Auction Data'!$G$2:$G$597)))))-(SUM(IF($A391='Sale Auction Data'!$L$2:$L$597,IF(G$200&lt;'Sale Auction Data'!$E$2:$E$597,IF((H$200+1)&gt;'Sale Auction Data'!$E$2:$E$597,'Sale Auction Data'!$F$2:$F$597))))))/(SUM(IF($A391='Sale Auction Data'!$L$2:$L$597,IF(G$200&lt;'Sale Auction Data'!$E$2:$E$597,IF((H$200+1)&gt;'Sale Auction Data'!$E$2:$E$597,'Sale Auction Data'!$F$2:$F$597))))))))</f>
        <v>-</v>
      </c>
      <c r="I391" s="108" t="str">
        <f t="array" ref="I391">IF(ISERR(IF((((SUM(IF($A391='Sale Auction Data'!$L$2:$L$597,IF(H$200&lt;'Sale Auction Data'!$E$2:$E$597,IF((I$200+1)&gt;'Sale Auction Data'!$E$2:$E$597,'Sale Auction Data'!$G$2:$G$597)))))-(SUM(IF($A391='Sale Auction Data'!$L$2:$L$597,IF(H$200&lt;'Sale Auction Data'!$E$2:$E$597,IF((I$200+1)&gt;'Sale Auction Data'!$E$2:$E$597,'Sale Auction Data'!$F$2:$F$597))))))/(SUM(IF($A391='Sale Auction Data'!$L$2:$L$597,IF(H$200&lt;'Sale Auction Data'!$E$2:$E$597,IF((I$200+1)&gt;'Sale Auction Data'!$E$2:$E$597,'Sale Auction Data'!$F$2:$F$597))))))=0,"-",(((SUM(IF($A391='Sale Auction Data'!$L$2:$L$597,IF(H$200&lt;'Sale Auction Data'!$E$2:$E$597,IF((I$200+1)&gt;'Sale Auction Data'!$E$2:$E$597,'Sale Auction Data'!$G$2:$G$597)))))-(SUM(IF($A391='Sale Auction Data'!$L$2:$L$597,IF(H$200&lt;'Sale Auction Data'!$E$2:$E$597,IF((I$200+1)&gt;'Sale Auction Data'!$E$2:$E$597,'Sale Auction Data'!$F$2:$F$597))))))/(SUM(IF($A391='Sale Auction Data'!$L$2:$L$597,IF(H$200&lt;'Sale Auction Data'!$E$2:$E$597,IF((I$200+1)&gt;'Sale Auction Data'!$E$2:$E$597,'Sale Auction Data'!$F$2:$F$597)))))))),"-",IF((((SUM(IF($A391='Sale Auction Data'!$L$2:$L$597,IF(H$200&lt;'Sale Auction Data'!$E$2:$E$597,IF((I$200+1)&gt;'Sale Auction Data'!$E$2:$E$597,'Sale Auction Data'!$G$2:$G$597)))))-(SUM(IF($A391='Sale Auction Data'!$L$2:$L$597,IF(H$200&lt;'Sale Auction Data'!$E$2:$E$597,IF((I$200+1)&gt;'Sale Auction Data'!$E$2:$E$597,'Sale Auction Data'!$F$2:$F$597))))))/(SUM(IF($A391='Sale Auction Data'!$L$2:$L$597,IF(H$200&lt;'Sale Auction Data'!$E$2:$E$597,IF((I$200+1)&gt;'Sale Auction Data'!$E$2:$E$597,'Sale Auction Data'!$F$2:$F$597))))))=0,"-",(((SUM(IF($A391='Sale Auction Data'!$L$2:$L$597,IF(H$200&lt;'Sale Auction Data'!$E$2:$E$597,IF((I$200+1)&gt;'Sale Auction Data'!$E$2:$E$597,'Sale Auction Data'!$G$2:$G$597)))))-(SUM(IF($A391='Sale Auction Data'!$L$2:$L$597,IF(H$200&lt;'Sale Auction Data'!$E$2:$E$597,IF((I$200+1)&gt;'Sale Auction Data'!$E$2:$E$597,'Sale Auction Data'!$F$2:$F$597))))))/(SUM(IF($A391='Sale Auction Data'!$L$2:$L$597,IF(H$200&lt;'Sale Auction Data'!$E$2:$E$597,IF((I$200+1)&gt;'Sale Auction Data'!$E$2:$E$597,'Sale Auction Data'!$F$2:$F$597))))))))</f>
        <v>-</v>
      </c>
      <c r="J391" s="108" t="str">
        <f t="array" ref="J391">IF(ISERR(IF((((SUM(IF($A391='Sale Auction Data'!$L$2:$L$597,IF(I$200&lt;'Sale Auction Data'!$E$2:$E$597,IF((J$200+1)&gt;'Sale Auction Data'!$E$2:$E$597,'Sale Auction Data'!$G$2:$G$597)))))-(SUM(IF($A391='Sale Auction Data'!$L$2:$L$597,IF(I$200&lt;'Sale Auction Data'!$E$2:$E$597,IF((J$200+1)&gt;'Sale Auction Data'!$E$2:$E$597,'Sale Auction Data'!$F$2:$F$597))))))/(SUM(IF($A391='Sale Auction Data'!$L$2:$L$597,IF(I$200&lt;'Sale Auction Data'!$E$2:$E$597,IF((J$200+1)&gt;'Sale Auction Data'!$E$2:$E$597,'Sale Auction Data'!$F$2:$F$597))))))=0,"-",(((SUM(IF($A391='Sale Auction Data'!$L$2:$L$597,IF(I$200&lt;'Sale Auction Data'!$E$2:$E$597,IF((J$200+1)&gt;'Sale Auction Data'!$E$2:$E$597,'Sale Auction Data'!$G$2:$G$597)))))-(SUM(IF($A391='Sale Auction Data'!$L$2:$L$597,IF(I$200&lt;'Sale Auction Data'!$E$2:$E$597,IF((J$200+1)&gt;'Sale Auction Data'!$E$2:$E$597,'Sale Auction Data'!$F$2:$F$597))))))/(SUM(IF($A391='Sale Auction Data'!$L$2:$L$597,IF(I$200&lt;'Sale Auction Data'!$E$2:$E$597,IF((J$200+1)&gt;'Sale Auction Data'!$E$2:$E$597,'Sale Auction Data'!$F$2:$F$597)))))))),"-",IF((((SUM(IF($A391='Sale Auction Data'!$L$2:$L$597,IF(I$200&lt;'Sale Auction Data'!$E$2:$E$597,IF((J$200+1)&gt;'Sale Auction Data'!$E$2:$E$597,'Sale Auction Data'!$G$2:$G$597)))))-(SUM(IF($A391='Sale Auction Data'!$L$2:$L$597,IF(I$200&lt;'Sale Auction Data'!$E$2:$E$597,IF((J$200+1)&gt;'Sale Auction Data'!$E$2:$E$597,'Sale Auction Data'!$F$2:$F$597))))))/(SUM(IF($A391='Sale Auction Data'!$L$2:$L$597,IF(I$200&lt;'Sale Auction Data'!$E$2:$E$597,IF((J$200+1)&gt;'Sale Auction Data'!$E$2:$E$597,'Sale Auction Data'!$F$2:$F$597))))))=0,"-",(((SUM(IF($A391='Sale Auction Data'!$L$2:$L$597,IF(I$200&lt;'Sale Auction Data'!$E$2:$E$597,IF((J$200+1)&gt;'Sale Auction Data'!$E$2:$E$597,'Sale Auction Data'!$G$2:$G$597)))))-(SUM(IF($A391='Sale Auction Data'!$L$2:$L$597,IF(I$200&lt;'Sale Auction Data'!$E$2:$E$597,IF((J$200+1)&gt;'Sale Auction Data'!$E$2:$E$597,'Sale Auction Data'!$F$2:$F$597))))))/(SUM(IF($A391='Sale Auction Data'!$L$2:$L$597,IF(I$200&lt;'Sale Auction Data'!$E$2:$E$597,IF((J$200+1)&gt;'Sale Auction Data'!$E$2:$E$597,'Sale Auction Data'!$F$2:$F$597))))))))</f>
        <v>-</v>
      </c>
      <c r="K391" s="108" t="str">
        <f t="array" ref="K391">IF(ISERR(IF((((SUM(IF($A391='Sale Auction Data'!$L$2:$L$597,IF(J$200&lt;'Sale Auction Data'!$E$2:$E$597,IF((K$200+1)&gt;'Sale Auction Data'!$E$2:$E$597,'Sale Auction Data'!$G$2:$G$597)))))-(SUM(IF($A391='Sale Auction Data'!$L$2:$L$597,IF(J$200&lt;'Sale Auction Data'!$E$2:$E$597,IF((K$200+1)&gt;'Sale Auction Data'!$E$2:$E$597,'Sale Auction Data'!$F$2:$F$597))))))/(SUM(IF($A391='Sale Auction Data'!$L$2:$L$597,IF(J$200&lt;'Sale Auction Data'!$E$2:$E$597,IF((K$200+1)&gt;'Sale Auction Data'!$E$2:$E$597,'Sale Auction Data'!$F$2:$F$597))))))=0,"-",(((SUM(IF($A391='Sale Auction Data'!$L$2:$L$597,IF(J$200&lt;'Sale Auction Data'!$E$2:$E$597,IF((K$200+1)&gt;'Sale Auction Data'!$E$2:$E$597,'Sale Auction Data'!$G$2:$G$597)))))-(SUM(IF($A391='Sale Auction Data'!$L$2:$L$597,IF(J$200&lt;'Sale Auction Data'!$E$2:$E$597,IF((K$200+1)&gt;'Sale Auction Data'!$E$2:$E$597,'Sale Auction Data'!$F$2:$F$597))))))/(SUM(IF($A391='Sale Auction Data'!$L$2:$L$597,IF(J$200&lt;'Sale Auction Data'!$E$2:$E$597,IF((K$200+1)&gt;'Sale Auction Data'!$E$2:$E$597,'Sale Auction Data'!$F$2:$F$597)))))))),"-",IF((((SUM(IF($A391='Sale Auction Data'!$L$2:$L$597,IF(J$200&lt;'Sale Auction Data'!$E$2:$E$597,IF((K$200+1)&gt;'Sale Auction Data'!$E$2:$E$597,'Sale Auction Data'!$G$2:$G$597)))))-(SUM(IF($A391='Sale Auction Data'!$L$2:$L$597,IF(J$200&lt;'Sale Auction Data'!$E$2:$E$597,IF((K$200+1)&gt;'Sale Auction Data'!$E$2:$E$597,'Sale Auction Data'!$F$2:$F$597))))))/(SUM(IF($A391='Sale Auction Data'!$L$2:$L$597,IF(J$200&lt;'Sale Auction Data'!$E$2:$E$597,IF((K$200+1)&gt;'Sale Auction Data'!$E$2:$E$597,'Sale Auction Data'!$F$2:$F$597))))))=0,"-",(((SUM(IF($A391='Sale Auction Data'!$L$2:$L$597,IF(J$200&lt;'Sale Auction Data'!$E$2:$E$597,IF((K$200+1)&gt;'Sale Auction Data'!$E$2:$E$597,'Sale Auction Data'!$G$2:$G$597)))))-(SUM(IF($A391='Sale Auction Data'!$L$2:$L$597,IF(J$200&lt;'Sale Auction Data'!$E$2:$E$597,IF((K$200+1)&gt;'Sale Auction Data'!$E$2:$E$597,'Sale Auction Data'!$F$2:$F$597))))))/(SUM(IF($A391='Sale Auction Data'!$L$2:$L$597,IF(J$200&lt;'Sale Auction Data'!$E$2:$E$597,IF((K$200+1)&gt;'Sale Auction Data'!$E$2:$E$597,'Sale Auction Data'!$F$2:$F$597))))))))</f>
        <v>-</v>
      </c>
      <c r="L391" s="109" t="str">
        <f t="array" ref="L391">IF(ISERR(IF((((SUM(IF($A391='Sale Auction Data'!$L$2:$L$597,IF((L$200+1)&lt;'Sale Auction Data'!$E$2:$E$597,'Sale Auction Data'!$G$2:$G$597))))-(SUM(IF($A391='Sale Auction Data'!$L$2:$L$597,IF((L$200+1)&lt;'Sale Auction Data'!$E$2:$E$597,'Sale Auction Data'!$F$2:$F$597)))))/(SUM(IF($A391='Sale Auction Data'!$L$2:$L$597,IF((L$200+1)&lt;'Sale Auction Data'!$E$2:$E$597,'Sale Auction Data'!$F$2:$F$597)))))=0,"-",(((SUM(IF($A391='Sale Auction Data'!$L$2:$L$597,IF((L$200+1)&lt;'Sale Auction Data'!$E$2:$E$597,'Sale Auction Data'!$G$2:$G$597))))-(SUM(IF($A391='Sale Auction Data'!$L$2:$L$597,IF((L$200+1)&lt;'Sale Auction Data'!$E$2:$E$597,'Sale Auction Data'!$F$2:$F$597)))))/(SUM(IF($A391='Sale Auction Data'!$L$2:$L$597,IF((L$200+1)&lt;'Sale Auction Data'!$E$2:$E$597,'Sale Auction Data'!$F$2:$F$597))))))),"-",IF((((SUM(IF($A391='Sale Auction Data'!$L$2:$L$597,IF((L$200+1)&lt;'Sale Auction Data'!$E$2:$E$597,'Sale Auction Data'!$G$2:$G$597))))-(SUM(IF($A391='Sale Auction Data'!$L$2:$L$597,IF((L$200+1)&lt;'Sale Auction Data'!$E$2:$E$597,'Sale Auction Data'!$F$2:$F$597)))))/(SUM(IF($A391='Sale Auction Data'!$L$2:$L$597,IF((L$200+1)&lt;'Sale Auction Data'!$E$2:$E$597,'Sale Auction Data'!$F$2:$F$597)))))=0,"-",(((SUM(IF($A391='Sale Auction Data'!$L$2:$L$597,IF((L$200+1)&lt;'Sale Auction Data'!$E$2:$E$597,'Sale Auction Data'!$G$2:$G$597))))-(SUM(IF($A391='Sale Auction Data'!$L$2:$L$597,IF((L$200+1)&lt;'Sale Auction Data'!$E$2:$E$597,'Sale Auction Data'!$F$2:$F$597)))))/(SUM(IF($A391='Sale Auction Data'!$L$2:$L$597,IF((L$200+1)&lt;'Sale Auction Data'!$E$2:$E$597,'Sale Auction Data'!$F$2:$F$597)))))))</f>
        <v>-</v>
      </c>
      <c r="M391" s="113">
        <f t="shared" si="56"/>
        <v>3.4923857868020304E-3</v>
      </c>
      <c r="N391" s="114" t="str">
        <f t="array" ref="N391">IF(MAX(IF($M391&lt;&gt;$C390:$L390,$C390:$L390))=0,"",MAX(IF($M391&lt;&gt;$C390:$L390,$C390:$L390)))</f>
        <v/>
      </c>
      <c r="O391" s="114" t="str">
        <f t="array" ref="O391">IF(MIN(IF($M391&lt;&gt;$C390:$L390,IF($N391&lt;&gt;$C390:$L390,$C390:$L390)))=0,"",MIN(IF($M391&lt;&gt;$C390:$L390,IF($N391&lt;&gt;$C390:$L390,$C390:$L390))))</f>
        <v/>
      </c>
      <c r="P391" s="114" t="str">
        <f t="array" ref="P391">IF(MIN(IF($O391&lt;&gt;$C390:$L390,IF($N391&lt;&gt;$C390:$L390,IF($M391&lt;&gt;$C390:$L390,$C390:$L390))))=0,"",MIN(IF($O391&lt;&gt;$C390:$L390,IF($N391&lt;&gt;$C390:$L390,IF($M391&lt;&gt;$C390:$L390,$C390:$L390)))))</f>
        <v/>
      </c>
    </row>
    <row r="392" spans="1:16" x14ac:dyDescent="0.25">
      <c r="A392" t="s">
        <v>219</v>
      </c>
      <c r="B392" s="97" t="s">
        <v>219</v>
      </c>
      <c r="C392" s="107">
        <f t="array" ref="C392">IF(ISERR(IF((((SUM(IF($A392='Sale Auction Data'!$L$2:$L$597,IF(C$200&gt;'Sale Auction Data'!$E$2:$E$597,'Sale Auction Data'!$G$2:$G$597))))-(SUM(IF($A392='Sale Auction Data'!$L$2:$L$597,IF(C$200&gt;'Sale Auction Data'!$E$2:$E$597,'Sale Auction Data'!$F$2:$F$597)))))/(SUM(IF($A392='Sale Auction Data'!$L$2:$L$597,IF(C$200&gt;'Sale Auction Data'!$E$2:$E$597,'Sale Auction Data'!$F$2:$F$597)))))=0,"-",(((SUM(IF($A392='Sale Auction Data'!$L$2:$L$597,IF(C$200&gt;'Sale Auction Data'!$E$2:$E$597,'Sale Auction Data'!$G$2:$G$597))))-(SUM(IF($A392='Sale Auction Data'!$L$2:$L$597,IF(C$200&gt;'Sale Auction Data'!$E$2:$E$597,'Sale Auction Data'!$F$2:$F$597)))))/(SUM(IF($A392='Sale Auction Data'!$L$2:$L$597,IF(C$200&gt;'Sale Auction Data'!$E$2:$E$597,'Sale Auction Data'!$F$2:$F$597))))))),"-",IF((((SUM(IF($A392='Sale Auction Data'!$L$2:$L$597,IF(C$200&gt;'Sale Auction Data'!$E$2:$E$597,'Sale Auction Data'!$G$2:$G$597))))-(SUM(IF($A392='Sale Auction Data'!$L$2:$L$597,IF(C$200&gt;'Sale Auction Data'!$E$2:$E$597,'Sale Auction Data'!$F$2:$F$597)))))/(SUM(IF($A392='Sale Auction Data'!$L$2:$L$597,IF(C$200&gt;'Sale Auction Data'!$E$2:$E$597,'Sale Auction Data'!$F$2:$F$597)))))=0,"-",(((SUM(IF($A392='Sale Auction Data'!$L$2:$L$597,IF(C$200&gt;'Sale Auction Data'!$E$2:$E$597,'Sale Auction Data'!$G$2:$G$597))))-(SUM(IF($A392='Sale Auction Data'!$L$2:$L$597,IF(C$200&gt;'Sale Auction Data'!$E$2:$E$597,'Sale Auction Data'!$F$2:$F$597)))))/(SUM(IF($A392='Sale Auction Data'!$L$2:$L$597,IF(C$200&gt;'Sale Auction Data'!$E$2:$E$597,'Sale Auction Data'!$F$2:$F$597)))))))</f>
        <v>6.5625000000000003E-2</v>
      </c>
      <c r="D392" s="108" t="str">
        <f t="array" ref="D392">IF(ISERR(IF((((SUM(IF($A392='Sale Auction Data'!$L$2:$L$597,IF(C$200&lt;'Sale Auction Data'!$E$2:$E$597,IF((D$200+1)&gt;'Sale Auction Data'!$E$2:$E$597,'Sale Auction Data'!$G$2:$G$597)))))-(SUM(IF($A392='Sale Auction Data'!$L$2:$L$597,IF(C$200&lt;'Sale Auction Data'!$E$2:$E$597,IF((D$200+1)&gt;'Sale Auction Data'!$E$2:$E$597,'Sale Auction Data'!$F$2:$F$597))))))/(SUM(IF($A392='Sale Auction Data'!$L$2:$L$597,IF(C$200&lt;'Sale Auction Data'!$E$2:$E$597,IF((D$200+1)&gt;'Sale Auction Data'!$E$2:$E$597,'Sale Auction Data'!$F$2:$F$597))))))=0,"-",(((SUM(IF($A392='Sale Auction Data'!$L$2:$L$597,IF(C$200&lt;'Sale Auction Data'!$E$2:$E$597,IF((D$200+1)&gt;'Sale Auction Data'!$E$2:$E$597,'Sale Auction Data'!$G$2:$G$597)))))-(SUM(IF($A392='Sale Auction Data'!$L$2:$L$597,IF(C$200&lt;'Sale Auction Data'!$E$2:$E$597,IF((D$200+1)&gt;'Sale Auction Data'!$E$2:$E$597,'Sale Auction Data'!$F$2:$F$597))))))/(SUM(IF($A392='Sale Auction Data'!$L$2:$L$597,IF(C$200&lt;'Sale Auction Data'!$E$2:$E$597,IF((D$200+1)&gt;'Sale Auction Data'!$E$2:$E$597,'Sale Auction Data'!$F$2:$F$597)))))))),"-",IF((((SUM(IF($A392='Sale Auction Data'!$L$2:$L$597,IF(C$200&lt;'Sale Auction Data'!$E$2:$E$597,IF((D$200+1)&gt;'Sale Auction Data'!$E$2:$E$597,'Sale Auction Data'!$G$2:$G$597)))))-(SUM(IF($A392='Sale Auction Data'!$L$2:$L$597,IF(C$200&lt;'Sale Auction Data'!$E$2:$E$597,IF((D$200+1)&gt;'Sale Auction Data'!$E$2:$E$597,'Sale Auction Data'!$F$2:$F$597))))))/(SUM(IF($A392='Sale Auction Data'!$L$2:$L$597,IF(C$200&lt;'Sale Auction Data'!$E$2:$E$597,IF((D$200+1)&gt;'Sale Auction Data'!$E$2:$E$597,'Sale Auction Data'!$F$2:$F$597))))))=0,"-",(((SUM(IF($A392='Sale Auction Data'!$L$2:$L$597,IF(C$200&lt;'Sale Auction Data'!$E$2:$E$597,IF((D$200+1)&gt;'Sale Auction Data'!$E$2:$E$597,'Sale Auction Data'!$G$2:$G$597)))))-(SUM(IF($A392='Sale Auction Data'!$L$2:$L$597,IF(C$200&lt;'Sale Auction Data'!$E$2:$E$597,IF((D$200+1)&gt;'Sale Auction Data'!$E$2:$E$597,'Sale Auction Data'!$F$2:$F$597))))))/(SUM(IF($A392='Sale Auction Data'!$L$2:$L$597,IF(C$200&lt;'Sale Auction Data'!$E$2:$E$597,IF((D$200+1)&gt;'Sale Auction Data'!$E$2:$E$597,'Sale Auction Data'!$F$2:$F$597))))))))</f>
        <v>-</v>
      </c>
      <c r="E392" s="108" t="str">
        <f t="array" ref="E392">IF(ISERR(IF((((SUM(IF($A392='Sale Auction Data'!$L$2:$L$597,IF(D$200&lt;'Sale Auction Data'!$E$2:$E$597,IF((E$200+1)&gt;'Sale Auction Data'!$E$2:$E$597,'Sale Auction Data'!$G$2:$G$597)))))-(SUM(IF($A392='Sale Auction Data'!$L$2:$L$597,IF(D$200&lt;'Sale Auction Data'!$E$2:$E$597,IF((E$200+1)&gt;'Sale Auction Data'!$E$2:$E$597,'Sale Auction Data'!$F$2:$F$597))))))/(SUM(IF($A392='Sale Auction Data'!$L$2:$L$597,IF(D$200&lt;'Sale Auction Data'!$E$2:$E$597,IF((E$200+1)&gt;'Sale Auction Data'!$E$2:$E$597,'Sale Auction Data'!$F$2:$F$597))))))=0,"-",(((SUM(IF($A392='Sale Auction Data'!$L$2:$L$597,IF(D$200&lt;'Sale Auction Data'!$E$2:$E$597,IF((E$200+1)&gt;'Sale Auction Data'!$E$2:$E$597,'Sale Auction Data'!$G$2:$G$597)))))-(SUM(IF($A392='Sale Auction Data'!$L$2:$L$597,IF(D$200&lt;'Sale Auction Data'!$E$2:$E$597,IF((E$200+1)&gt;'Sale Auction Data'!$E$2:$E$597,'Sale Auction Data'!$F$2:$F$597))))))/(SUM(IF($A392='Sale Auction Data'!$L$2:$L$597,IF(D$200&lt;'Sale Auction Data'!$E$2:$E$597,IF((E$200+1)&gt;'Sale Auction Data'!$E$2:$E$597,'Sale Auction Data'!$F$2:$F$597)))))))),"-",IF((((SUM(IF($A392='Sale Auction Data'!$L$2:$L$597,IF(D$200&lt;'Sale Auction Data'!$E$2:$E$597,IF((E$200+1)&gt;'Sale Auction Data'!$E$2:$E$597,'Sale Auction Data'!$G$2:$G$597)))))-(SUM(IF($A392='Sale Auction Data'!$L$2:$L$597,IF(D$200&lt;'Sale Auction Data'!$E$2:$E$597,IF((E$200+1)&gt;'Sale Auction Data'!$E$2:$E$597,'Sale Auction Data'!$F$2:$F$597))))))/(SUM(IF($A392='Sale Auction Data'!$L$2:$L$597,IF(D$200&lt;'Sale Auction Data'!$E$2:$E$597,IF((E$200+1)&gt;'Sale Auction Data'!$E$2:$E$597,'Sale Auction Data'!$F$2:$F$597))))))=0,"-",(((SUM(IF($A392='Sale Auction Data'!$L$2:$L$597,IF(D$200&lt;'Sale Auction Data'!$E$2:$E$597,IF((E$200+1)&gt;'Sale Auction Data'!$E$2:$E$597,'Sale Auction Data'!$G$2:$G$597)))))-(SUM(IF($A392='Sale Auction Data'!$L$2:$L$597,IF(D$200&lt;'Sale Auction Data'!$E$2:$E$597,IF((E$200+1)&gt;'Sale Auction Data'!$E$2:$E$597,'Sale Auction Data'!$F$2:$F$597))))))/(SUM(IF($A392='Sale Auction Data'!$L$2:$L$597,IF(D$200&lt;'Sale Auction Data'!$E$2:$E$597,IF((E$200+1)&gt;'Sale Auction Data'!$E$2:$E$597,'Sale Auction Data'!$F$2:$F$597))))))))</f>
        <v>-</v>
      </c>
      <c r="F392" s="108" t="str">
        <f t="array" ref="F392">IF(ISERR(IF((((SUM(IF($A392='Sale Auction Data'!$L$2:$L$597,IF(E$200&lt;'Sale Auction Data'!$E$2:$E$597,IF((F$200+1)&gt;'Sale Auction Data'!$E$2:$E$597,'Sale Auction Data'!$G$2:$G$597)))))-(SUM(IF($A392='Sale Auction Data'!$L$2:$L$597,IF(E$200&lt;'Sale Auction Data'!$E$2:$E$597,IF((F$200+1)&gt;'Sale Auction Data'!$E$2:$E$597,'Sale Auction Data'!$F$2:$F$597))))))/(SUM(IF($A392='Sale Auction Data'!$L$2:$L$597,IF(E$200&lt;'Sale Auction Data'!$E$2:$E$597,IF((F$200+1)&gt;'Sale Auction Data'!$E$2:$E$597,'Sale Auction Data'!$F$2:$F$597))))))=0,"-",(((SUM(IF($A392='Sale Auction Data'!$L$2:$L$597,IF(E$200&lt;'Sale Auction Data'!$E$2:$E$597,IF((F$200+1)&gt;'Sale Auction Data'!$E$2:$E$597,'Sale Auction Data'!$G$2:$G$597)))))-(SUM(IF($A392='Sale Auction Data'!$L$2:$L$597,IF(E$200&lt;'Sale Auction Data'!$E$2:$E$597,IF((F$200+1)&gt;'Sale Auction Data'!$E$2:$E$597,'Sale Auction Data'!$F$2:$F$597))))))/(SUM(IF($A392='Sale Auction Data'!$L$2:$L$597,IF(E$200&lt;'Sale Auction Data'!$E$2:$E$597,IF((F$200+1)&gt;'Sale Auction Data'!$E$2:$E$597,'Sale Auction Data'!$F$2:$F$597)))))))),"-",IF((((SUM(IF($A392='Sale Auction Data'!$L$2:$L$597,IF(E$200&lt;'Sale Auction Data'!$E$2:$E$597,IF((F$200+1)&gt;'Sale Auction Data'!$E$2:$E$597,'Sale Auction Data'!$G$2:$G$597)))))-(SUM(IF($A392='Sale Auction Data'!$L$2:$L$597,IF(E$200&lt;'Sale Auction Data'!$E$2:$E$597,IF((F$200+1)&gt;'Sale Auction Data'!$E$2:$E$597,'Sale Auction Data'!$F$2:$F$597))))))/(SUM(IF($A392='Sale Auction Data'!$L$2:$L$597,IF(E$200&lt;'Sale Auction Data'!$E$2:$E$597,IF((F$200+1)&gt;'Sale Auction Data'!$E$2:$E$597,'Sale Auction Data'!$F$2:$F$597))))))=0,"-",(((SUM(IF($A392='Sale Auction Data'!$L$2:$L$597,IF(E$200&lt;'Sale Auction Data'!$E$2:$E$597,IF((F$200+1)&gt;'Sale Auction Data'!$E$2:$E$597,'Sale Auction Data'!$G$2:$G$597)))))-(SUM(IF($A392='Sale Auction Data'!$L$2:$L$597,IF(E$200&lt;'Sale Auction Data'!$E$2:$E$597,IF((F$200+1)&gt;'Sale Auction Data'!$E$2:$E$597,'Sale Auction Data'!$F$2:$F$597))))))/(SUM(IF($A392='Sale Auction Data'!$L$2:$L$597,IF(E$200&lt;'Sale Auction Data'!$E$2:$E$597,IF((F$200+1)&gt;'Sale Auction Data'!$E$2:$E$597,'Sale Auction Data'!$F$2:$F$597))))))))</f>
        <v>-</v>
      </c>
      <c r="G392" s="108" t="str">
        <f t="array" ref="G392">IF(ISERR(IF((((SUM(IF($A392='Sale Auction Data'!$L$2:$L$597,IF(F$200&lt;'Sale Auction Data'!$E$2:$E$597,IF((G$200+1)&gt;'Sale Auction Data'!$E$2:$E$597,'Sale Auction Data'!$G$2:$G$597)))))-(SUM(IF($A392='Sale Auction Data'!$L$2:$L$597,IF(F$200&lt;'Sale Auction Data'!$E$2:$E$597,IF((G$200+1)&gt;'Sale Auction Data'!$E$2:$E$597,'Sale Auction Data'!$F$2:$F$597))))))/(SUM(IF($A392='Sale Auction Data'!$L$2:$L$597,IF(F$200&lt;'Sale Auction Data'!$E$2:$E$597,IF((G$200+1)&gt;'Sale Auction Data'!$E$2:$E$597,'Sale Auction Data'!$F$2:$F$597))))))=0,"-",(((SUM(IF($A392='Sale Auction Data'!$L$2:$L$597,IF(F$200&lt;'Sale Auction Data'!$E$2:$E$597,IF((G$200+1)&gt;'Sale Auction Data'!$E$2:$E$597,'Sale Auction Data'!$G$2:$G$597)))))-(SUM(IF($A392='Sale Auction Data'!$L$2:$L$597,IF(F$200&lt;'Sale Auction Data'!$E$2:$E$597,IF((G$200+1)&gt;'Sale Auction Data'!$E$2:$E$597,'Sale Auction Data'!$F$2:$F$597))))))/(SUM(IF($A392='Sale Auction Data'!$L$2:$L$597,IF(F$200&lt;'Sale Auction Data'!$E$2:$E$597,IF((G$200+1)&gt;'Sale Auction Data'!$E$2:$E$597,'Sale Auction Data'!$F$2:$F$597)))))))),"-",IF((((SUM(IF($A392='Sale Auction Data'!$L$2:$L$597,IF(F$200&lt;'Sale Auction Data'!$E$2:$E$597,IF((G$200+1)&gt;'Sale Auction Data'!$E$2:$E$597,'Sale Auction Data'!$G$2:$G$597)))))-(SUM(IF($A392='Sale Auction Data'!$L$2:$L$597,IF(F$200&lt;'Sale Auction Data'!$E$2:$E$597,IF((G$200+1)&gt;'Sale Auction Data'!$E$2:$E$597,'Sale Auction Data'!$F$2:$F$597))))))/(SUM(IF($A392='Sale Auction Data'!$L$2:$L$597,IF(F$200&lt;'Sale Auction Data'!$E$2:$E$597,IF((G$200+1)&gt;'Sale Auction Data'!$E$2:$E$597,'Sale Auction Data'!$F$2:$F$597))))))=0,"-",(((SUM(IF($A392='Sale Auction Data'!$L$2:$L$597,IF(F$200&lt;'Sale Auction Data'!$E$2:$E$597,IF((G$200+1)&gt;'Sale Auction Data'!$E$2:$E$597,'Sale Auction Data'!$G$2:$G$597)))))-(SUM(IF($A392='Sale Auction Data'!$L$2:$L$597,IF(F$200&lt;'Sale Auction Data'!$E$2:$E$597,IF((G$200+1)&gt;'Sale Auction Data'!$E$2:$E$597,'Sale Auction Data'!$F$2:$F$597))))))/(SUM(IF($A392='Sale Auction Data'!$L$2:$L$597,IF(F$200&lt;'Sale Auction Data'!$E$2:$E$597,IF((G$200+1)&gt;'Sale Auction Data'!$E$2:$E$597,'Sale Auction Data'!$F$2:$F$597))))))))</f>
        <v>-</v>
      </c>
      <c r="H392" s="108" t="str">
        <f t="array" ref="H392">IF(ISERR(IF((((SUM(IF($A392='Sale Auction Data'!$L$2:$L$597,IF(G$200&lt;'Sale Auction Data'!$E$2:$E$597,IF((H$200+1)&gt;'Sale Auction Data'!$E$2:$E$597,'Sale Auction Data'!$G$2:$G$597)))))-(SUM(IF($A392='Sale Auction Data'!$L$2:$L$597,IF(G$200&lt;'Sale Auction Data'!$E$2:$E$597,IF((H$200+1)&gt;'Sale Auction Data'!$E$2:$E$597,'Sale Auction Data'!$F$2:$F$597))))))/(SUM(IF($A392='Sale Auction Data'!$L$2:$L$597,IF(G$200&lt;'Sale Auction Data'!$E$2:$E$597,IF((H$200+1)&gt;'Sale Auction Data'!$E$2:$E$597,'Sale Auction Data'!$F$2:$F$597))))))=0,"-",(((SUM(IF($A392='Sale Auction Data'!$L$2:$L$597,IF(G$200&lt;'Sale Auction Data'!$E$2:$E$597,IF((H$200+1)&gt;'Sale Auction Data'!$E$2:$E$597,'Sale Auction Data'!$G$2:$G$597)))))-(SUM(IF($A392='Sale Auction Data'!$L$2:$L$597,IF(G$200&lt;'Sale Auction Data'!$E$2:$E$597,IF((H$200+1)&gt;'Sale Auction Data'!$E$2:$E$597,'Sale Auction Data'!$F$2:$F$597))))))/(SUM(IF($A392='Sale Auction Data'!$L$2:$L$597,IF(G$200&lt;'Sale Auction Data'!$E$2:$E$597,IF((H$200+1)&gt;'Sale Auction Data'!$E$2:$E$597,'Sale Auction Data'!$F$2:$F$597)))))))),"-",IF((((SUM(IF($A392='Sale Auction Data'!$L$2:$L$597,IF(G$200&lt;'Sale Auction Data'!$E$2:$E$597,IF((H$200+1)&gt;'Sale Auction Data'!$E$2:$E$597,'Sale Auction Data'!$G$2:$G$597)))))-(SUM(IF($A392='Sale Auction Data'!$L$2:$L$597,IF(G$200&lt;'Sale Auction Data'!$E$2:$E$597,IF((H$200+1)&gt;'Sale Auction Data'!$E$2:$E$597,'Sale Auction Data'!$F$2:$F$597))))))/(SUM(IF($A392='Sale Auction Data'!$L$2:$L$597,IF(G$200&lt;'Sale Auction Data'!$E$2:$E$597,IF((H$200+1)&gt;'Sale Auction Data'!$E$2:$E$597,'Sale Auction Data'!$F$2:$F$597))))))=0,"-",(((SUM(IF($A392='Sale Auction Data'!$L$2:$L$597,IF(G$200&lt;'Sale Auction Data'!$E$2:$E$597,IF((H$200+1)&gt;'Sale Auction Data'!$E$2:$E$597,'Sale Auction Data'!$G$2:$G$597)))))-(SUM(IF($A392='Sale Auction Data'!$L$2:$L$597,IF(G$200&lt;'Sale Auction Data'!$E$2:$E$597,IF((H$200+1)&gt;'Sale Auction Data'!$E$2:$E$597,'Sale Auction Data'!$F$2:$F$597))))))/(SUM(IF($A392='Sale Auction Data'!$L$2:$L$597,IF(G$200&lt;'Sale Auction Data'!$E$2:$E$597,IF((H$200+1)&gt;'Sale Auction Data'!$E$2:$E$597,'Sale Auction Data'!$F$2:$F$597))))))))</f>
        <v>-</v>
      </c>
      <c r="I392" s="108" t="str">
        <f t="array" ref="I392">IF(ISERR(IF((((SUM(IF($A392='Sale Auction Data'!$L$2:$L$597,IF(H$200&lt;'Sale Auction Data'!$E$2:$E$597,IF((I$200+1)&gt;'Sale Auction Data'!$E$2:$E$597,'Sale Auction Data'!$G$2:$G$597)))))-(SUM(IF($A392='Sale Auction Data'!$L$2:$L$597,IF(H$200&lt;'Sale Auction Data'!$E$2:$E$597,IF((I$200+1)&gt;'Sale Auction Data'!$E$2:$E$597,'Sale Auction Data'!$F$2:$F$597))))))/(SUM(IF($A392='Sale Auction Data'!$L$2:$L$597,IF(H$200&lt;'Sale Auction Data'!$E$2:$E$597,IF((I$200+1)&gt;'Sale Auction Data'!$E$2:$E$597,'Sale Auction Data'!$F$2:$F$597))))))=0,"-",(((SUM(IF($A392='Sale Auction Data'!$L$2:$L$597,IF(H$200&lt;'Sale Auction Data'!$E$2:$E$597,IF((I$200+1)&gt;'Sale Auction Data'!$E$2:$E$597,'Sale Auction Data'!$G$2:$G$597)))))-(SUM(IF($A392='Sale Auction Data'!$L$2:$L$597,IF(H$200&lt;'Sale Auction Data'!$E$2:$E$597,IF((I$200+1)&gt;'Sale Auction Data'!$E$2:$E$597,'Sale Auction Data'!$F$2:$F$597))))))/(SUM(IF($A392='Sale Auction Data'!$L$2:$L$597,IF(H$200&lt;'Sale Auction Data'!$E$2:$E$597,IF((I$200+1)&gt;'Sale Auction Data'!$E$2:$E$597,'Sale Auction Data'!$F$2:$F$597)))))))),"-",IF((((SUM(IF($A392='Sale Auction Data'!$L$2:$L$597,IF(H$200&lt;'Sale Auction Data'!$E$2:$E$597,IF((I$200+1)&gt;'Sale Auction Data'!$E$2:$E$597,'Sale Auction Data'!$G$2:$G$597)))))-(SUM(IF($A392='Sale Auction Data'!$L$2:$L$597,IF(H$200&lt;'Sale Auction Data'!$E$2:$E$597,IF((I$200+1)&gt;'Sale Auction Data'!$E$2:$E$597,'Sale Auction Data'!$F$2:$F$597))))))/(SUM(IF($A392='Sale Auction Data'!$L$2:$L$597,IF(H$200&lt;'Sale Auction Data'!$E$2:$E$597,IF((I$200+1)&gt;'Sale Auction Data'!$E$2:$E$597,'Sale Auction Data'!$F$2:$F$597))))))=0,"-",(((SUM(IF($A392='Sale Auction Data'!$L$2:$L$597,IF(H$200&lt;'Sale Auction Data'!$E$2:$E$597,IF((I$200+1)&gt;'Sale Auction Data'!$E$2:$E$597,'Sale Auction Data'!$G$2:$G$597)))))-(SUM(IF($A392='Sale Auction Data'!$L$2:$L$597,IF(H$200&lt;'Sale Auction Data'!$E$2:$E$597,IF((I$200+1)&gt;'Sale Auction Data'!$E$2:$E$597,'Sale Auction Data'!$F$2:$F$597))))))/(SUM(IF($A392='Sale Auction Data'!$L$2:$L$597,IF(H$200&lt;'Sale Auction Data'!$E$2:$E$597,IF((I$200+1)&gt;'Sale Auction Data'!$E$2:$E$597,'Sale Auction Data'!$F$2:$F$597))))))))</f>
        <v>-</v>
      </c>
      <c r="J392" s="108" t="str">
        <f t="array" ref="J392">IF(ISERR(IF((((SUM(IF($A392='Sale Auction Data'!$L$2:$L$597,IF(I$200&lt;'Sale Auction Data'!$E$2:$E$597,IF((J$200+1)&gt;'Sale Auction Data'!$E$2:$E$597,'Sale Auction Data'!$G$2:$G$597)))))-(SUM(IF($A392='Sale Auction Data'!$L$2:$L$597,IF(I$200&lt;'Sale Auction Data'!$E$2:$E$597,IF((J$200+1)&gt;'Sale Auction Data'!$E$2:$E$597,'Sale Auction Data'!$F$2:$F$597))))))/(SUM(IF($A392='Sale Auction Data'!$L$2:$L$597,IF(I$200&lt;'Sale Auction Data'!$E$2:$E$597,IF((J$200+1)&gt;'Sale Auction Data'!$E$2:$E$597,'Sale Auction Data'!$F$2:$F$597))))))=0,"-",(((SUM(IF($A392='Sale Auction Data'!$L$2:$L$597,IF(I$200&lt;'Sale Auction Data'!$E$2:$E$597,IF((J$200+1)&gt;'Sale Auction Data'!$E$2:$E$597,'Sale Auction Data'!$G$2:$G$597)))))-(SUM(IF($A392='Sale Auction Data'!$L$2:$L$597,IF(I$200&lt;'Sale Auction Data'!$E$2:$E$597,IF((J$200+1)&gt;'Sale Auction Data'!$E$2:$E$597,'Sale Auction Data'!$F$2:$F$597))))))/(SUM(IF($A392='Sale Auction Data'!$L$2:$L$597,IF(I$200&lt;'Sale Auction Data'!$E$2:$E$597,IF((J$200+1)&gt;'Sale Auction Data'!$E$2:$E$597,'Sale Auction Data'!$F$2:$F$597)))))))),"-",IF((((SUM(IF($A392='Sale Auction Data'!$L$2:$L$597,IF(I$200&lt;'Sale Auction Data'!$E$2:$E$597,IF((J$200+1)&gt;'Sale Auction Data'!$E$2:$E$597,'Sale Auction Data'!$G$2:$G$597)))))-(SUM(IF($A392='Sale Auction Data'!$L$2:$L$597,IF(I$200&lt;'Sale Auction Data'!$E$2:$E$597,IF((J$200+1)&gt;'Sale Auction Data'!$E$2:$E$597,'Sale Auction Data'!$F$2:$F$597))))))/(SUM(IF($A392='Sale Auction Data'!$L$2:$L$597,IF(I$200&lt;'Sale Auction Data'!$E$2:$E$597,IF((J$200+1)&gt;'Sale Auction Data'!$E$2:$E$597,'Sale Auction Data'!$F$2:$F$597))))))=0,"-",(((SUM(IF($A392='Sale Auction Data'!$L$2:$L$597,IF(I$200&lt;'Sale Auction Data'!$E$2:$E$597,IF((J$200+1)&gt;'Sale Auction Data'!$E$2:$E$597,'Sale Auction Data'!$G$2:$G$597)))))-(SUM(IF($A392='Sale Auction Data'!$L$2:$L$597,IF(I$200&lt;'Sale Auction Data'!$E$2:$E$597,IF((J$200+1)&gt;'Sale Auction Data'!$E$2:$E$597,'Sale Auction Data'!$F$2:$F$597))))))/(SUM(IF($A392='Sale Auction Data'!$L$2:$L$597,IF(I$200&lt;'Sale Auction Data'!$E$2:$E$597,IF((J$200+1)&gt;'Sale Auction Data'!$E$2:$E$597,'Sale Auction Data'!$F$2:$F$597))))))))</f>
        <v>-</v>
      </c>
      <c r="K392" s="108" t="str">
        <f t="array" ref="K392">IF(ISERR(IF((((SUM(IF($A392='Sale Auction Data'!$L$2:$L$597,IF(J$200&lt;'Sale Auction Data'!$E$2:$E$597,IF((K$200+1)&gt;'Sale Auction Data'!$E$2:$E$597,'Sale Auction Data'!$G$2:$G$597)))))-(SUM(IF($A392='Sale Auction Data'!$L$2:$L$597,IF(J$200&lt;'Sale Auction Data'!$E$2:$E$597,IF((K$200+1)&gt;'Sale Auction Data'!$E$2:$E$597,'Sale Auction Data'!$F$2:$F$597))))))/(SUM(IF($A392='Sale Auction Data'!$L$2:$L$597,IF(J$200&lt;'Sale Auction Data'!$E$2:$E$597,IF((K$200+1)&gt;'Sale Auction Data'!$E$2:$E$597,'Sale Auction Data'!$F$2:$F$597))))))=0,"-",(((SUM(IF($A392='Sale Auction Data'!$L$2:$L$597,IF(J$200&lt;'Sale Auction Data'!$E$2:$E$597,IF((K$200+1)&gt;'Sale Auction Data'!$E$2:$E$597,'Sale Auction Data'!$G$2:$G$597)))))-(SUM(IF($A392='Sale Auction Data'!$L$2:$L$597,IF(J$200&lt;'Sale Auction Data'!$E$2:$E$597,IF((K$200+1)&gt;'Sale Auction Data'!$E$2:$E$597,'Sale Auction Data'!$F$2:$F$597))))))/(SUM(IF($A392='Sale Auction Data'!$L$2:$L$597,IF(J$200&lt;'Sale Auction Data'!$E$2:$E$597,IF((K$200+1)&gt;'Sale Auction Data'!$E$2:$E$597,'Sale Auction Data'!$F$2:$F$597)))))))),"-",IF((((SUM(IF($A392='Sale Auction Data'!$L$2:$L$597,IF(J$200&lt;'Sale Auction Data'!$E$2:$E$597,IF((K$200+1)&gt;'Sale Auction Data'!$E$2:$E$597,'Sale Auction Data'!$G$2:$G$597)))))-(SUM(IF($A392='Sale Auction Data'!$L$2:$L$597,IF(J$200&lt;'Sale Auction Data'!$E$2:$E$597,IF((K$200+1)&gt;'Sale Auction Data'!$E$2:$E$597,'Sale Auction Data'!$F$2:$F$597))))))/(SUM(IF($A392='Sale Auction Data'!$L$2:$L$597,IF(J$200&lt;'Sale Auction Data'!$E$2:$E$597,IF((K$200+1)&gt;'Sale Auction Data'!$E$2:$E$597,'Sale Auction Data'!$F$2:$F$597))))))=0,"-",(((SUM(IF($A392='Sale Auction Data'!$L$2:$L$597,IF(J$200&lt;'Sale Auction Data'!$E$2:$E$597,IF((K$200+1)&gt;'Sale Auction Data'!$E$2:$E$597,'Sale Auction Data'!$G$2:$G$597)))))-(SUM(IF($A392='Sale Auction Data'!$L$2:$L$597,IF(J$200&lt;'Sale Auction Data'!$E$2:$E$597,IF((K$200+1)&gt;'Sale Auction Data'!$E$2:$E$597,'Sale Auction Data'!$F$2:$F$597))))))/(SUM(IF($A392='Sale Auction Data'!$L$2:$L$597,IF(J$200&lt;'Sale Auction Data'!$E$2:$E$597,IF((K$200+1)&gt;'Sale Auction Data'!$E$2:$E$597,'Sale Auction Data'!$F$2:$F$597))))))))</f>
        <v>-</v>
      </c>
      <c r="L392" s="109" t="str">
        <f t="array" ref="L392">IF(ISERR(IF((((SUM(IF($A392='Sale Auction Data'!$L$2:$L$597,IF((L$200+1)&lt;'Sale Auction Data'!$E$2:$E$597,'Sale Auction Data'!$G$2:$G$597))))-(SUM(IF($A392='Sale Auction Data'!$L$2:$L$597,IF((L$200+1)&lt;'Sale Auction Data'!$E$2:$E$597,'Sale Auction Data'!$F$2:$F$597)))))/(SUM(IF($A392='Sale Auction Data'!$L$2:$L$597,IF((L$200+1)&lt;'Sale Auction Data'!$E$2:$E$597,'Sale Auction Data'!$F$2:$F$597)))))=0,"-",(((SUM(IF($A392='Sale Auction Data'!$L$2:$L$597,IF((L$200+1)&lt;'Sale Auction Data'!$E$2:$E$597,'Sale Auction Data'!$G$2:$G$597))))-(SUM(IF($A392='Sale Auction Data'!$L$2:$L$597,IF((L$200+1)&lt;'Sale Auction Data'!$E$2:$E$597,'Sale Auction Data'!$F$2:$F$597)))))/(SUM(IF($A392='Sale Auction Data'!$L$2:$L$597,IF((L$200+1)&lt;'Sale Auction Data'!$E$2:$E$597,'Sale Auction Data'!$F$2:$F$597))))))),"-",IF((((SUM(IF($A392='Sale Auction Data'!$L$2:$L$597,IF((L$200+1)&lt;'Sale Auction Data'!$E$2:$E$597,'Sale Auction Data'!$G$2:$G$597))))-(SUM(IF($A392='Sale Auction Data'!$L$2:$L$597,IF((L$200+1)&lt;'Sale Auction Data'!$E$2:$E$597,'Sale Auction Data'!$F$2:$F$597)))))/(SUM(IF($A392='Sale Auction Data'!$L$2:$L$597,IF((L$200+1)&lt;'Sale Auction Data'!$E$2:$E$597,'Sale Auction Data'!$F$2:$F$597)))))=0,"-",(((SUM(IF($A392='Sale Auction Data'!$L$2:$L$597,IF((L$200+1)&lt;'Sale Auction Data'!$E$2:$E$597,'Sale Auction Data'!$G$2:$G$597))))-(SUM(IF($A392='Sale Auction Data'!$L$2:$L$597,IF((L$200+1)&lt;'Sale Auction Data'!$E$2:$E$597,'Sale Auction Data'!$F$2:$F$597)))))/(SUM(IF($A392='Sale Auction Data'!$L$2:$L$597,IF((L$200+1)&lt;'Sale Auction Data'!$E$2:$E$597,'Sale Auction Data'!$F$2:$F$597)))))))</f>
        <v>-</v>
      </c>
      <c r="M392" s="113">
        <f t="shared" si="56"/>
        <v>0.24763636363636363</v>
      </c>
      <c r="N392" s="114" t="str">
        <f t="array" ref="N392">IF(MAX(IF($M392&lt;&gt;$C391:$L391,$C391:$L391))=0,"",MAX(IF($M392&lt;&gt;$C391:$L391,$C391:$L391)))</f>
        <v/>
      </c>
      <c r="O392" s="114" t="str">
        <f t="array" ref="O392">IF(MIN(IF($M392&lt;&gt;$C391:$L391,IF($N392&lt;&gt;$C391:$L391,$C391:$L391)))=0,"",MIN(IF($M392&lt;&gt;$C391:$L391,IF($N392&lt;&gt;$C391:$L391,$C391:$L391))))</f>
        <v/>
      </c>
      <c r="P392" s="114" t="str">
        <f t="array" ref="P392">IF(MIN(IF($O392&lt;&gt;$C391:$L391,IF($N392&lt;&gt;$C391:$L391,IF($M392&lt;&gt;$C391:$L391,$C391:$L391))))=0,"",MIN(IF($O392&lt;&gt;$C391:$L391,IF($N392&lt;&gt;$C391:$L391,IF($M392&lt;&gt;$C391:$L391,$C391:$L391)))))</f>
        <v/>
      </c>
    </row>
    <row r="393" spans="1:16" x14ac:dyDescent="0.25">
      <c r="A393" t="s">
        <v>226</v>
      </c>
      <c r="B393" s="97" t="s">
        <v>234</v>
      </c>
      <c r="C393" s="107" t="str">
        <f t="array" ref="C393">IF(ISERR(IF((((SUM(IF($A393='Sale Auction Data'!$L$2:$L$597,IF(C$200&gt;'Sale Auction Data'!$E$2:$E$597,'Sale Auction Data'!$G$2:$G$597))))-(SUM(IF($A393='Sale Auction Data'!$L$2:$L$597,IF(C$200&gt;'Sale Auction Data'!$E$2:$E$597,'Sale Auction Data'!$F$2:$F$597)))))/(SUM(IF($A393='Sale Auction Data'!$L$2:$L$597,IF(C$200&gt;'Sale Auction Data'!$E$2:$E$597,'Sale Auction Data'!$F$2:$F$597)))))=0,"-",(((SUM(IF($A393='Sale Auction Data'!$L$2:$L$597,IF(C$200&gt;'Sale Auction Data'!$E$2:$E$597,'Sale Auction Data'!$G$2:$G$597))))-(SUM(IF($A393='Sale Auction Data'!$L$2:$L$597,IF(C$200&gt;'Sale Auction Data'!$E$2:$E$597,'Sale Auction Data'!$F$2:$F$597)))))/(SUM(IF($A393='Sale Auction Data'!$L$2:$L$597,IF(C$200&gt;'Sale Auction Data'!$E$2:$E$597,'Sale Auction Data'!$F$2:$F$597))))))),"-",IF((((SUM(IF($A393='Sale Auction Data'!$L$2:$L$597,IF(C$200&gt;'Sale Auction Data'!$E$2:$E$597,'Sale Auction Data'!$G$2:$G$597))))-(SUM(IF($A393='Sale Auction Data'!$L$2:$L$597,IF(C$200&gt;'Sale Auction Data'!$E$2:$E$597,'Sale Auction Data'!$F$2:$F$597)))))/(SUM(IF($A393='Sale Auction Data'!$L$2:$L$597,IF(C$200&gt;'Sale Auction Data'!$E$2:$E$597,'Sale Auction Data'!$F$2:$F$597)))))=0,"-",(((SUM(IF($A393='Sale Auction Data'!$L$2:$L$597,IF(C$200&gt;'Sale Auction Data'!$E$2:$E$597,'Sale Auction Data'!$G$2:$G$597))))-(SUM(IF($A393='Sale Auction Data'!$L$2:$L$597,IF(C$200&gt;'Sale Auction Data'!$E$2:$E$597,'Sale Auction Data'!$F$2:$F$597)))))/(SUM(IF($A393='Sale Auction Data'!$L$2:$L$597,IF(C$200&gt;'Sale Auction Data'!$E$2:$E$597,'Sale Auction Data'!$F$2:$F$597)))))))</f>
        <v>-</v>
      </c>
      <c r="D393" s="108" t="str">
        <f t="array" ref="D393">IF(ISERR(IF((((SUM(IF($A393='Sale Auction Data'!$L$2:$L$597,IF(C$200&lt;'Sale Auction Data'!$E$2:$E$597,IF((D$200+1)&gt;'Sale Auction Data'!$E$2:$E$597,'Sale Auction Data'!$G$2:$G$597)))))-(SUM(IF($A393='Sale Auction Data'!$L$2:$L$597,IF(C$200&lt;'Sale Auction Data'!$E$2:$E$597,IF((D$200+1)&gt;'Sale Auction Data'!$E$2:$E$597,'Sale Auction Data'!$F$2:$F$597))))))/(SUM(IF($A393='Sale Auction Data'!$L$2:$L$597,IF(C$200&lt;'Sale Auction Data'!$E$2:$E$597,IF((D$200+1)&gt;'Sale Auction Data'!$E$2:$E$597,'Sale Auction Data'!$F$2:$F$597))))))=0,"-",(((SUM(IF($A393='Sale Auction Data'!$L$2:$L$597,IF(C$200&lt;'Sale Auction Data'!$E$2:$E$597,IF((D$200+1)&gt;'Sale Auction Data'!$E$2:$E$597,'Sale Auction Data'!$G$2:$G$597)))))-(SUM(IF($A393='Sale Auction Data'!$L$2:$L$597,IF(C$200&lt;'Sale Auction Data'!$E$2:$E$597,IF((D$200+1)&gt;'Sale Auction Data'!$E$2:$E$597,'Sale Auction Data'!$F$2:$F$597))))))/(SUM(IF($A393='Sale Auction Data'!$L$2:$L$597,IF(C$200&lt;'Sale Auction Data'!$E$2:$E$597,IF((D$200+1)&gt;'Sale Auction Data'!$E$2:$E$597,'Sale Auction Data'!$F$2:$F$597)))))))),"-",IF((((SUM(IF($A393='Sale Auction Data'!$L$2:$L$597,IF(C$200&lt;'Sale Auction Data'!$E$2:$E$597,IF((D$200+1)&gt;'Sale Auction Data'!$E$2:$E$597,'Sale Auction Data'!$G$2:$G$597)))))-(SUM(IF($A393='Sale Auction Data'!$L$2:$L$597,IF(C$200&lt;'Sale Auction Data'!$E$2:$E$597,IF((D$200+1)&gt;'Sale Auction Data'!$E$2:$E$597,'Sale Auction Data'!$F$2:$F$597))))))/(SUM(IF($A393='Sale Auction Data'!$L$2:$L$597,IF(C$200&lt;'Sale Auction Data'!$E$2:$E$597,IF((D$200+1)&gt;'Sale Auction Data'!$E$2:$E$597,'Sale Auction Data'!$F$2:$F$597))))))=0,"-",(((SUM(IF($A393='Sale Auction Data'!$L$2:$L$597,IF(C$200&lt;'Sale Auction Data'!$E$2:$E$597,IF((D$200+1)&gt;'Sale Auction Data'!$E$2:$E$597,'Sale Auction Data'!$G$2:$G$597)))))-(SUM(IF($A393='Sale Auction Data'!$L$2:$L$597,IF(C$200&lt;'Sale Auction Data'!$E$2:$E$597,IF((D$200+1)&gt;'Sale Auction Data'!$E$2:$E$597,'Sale Auction Data'!$F$2:$F$597))))))/(SUM(IF($A393='Sale Auction Data'!$L$2:$L$597,IF(C$200&lt;'Sale Auction Data'!$E$2:$E$597,IF((D$200+1)&gt;'Sale Auction Data'!$E$2:$E$597,'Sale Auction Data'!$F$2:$F$597))))))))</f>
        <v>-</v>
      </c>
      <c r="E393" s="108">
        <f t="array" ref="E393">IF(ISERR(IF((((SUM(IF($A393='Sale Auction Data'!$L$2:$L$597,IF(D$200&lt;'Sale Auction Data'!$E$2:$E$597,IF((E$200+1)&gt;'Sale Auction Data'!$E$2:$E$597,'Sale Auction Data'!$G$2:$G$597)))))-(SUM(IF($A393='Sale Auction Data'!$L$2:$L$597,IF(D$200&lt;'Sale Auction Data'!$E$2:$E$597,IF((E$200+1)&gt;'Sale Auction Data'!$E$2:$E$597,'Sale Auction Data'!$F$2:$F$597))))))/(SUM(IF($A393='Sale Auction Data'!$L$2:$L$597,IF(D$200&lt;'Sale Auction Data'!$E$2:$E$597,IF((E$200+1)&gt;'Sale Auction Data'!$E$2:$E$597,'Sale Auction Data'!$F$2:$F$597))))))=0,"-",(((SUM(IF($A393='Sale Auction Data'!$L$2:$L$597,IF(D$200&lt;'Sale Auction Data'!$E$2:$E$597,IF((E$200+1)&gt;'Sale Auction Data'!$E$2:$E$597,'Sale Auction Data'!$G$2:$G$597)))))-(SUM(IF($A393='Sale Auction Data'!$L$2:$L$597,IF(D$200&lt;'Sale Auction Data'!$E$2:$E$597,IF((E$200+1)&gt;'Sale Auction Data'!$E$2:$E$597,'Sale Auction Data'!$F$2:$F$597))))))/(SUM(IF($A393='Sale Auction Data'!$L$2:$L$597,IF(D$200&lt;'Sale Auction Data'!$E$2:$E$597,IF((E$200+1)&gt;'Sale Auction Data'!$E$2:$E$597,'Sale Auction Data'!$F$2:$F$597)))))))),"-",IF((((SUM(IF($A393='Sale Auction Data'!$L$2:$L$597,IF(D$200&lt;'Sale Auction Data'!$E$2:$E$597,IF((E$200+1)&gt;'Sale Auction Data'!$E$2:$E$597,'Sale Auction Data'!$G$2:$G$597)))))-(SUM(IF($A393='Sale Auction Data'!$L$2:$L$597,IF(D$200&lt;'Sale Auction Data'!$E$2:$E$597,IF((E$200+1)&gt;'Sale Auction Data'!$E$2:$E$597,'Sale Auction Data'!$F$2:$F$597))))))/(SUM(IF($A393='Sale Auction Data'!$L$2:$L$597,IF(D$200&lt;'Sale Auction Data'!$E$2:$E$597,IF((E$200+1)&gt;'Sale Auction Data'!$E$2:$E$597,'Sale Auction Data'!$F$2:$F$597))))))=0,"-",(((SUM(IF($A393='Sale Auction Data'!$L$2:$L$597,IF(D$200&lt;'Sale Auction Data'!$E$2:$E$597,IF((E$200+1)&gt;'Sale Auction Data'!$E$2:$E$597,'Sale Auction Data'!$G$2:$G$597)))))-(SUM(IF($A393='Sale Auction Data'!$L$2:$L$597,IF(D$200&lt;'Sale Auction Data'!$E$2:$E$597,IF((E$200+1)&gt;'Sale Auction Data'!$E$2:$E$597,'Sale Auction Data'!$F$2:$F$597))))))/(SUM(IF($A393='Sale Auction Data'!$L$2:$L$597,IF(D$200&lt;'Sale Auction Data'!$E$2:$E$597,IF((E$200+1)&gt;'Sale Auction Data'!$E$2:$E$597,'Sale Auction Data'!$F$2:$F$597))))))))</f>
        <v>2.283653846153846E-2</v>
      </c>
      <c r="F393" s="108" t="str">
        <f t="array" ref="F393">IF(ISERR(IF((((SUM(IF($A393='Sale Auction Data'!$L$2:$L$597,IF(E$200&lt;'Sale Auction Data'!$E$2:$E$597,IF((F$200+1)&gt;'Sale Auction Data'!$E$2:$E$597,'Sale Auction Data'!$G$2:$G$597)))))-(SUM(IF($A393='Sale Auction Data'!$L$2:$L$597,IF(E$200&lt;'Sale Auction Data'!$E$2:$E$597,IF((F$200+1)&gt;'Sale Auction Data'!$E$2:$E$597,'Sale Auction Data'!$F$2:$F$597))))))/(SUM(IF($A393='Sale Auction Data'!$L$2:$L$597,IF(E$200&lt;'Sale Auction Data'!$E$2:$E$597,IF((F$200+1)&gt;'Sale Auction Data'!$E$2:$E$597,'Sale Auction Data'!$F$2:$F$597))))))=0,"-",(((SUM(IF($A393='Sale Auction Data'!$L$2:$L$597,IF(E$200&lt;'Sale Auction Data'!$E$2:$E$597,IF((F$200+1)&gt;'Sale Auction Data'!$E$2:$E$597,'Sale Auction Data'!$G$2:$G$597)))))-(SUM(IF($A393='Sale Auction Data'!$L$2:$L$597,IF(E$200&lt;'Sale Auction Data'!$E$2:$E$597,IF((F$200+1)&gt;'Sale Auction Data'!$E$2:$E$597,'Sale Auction Data'!$F$2:$F$597))))))/(SUM(IF($A393='Sale Auction Data'!$L$2:$L$597,IF(E$200&lt;'Sale Auction Data'!$E$2:$E$597,IF((F$200+1)&gt;'Sale Auction Data'!$E$2:$E$597,'Sale Auction Data'!$F$2:$F$597)))))))),"-",IF((((SUM(IF($A393='Sale Auction Data'!$L$2:$L$597,IF(E$200&lt;'Sale Auction Data'!$E$2:$E$597,IF((F$200+1)&gt;'Sale Auction Data'!$E$2:$E$597,'Sale Auction Data'!$G$2:$G$597)))))-(SUM(IF($A393='Sale Auction Data'!$L$2:$L$597,IF(E$200&lt;'Sale Auction Data'!$E$2:$E$597,IF((F$200+1)&gt;'Sale Auction Data'!$E$2:$E$597,'Sale Auction Data'!$F$2:$F$597))))))/(SUM(IF($A393='Sale Auction Data'!$L$2:$L$597,IF(E$200&lt;'Sale Auction Data'!$E$2:$E$597,IF((F$200+1)&gt;'Sale Auction Data'!$E$2:$E$597,'Sale Auction Data'!$F$2:$F$597))))))=0,"-",(((SUM(IF($A393='Sale Auction Data'!$L$2:$L$597,IF(E$200&lt;'Sale Auction Data'!$E$2:$E$597,IF((F$200+1)&gt;'Sale Auction Data'!$E$2:$E$597,'Sale Auction Data'!$G$2:$G$597)))))-(SUM(IF($A393='Sale Auction Data'!$L$2:$L$597,IF(E$200&lt;'Sale Auction Data'!$E$2:$E$597,IF((F$200+1)&gt;'Sale Auction Data'!$E$2:$E$597,'Sale Auction Data'!$F$2:$F$597))))))/(SUM(IF($A393='Sale Auction Data'!$L$2:$L$597,IF(E$200&lt;'Sale Auction Data'!$E$2:$E$597,IF((F$200+1)&gt;'Sale Auction Data'!$E$2:$E$597,'Sale Auction Data'!$F$2:$F$597))))))))</f>
        <v>-</v>
      </c>
      <c r="G393" s="108" t="str">
        <f t="array" ref="G393">IF(ISERR(IF((((SUM(IF($A393='Sale Auction Data'!$L$2:$L$597,IF(F$200&lt;'Sale Auction Data'!$E$2:$E$597,IF((G$200+1)&gt;'Sale Auction Data'!$E$2:$E$597,'Sale Auction Data'!$G$2:$G$597)))))-(SUM(IF($A393='Sale Auction Data'!$L$2:$L$597,IF(F$200&lt;'Sale Auction Data'!$E$2:$E$597,IF((G$200+1)&gt;'Sale Auction Data'!$E$2:$E$597,'Sale Auction Data'!$F$2:$F$597))))))/(SUM(IF($A393='Sale Auction Data'!$L$2:$L$597,IF(F$200&lt;'Sale Auction Data'!$E$2:$E$597,IF((G$200+1)&gt;'Sale Auction Data'!$E$2:$E$597,'Sale Auction Data'!$F$2:$F$597))))))=0,"-",(((SUM(IF($A393='Sale Auction Data'!$L$2:$L$597,IF(F$200&lt;'Sale Auction Data'!$E$2:$E$597,IF((G$200+1)&gt;'Sale Auction Data'!$E$2:$E$597,'Sale Auction Data'!$G$2:$G$597)))))-(SUM(IF($A393='Sale Auction Data'!$L$2:$L$597,IF(F$200&lt;'Sale Auction Data'!$E$2:$E$597,IF((G$200+1)&gt;'Sale Auction Data'!$E$2:$E$597,'Sale Auction Data'!$F$2:$F$597))))))/(SUM(IF($A393='Sale Auction Data'!$L$2:$L$597,IF(F$200&lt;'Sale Auction Data'!$E$2:$E$597,IF((G$200+1)&gt;'Sale Auction Data'!$E$2:$E$597,'Sale Auction Data'!$F$2:$F$597)))))))),"-",IF((((SUM(IF($A393='Sale Auction Data'!$L$2:$L$597,IF(F$200&lt;'Sale Auction Data'!$E$2:$E$597,IF((G$200+1)&gt;'Sale Auction Data'!$E$2:$E$597,'Sale Auction Data'!$G$2:$G$597)))))-(SUM(IF($A393='Sale Auction Data'!$L$2:$L$597,IF(F$200&lt;'Sale Auction Data'!$E$2:$E$597,IF((G$200+1)&gt;'Sale Auction Data'!$E$2:$E$597,'Sale Auction Data'!$F$2:$F$597))))))/(SUM(IF($A393='Sale Auction Data'!$L$2:$L$597,IF(F$200&lt;'Sale Auction Data'!$E$2:$E$597,IF((G$200+1)&gt;'Sale Auction Data'!$E$2:$E$597,'Sale Auction Data'!$F$2:$F$597))))))=0,"-",(((SUM(IF($A393='Sale Auction Data'!$L$2:$L$597,IF(F$200&lt;'Sale Auction Data'!$E$2:$E$597,IF((G$200+1)&gt;'Sale Auction Data'!$E$2:$E$597,'Sale Auction Data'!$G$2:$G$597)))))-(SUM(IF($A393='Sale Auction Data'!$L$2:$L$597,IF(F$200&lt;'Sale Auction Data'!$E$2:$E$597,IF((G$200+1)&gt;'Sale Auction Data'!$E$2:$E$597,'Sale Auction Data'!$F$2:$F$597))))))/(SUM(IF($A393='Sale Auction Data'!$L$2:$L$597,IF(F$200&lt;'Sale Auction Data'!$E$2:$E$597,IF((G$200+1)&gt;'Sale Auction Data'!$E$2:$E$597,'Sale Auction Data'!$F$2:$F$597))))))))</f>
        <v>-</v>
      </c>
      <c r="H393" s="108" t="str">
        <f t="array" ref="H393">IF(ISERR(IF((((SUM(IF($A393='Sale Auction Data'!$L$2:$L$597,IF(G$200&lt;'Sale Auction Data'!$E$2:$E$597,IF((H$200+1)&gt;'Sale Auction Data'!$E$2:$E$597,'Sale Auction Data'!$G$2:$G$597)))))-(SUM(IF($A393='Sale Auction Data'!$L$2:$L$597,IF(G$200&lt;'Sale Auction Data'!$E$2:$E$597,IF((H$200+1)&gt;'Sale Auction Data'!$E$2:$E$597,'Sale Auction Data'!$F$2:$F$597))))))/(SUM(IF($A393='Sale Auction Data'!$L$2:$L$597,IF(G$200&lt;'Sale Auction Data'!$E$2:$E$597,IF((H$200+1)&gt;'Sale Auction Data'!$E$2:$E$597,'Sale Auction Data'!$F$2:$F$597))))))=0,"-",(((SUM(IF($A393='Sale Auction Data'!$L$2:$L$597,IF(G$200&lt;'Sale Auction Data'!$E$2:$E$597,IF((H$200+1)&gt;'Sale Auction Data'!$E$2:$E$597,'Sale Auction Data'!$G$2:$G$597)))))-(SUM(IF($A393='Sale Auction Data'!$L$2:$L$597,IF(G$200&lt;'Sale Auction Data'!$E$2:$E$597,IF((H$200+1)&gt;'Sale Auction Data'!$E$2:$E$597,'Sale Auction Data'!$F$2:$F$597))))))/(SUM(IF($A393='Sale Auction Data'!$L$2:$L$597,IF(G$200&lt;'Sale Auction Data'!$E$2:$E$597,IF((H$200+1)&gt;'Sale Auction Data'!$E$2:$E$597,'Sale Auction Data'!$F$2:$F$597)))))))),"-",IF((((SUM(IF($A393='Sale Auction Data'!$L$2:$L$597,IF(G$200&lt;'Sale Auction Data'!$E$2:$E$597,IF((H$200+1)&gt;'Sale Auction Data'!$E$2:$E$597,'Sale Auction Data'!$G$2:$G$597)))))-(SUM(IF($A393='Sale Auction Data'!$L$2:$L$597,IF(G$200&lt;'Sale Auction Data'!$E$2:$E$597,IF((H$200+1)&gt;'Sale Auction Data'!$E$2:$E$597,'Sale Auction Data'!$F$2:$F$597))))))/(SUM(IF($A393='Sale Auction Data'!$L$2:$L$597,IF(G$200&lt;'Sale Auction Data'!$E$2:$E$597,IF((H$200+1)&gt;'Sale Auction Data'!$E$2:$E$597,'Sale Auction Data'!$F$2:$F$597))))))=0,"-",(((SUM(IF($A393='Sale Auction Data'!$L$2:$L$597,IF(G$200&lt;'Sale Auction Data'!$E$2:$E$597,IF((H$200+1)&gt;'Sale Auction Data'!$E$2:$E$597,'Sale Auction Data'!$G$2:$G$597)))))-(SUM(IF($A393='Sale Auction Data'!$L$2:$L$597,IF(G$200&lt;'Sale Auction Data'!$E$2:$E$597,IF((H$200+1)&gt;'Sale Auction Data'!$E$2:$E$597,'Sale Auction Data'!$F$2:$F$597))))))/(SUM(IF($A393='Sale Auction Data'!$L$2:$L$597,IF(G$200&lt;'Sale Auction Data'!$E$2:$E$597,IF((H$200+1)&gt;'Sale Auction Data'!$E$2:$E$597,'Sale Auction Data'!$F$2:$F$597))))))))</f>
        <v>-</v>
      </c>
      <c r="I393" s="108" t="str">
        <f t="array" ref="I393">IF(ISERR(IF((((SUM(IF($A393='Sale Auction Data'!$L$2:$L$597,IF(H$200&lt;'Sale Auction Data'!$E$2:$E$597,IF((I$200+1)&gt;'Sale Auction Data'!$E$2:$E$597,'Sale Auction Data'!$G$2:$G$597)))))-(SUM(IF($A393='Sale Auction Data'!$L$2:$L$597,IF(H$200&lt;'Sale Auction Data'!$E$2:$E$597,IF((I$200+1)&gt;'Sale Auction Data'!$E$2:$E$597,'Sale Auction Data'!$F$2:$F$597))))))/(SUM(IF($A393='Sale Auction Data'!$L$2:$L$597,IF(H$200&lt;'Sale Auction Data'!$E$2:$E$597,IF((I$200+1)&gt;'Sale Auction Data'!$E$2:$E$597,'Sale Auction Data'!$F$2:$F$597))))))=0,"-",(((SUM(IF($A393='Sale Auction Data'!$L$2:$L$597,IF(H$200&lt;'Sale Auction Data'!$E$2:$E$597,IF((I$200+1)&gt;'Sale Auction Data'!$E$2:$E$597,'Sale Auction Data'!$G$2:$G$597)))))-(SUM(IF($A393='Sale Auction Data'!$L$2:$L$597,IF(H$200&lt;'Sale Auction Data'!$E$2:$E$597,IF((I$200+1)&gt;'Sale Auction Data'!$E$2:$E$597,'Sale Auction Data'!$F$2:$F$597))))))/(SUM(IF($A393='Sale Auction Data'!$L$2:$L$597,IF(H$200&lt;'Sale Auction Data'!$E$2:$E$597,IF((I$200+1)&gt;'Sale Auction Data'!$E$2:$E$597,'Sale Auction Data'!$F$2:$F$597)))))))),"-",IF((((SUM(IF($A393='Sale Auction Data'!$L$2:$L$597,IF(H$200&lt;'Sale Auction Data'!$E$2:$E$597,IF((I$200+1)&gt;'Sale Auction Data'!$E$2:$E$597,'Sale Auction Data'!$G$2:$G$597)))))-(SUM(IF($A393='Sale Auction Data'!$L$2:$L$597,IF(H$200&lt;'Sale Auction Data'!$E$2:$E$597,IF((I$200+1)&gt;'Sale Auction Data'!$E$2:$E$597,'Sale Auction Data'!$F$2:$F$597))))))/(SUM(IF($A393='Sale Auction Data'!$L$2:$L$597,IF(H$200&lt;'Sale Auction Data'!$E$2:$E$597,IF((I$200+1)&gt;'Sale Auction Data'!$E$2:$E$597,'Sale Auction Data'!$F$2:$F$597))))))=0,"-",(((SUM(IF($A393='Sale Auction Data'!$L$2:$L$597,IF(H$200&lt;'Sale Auction Data'!$E$2:$E$597,IF((I$200+1)&gt;'Sale Auction Data'!$E$2:$E$597,'Sale Auction Data'!$G$2:$G$597)))))-(SUM(IF($A393='Sale Auction Data'!$L$2:$L$597,IF(H$200&lt;'Sale Auction Data'!$E$2:$E$597,IF((I$200+1)&gt;'Sale Auction Data'!$E$2:$E$597,'Sale Auction Data'!$F$2:$F$597))))))/(SUM(IF($A393='Sale Auction Data'!$L$2:$L$597,IF(H$200&lt;'Sale Auction Data'!$E$2:$E$597,IF((I$200+1)&gt;'Sale Auction Data'!$E$2:$E$597,'Sale Auction Data'!$F$2:$F$597))))))))</f>
        <v>-</v>
      </c>
      <c r="J393" s="108" t="str">
        <f t="array" ref="J393">IF(ISERR(IF((((SUM(IF($A393='Sale Auction Data'!$L$2:$L$597,IF(I$200&lt;'Sale Auction Data'!$E$2:$E$597,IF((J$200+1)&gt;'Sale Auction Data'!$E$2:$E$597,'Sale Auction Data'!$G$2:$G$597)))))-(SUM(IF($A393='Sale Auction Data'!$L$2:$L$597,IF(I$200&lt;'Sale Auction Data'!$E$2:$E$597,IF((J$200+1)&gt;'Sale Auction Data'!$E$2:$E$597,'Sale Auction Data'!$F$2:$F$597))))))/(SUM(IF($A393='Sale Auction Data'!$L$2:$L$597,IF(I$200&lt;'Sale Auction Data'!$E$2:$E$597,IF((J$200+1)&gt;'Sale Auction Data'!$E$2:$E$597,'Sale Auction Data'!$F$2:$F$597))))))=0,"-",(((SUM(IF($A393='Sale Auction Data'!$L$2:$L$597,IF(I$200&lt;'Sale Auction Data'!$E$2:$E$597,IF((J$200+1)&gt;'Sale Auction Data'!$E$2:$E$597,'Sale Auction Data'!$G$2:$G$597)))))-(SUM(IF($A393='Sale Auction Data'!$L$2:$L$597,IF(I$200&lt;'Sale Auction Data'!$E$2:$E$597,IF((J$200+1)&gt;'Sale Auction Data'!$E$2:$E$597,'Sale Auction Data'!$F$2:$F$597))))))/(SUM(IF($A393='Sale Auction Data'!$L$2:$L$597,IF(I$200&lt;'Sale Auction Data'!$E$2:$E$597,IF((J$200+1)&gt;'Sale Auction Data'!$E$2:$E$597,'Sale Auction Data'!$F$2:$F$597)))))))),"-",IF((((SUM(IF($A393='Sale Auction Data'!$L$2:$L$597,IF(I$200&lt;'Sale Auction Data'!$E$2:$E$597,IF((J$200+1)&gt;'Sale Auction Data'!$E$2:$E$597,'Sale Auction Data'!$G$2:$G$597)))))-(SUM(IF($A393='Sale Auction Data'!$L$2:$L$597,IF(I$200&lt;'Sale Auction Data'!$E$2:$E$597,IF((J$200+1)&gt;'Sale Auction Data'!$E$2:$E$597,'Sale Auction Data'!$F$2:$F$597))))))/(SUM(IF($A393='Sale Auction Data'!$L$2:$L$597,IF(I$200&lt;'Sale Auction Data'!$E$2:$E$597,IF((J$200+1)&gt;'Sale Auction Data'!$E$2:$E$597,'Sale Auction Data'!$F$2:$F$597))))))=0,"-",(((SUM(IF($A393='Sale Auction Data'!$L$2:$L$597,IF(I$200&lt;'Sale Auction Data'!$E$2:$E$597,IF((J$200+1)&gt;'Sale Auction Data'!$E$2:$E$597,'Sale Auction Data'!$G$2:$G$597)))))-(SUM(IF($A393='Sale Auction Data'!$L$2:$L$597,IF(I$200&lt;'Sale Auction Data'!$E$2:$E$597,IF((J$200+1)&gt;'Sale Auction Data'!$E$2:$E$597,'Sale Auction Data'!$F$2:$F$597))))))/(SUM(IF($A393='Sale Auction Data'!$L$2:$L$597,IF(I$200&lt;'Sale Auction Data'!$E$2:$E$597,IF((J$200+1)&gt;'Sale Auction Data'!$E$2:$E$597,'Sale Auction Data'!$F$2:$F$597))))))))</f>
        <v>-</v>
      </c>
      <c r="K393" s="108" t="str">
        <f t="array" ref="K393">IF(ISERR(IF((((SUM(IF($A393='Sale Auction Data'!$L$2:$L$597,IF(J$200&lt;'Sale Auction Data'!$E$2:$E$597,IF((K$200+1)&gt;'Sale Auction Data'!$E$2:$E$597,'Sale Auction Data'!$G$2:$G$597)))))-(SUM(IF($A393='Sale Auction Data'!$L$2:$L$597,IF(J$200&lt;'Sale Auction Data'!$E$2:$E$597,IF((K$200+1)&gt;'Sale Auction Data'!$E$2:$E$597,'Sale Auction Data'!$F$2:$F$597))))))/(SUM(IF($A393='Sale Auction Data'!$L$2:$L$597,IF(J$200&lt;'Sale Auction Data'!$E$2:$E$597,IF((K$200+1)&gt;'Sale Auction Data'!$E$2:$E$597,'Sale Auction Data'!$F$2:$F$597))))))=0,"-",(((SUM(IF($A393='Sale Auction Data'!$L$2:$L$597,IF(J$200&lt;'Sale Auction Data'!$E$2:$E$597,IF((K$200+1)&gt;'Sale Auction Data'!$E$2:$E$597,'Sale Auction Data'!$G$2:$G$597)))))-(SUM(IF($A393='Sale Auction Data'!$L$2:$L$597,IF(J$200&lt;'Sale Auction Data'!$E$2:$E$597,IF((K$200+1)&gt;'Sale Auction Data'!$E$2:$E$597,'Sale Auction Data'!$F$2:$F$597))))))/(SUM(IF($A393='Sale Auction Data'!$L$2:$L$597,IF(J$200&lt;'Sale Auction Data'!$E$2:$E$597,IF((K$200+1)&gt;'Sale Auction Data'!$E$2:$E$597,'Sale Auction Data'!$F$2:$F$597)))))))),"-",IF((((SUM(IF($A393='Sale Auction Data'!$L$2:$L$597,IF(J$200&lt;'Sale Auction Data'!$E$2:$E$597,IF((K$200+1)&gt;'Sale Auction Data'!$E$2:$E$597,'Sale Auction Data'!$G$2:$G$597)))))-(SUM(IF($A393='Sale Auction Data'!$L$2:$L$597,IF(J$200&lt;'Sale Auction Data'!$E$2:$E$597,IF((K$200+1)&gt;'Sale Auction Data'!$E$2:$E$597,'Sale Auction Data'!$F$2:$F$597))))))/(SUM(IF($A393='Sale Auction Data'!$L$2:$L$597,IF(J$200&lt;'Sale Auction Data'!$E$2:$E$597,IF((K$200+1)&gt;'Sale Auction Data'!$E$2:$E$597,'Sale Auction Data'!$F$2:$F$597))))))=0,"-",(((SUM(IF($A393='Sale Auction Data'!$L$2:$L$597,IF(J$200&lt;'Sale Auction Data'!$E$2:$E$597,IF((K$200+1)&gt;'Sale Auction Data'!$E$2:$E$597,'Sale Auction Data'!$G$2:$G$597)))))-(SUM(IF($A393='Sale Auction Data'!$L$2:$L$597,IF(J$200&lt;'Sale Auction Data'!$E$2:$E$597,IF((K$200+1)&gt;'Sale Auction Data'!$E$2:$E$597,'Sale Auction Data'!$F$2:$F$597))))))/(SUM(IF($A393='Sale Auction Data'!$L$2:$L$597,IF(J$200&lt;'Sale Auction Data'!$E$2:$E$597,IF((K$200+1)&gt;'Sale Auction Data'!$E$2:$E$597,'Sale Auction Data'!$F$2:$F$597))))))))</f>
        <v>-</v>
      </c>
      <c r="L393" s="109" t="str">
        <f t="array" ref="L393">IF(ISERR(IF((((SUM(IF($A393='Sale Auction Data'!$L$2:$L$597,IF((L$200+1)&lt;'Sale Auction Data'!$E$2:$E$597,'Sale Auction Data'!$G$2:$G$597))))-(SUM(IF($A393='Sale Auction Data'!$L$2:$L$597,IF((L$200+1)&lt;'Sale Auction Data'!$E$2:$E$597,'Sale Auction Data'!$F$2:$F$597)))))/(SUM(IF($A393='Sale Auction Data'!$L$2:$L$597,IF((L$200+1)&lt;'Sale Auction Data'!$E$2:$E$597,'Sale Auction Data'!$F$2:$F$597)))))=0,"-",(((SUM(IF($A393='Sale Auction Data'!$L$2:$L$597,IF((L$200+1)&lt;'Sale Auction Data'!$E$2:$E$597,'Sale Auction Data'!$G$2:$G$597))))-(SUM(IF($A393='Sale Auction Data'!$L$2:$L$597,IF((L$200+1)&lt;'Sale Auction Data'!$E$2:$E$597,'Sale Auction Data'!$F$2:$F$597)))))/(SUM(IF($A393='Sale Auction Data'!$L$2:$L$597,IF((L$200+1)&lt;'Sale Auction Data'!$E$2:$E$597,'Sale Auction Data'!$F$2:$F$597))))))),"-",IF((((SUM(IF($A393='Sale Auction Data'!$L$2:$L$597,IF((L$200+1)&lt;'Sale Auction Data'!$E$2:$E$597,'Sale Auction Data'!$G$2:$G$597))))-(SUM(IF($A393='Sale Auction Data'!$L$2:$L$597,IF((L$200+1)&lt;'Sale Auction Data'!$E$2:$E$597,'Sale Auction Data'!$F$2:$F$597)))))/(SUM(IF($A393='Sale Auction Data'!$L$2:$L$597,IF((L$200+1)&lt;'Sale Auction Data'!$E$2:$E$597,'Sale Auction Data'!$F$2:$F$597)))))=0,"-",(((SUM(IF($A393='Sale Auction Data'!$L$2:$L$597,IF((L$200+1)&lt;'Sale Auction Data'!$E$2:$E$597,'Sale Auction Data'!$G$2:$G$597))))-(SUM(IF($A393='Sale Auction Data'!$L$2:$L$597,IF((L$200+1)&lt;'Sale Auction Data'!$E$2:$E$597,'Sale Auction Data'!$F$2:$F$597)))))/(SUM(IF($A393='Sale Auction Data'!$L$2:$L$597,IF((L$200+1)&lt;'Sale Auction Data'!$E$2:$E$597,'Sale Auction Data'!$F$2:$F$597)))))))</f>
        <v>-</v>
      </c>
      <c r="M393" s="113">
        <f t="shared" si="56"/>
        <v>6.5625000000000003E-2</v>
      </c>
      <c r="N393" s="114" t="str">
        <f t="array" ref="N393">IF(MAX(IF($M393&lt;&gt;$C392:$L392,$C392:$L392))=0,"",MAX(IF($M393&lt;&gt;$C392:$L392,$C392:$L392)))</f>
        <v/>
      </c>
      <c r="O393" s="114" t="str">
        <f t="array" ref="O393">IF(MIN(IF($M393&lt;&gt;$C392:$L392,IF($N393&lt;&gt;$C392:$L392,$C392:$L392)))=0,"",MIN(IF($M393&lt;&gt;$C392:$L392,IF($N393&lt;&gt;$C392:$L392,$C392:$L392))))</f>
        <v/>
      </c>
      <c r="P393" s="114" t="str">
        <f t="array" ref="P393">IF(MIN(IF($O393&lt;&gt;$C392:$L392,IF($N393&lt;&gt;$C392:$L392,IF($M393&lt;&gt;$C392:$L392,$C392:$L392))))=0,"",MIN(IF($O393&lt;&gt;$C392:$L392,IF($N393&lt;&gt;$C392:$L392,IF($M393&lt;&gt;$C392:$L392,$C392:$L392)))))</f>
        <v/>
      </c>
    </row>
    <row r="394" spans="1:16" x14ac:dyDescent="0.25">
      <c r="A394" t="s">
        <v>227</v>
      </c>
      <c r="B394" s="97" t="s">
        <v>235</v>
      </c>
      <c r="C394" s="107" t="str">
        <f t="array" ref="C394">IF(ISERR(IF((((SUM(IF($A394='Sale Auction Data'!$L$2:$L$597,IF(C$200&gt;'Sale Auction Data'!$E$2:$E$597,'Sale Auction Data'!$G$2:$G$597))))-(SUM(IF($A394='Sale Auction Data'!$L$2:$L$597,IF(C$200&gt;'Sale Auction Data'!$E$2:$E$597,'Sale Auction Data'!$F$2:$F$597)))))/(SUM(IF($A394='Sale Auction Data'!$L$2:$L$597,IF(C$200&gt;'Sale Auction Data'!$E$2:$E$597,'Sale Auction Data'!$F$2:$F$597)))))=0,"-",(((SUM(IF($A394='Sale Auction Data'!$L$2:$L$597,IF(C$200&gt;'Sale Auction Data'!$E$2:$E$597,'Sale Auction Data'!$G$2:$G$597))))-(SUM(IF($A394='Sale Auction Data'!$L$2:$L$597,IF(C$200&gt;'Sale Auction Data'!$E$2:$E$597,'Sale Auction Data'!$F$2:$F$597)))))/(SUM(IF($A394='Sale Auction Data'!$L$2:$L$597,IF(C$200&gt;'Sale Auction Data'!$E$2:$E$597,'Sale Auction Data'!$F$2:$F$597))))))),"-",IF((((SUM(IF($A394='Sale Auction Data'!$L$2:$L$597,IF(C$200&gt;'Sale Auction Data'!$E$2:$E$597,'Sale Auction Data'!$G$2:$G$597))))-(SUM(IF($A394='Sale Auction Data'!$L$2:$L$597,IF(C$200&gt;'Sale Auction Data'!$E$2:$E$597,'Sale Auction Data'!$F$2:$F$597)))))/(SUM(IF($A394='Sale Auction Data'!$L$2:$L$597,IF(C$200&gt;'Sale Auction Data'!$E$2:$E$597,'Sale Auction Data'!$F$2:$F$597)))))=0,"-",(((SUM(IF($A394='Sale Auction Data'!$L$2:$L$597,IF(C$200&gt;'Sale Auction Data'!$E$2:$E$597,'Sale Auction Data'!$G$2:$G$597))))-(SUM(IF($A394='Sale Auction Data'!$L$2:$L$597,IF(C$200&gt;'Sale Auction Data'!$E$2:$E$597,'Sale Auction Data'!$F$2:$F$597)))))/(SUM(IF($A394='Sale Auction Data'!$L$2:$L$597,IF(C$200&gt;'Sale Auction Data'!$E$2:$E$597,'Sale Auction Data'!$F$2:$F$597)))))))</f>
        <v>-</v>
      </c>
      <c r="D394" s="108" t="str">
        <f t="array" ref="D394">IF(ISERR(IF((((SUM(IF($A394='Sale Auction Data'!$L$2:$L$597,IF(C$200&lt;'Sale Auction Data'!$E$2:$E$597,IF((D$200+1)&gt;'Sale Auction Data'!$E$2:$E$597,'Sale Auction Data'!$G$2:$G$597)))))-(SUM(IF($A394='Sale Auction Data'!$L$2:$L$597,IF(C$200&lt;'Sale Auction Data'!$E$2:$E$597,IF((D$200+1)&gt;'Sale Auction Data'!$E$2:$E$597,'Sale Auction Data'!$F$2:$F$597))))))/(SUM(IF($A394='Sale Auction Data'!$L$2:$L$597,IF(C$200&lt;'Sale Auction Data'!$E$2:$E$597,IF((D$200+1)&gt;'Sale Auction Data'!$E$2:$E$597,'Sale Auction Data'!$F$2:$F$597))))))=0,"-",(((SUM(IF($A394='Sale Auction Data'!$L$2:$L$597,IF(C$200&lt;'Sale Auction Data'!$E$2:$E$597,IF((D$200+1)&gt;'Sale Auction Data'!$E$2:$E$597,'Sale Auction Data'!$G$2:$G$597)))))-(SUM(IF($A394='Sale Auction Data'!$L$2:$L$597,IF(C$200&lt;'Sale Auction Data'!$E$2:$E$597,IF((D$200+1)&gt;'Sale Auction Data'!$E$2:$E$597,'Sale Auction Data'!$F$2:$F$597))))))/(SUM(IF($A394='Sale Auction Data'!$L$2:$L$597,IF(C$200&lt;'Sale Auction Data'!$E$2:$E$597,IF((D$200+1)&gt;'Sale Auction Data'!$E$2:$E$597,'Sale Auction Data'!$F$2:$F$597)))))))),"-",IF((((SUM(IF($A394='Sale Auction Data'!$L$2:$L$597,IF(C$200&lt;'Sale Auction Data'!$E$2:$E$597,IF((D$200+1)&gt;'Sale Auction Data'!$E$2:$E$597,'Sale Auction Data'!$G$2:$G$597)))))-(SUM(IF($A394='Sale Auction Data'!$L$2:$L$597,IF(C$200&lt;'Sale Auction Data'!$E$2:$E$597,IF((D$200+1)&gt;'Sale Auction Data'!$E$2:$E$597,'Sale Auction Data'!$F$2:$F$597))))))/(SUM(IF($A394='Sale Auction Data'!$L$2:$L$597,IF(C$200&lt;'Sale Auction Data'!$E$2:$E$597,IF((D$200+1)&gt;'Sale Auction Data'!$E$2:$E$597,'Sale Auction Data'!$F$2:$F$597))))))=0,"-",(((SUM(IF($A394='Sale Auction Data'!$L$2:$L$597,IF(C$200&lt;'Sale Auction Data'!$E$2:$E$597,IF((D$200+1)&gt;'Sale Auction Data'!$E$2:$E$597,'Sale Auction Data'!$G$2:$G$597)))))-(SUM(IF($A394='Sale Auction Data'!$L$2:$L$597,IF(C$200&lt;'Sale Auction Data'!$E$2:$E$597,IF((D$200+1)&gt;'Sale Auction Data'!$E$2:$E$597,'Sale Auction Data'!$F$2:$F$597))))))/(SUM(IF($A394='Sale Auction Data'!$L$2:$L$597,IF(C$200&lt;'Sale Auction Data'!$E$2:$E$597,IF((D$200+1)&gt;'Sale Auction Data'!$E$2:$E$597,'Sale Auction Data'!$F$2:$F$597))))))))</f>
        <v>-</v>
      </c>
      <c r="E394" s="108">
        <f t="array" ref="E394">IF(ISERR(IF((((SUM(IF($A394='Sale Auction Data'!$L$2:$L$597,IF(D$200&lt;'Sale Auction Data'!$E$2:$E$597,IF((E$200+1)&gt;'Sale Auction Data'!$E$2:$E$597,'Sale Auction Data'!$G$2:$G$597)))))-(SUM(IF($A394='Sale Auction Data'!$L$2:$L$597,IF(D$200&lt;'Sale Auction Data'!$E$2:$E$597,IF((E$200+1)&gt;'Sale Auction Data'!$E$2:$E$597,'Sale Auction Data'!$F$2:$F$597))))))/(SUM(IF($A394='Sale Auction Data'!$L$2:$L$597,IF(D$200&lt;'Sale Auction Data'!$E$2:$E$597,IF((E$200+1)&gt;'Sale Auction Data'!$E$2:$E$597,'Sale Auction Data'!$F$2:$F$597))))))=0,"-",(((SUM(IF($A394='Sale Auction Data'!$L$2:$L$597,IF(D$200&lt;'Sale Auction Data'!$E$2:$E$597,IF((E$200+1)&gt;'Sale Auction Data'!$E$2:$E$597,'Sale Auction Data'!$G$2:$G$597)))))-(SUM(IF($A394='Sale Auction Data'!$L$2:$L$597,IF(D$200&lt;'Sale Auction Data'!$E$2:$E$597,IF((E$200+1)&gt;'Sale Auction Data'!$E$2:$E$597,'Sale Auction Data'!$F$2:$F$597))))))/(SUM(IF($A394='Sale Auction Data'!$L$2:$L$597,IF(D$200&lt;'Sale Auction Data'!$E$2:$E$597,IF((E$200+1)&gt;'Sale Auction Data'!$E$2:$E$597,'Sale Auction Data'!$F$2:$F$597)))))))),"-",IF((((SUM(IF($A394='Sale Auction Data'!$L$2:$L$597,IF(D$200&lt;'Sale Auction Data'!$E$2:$E$597,IF((E$200+1)&gt;'Sale Auction Data'!$E$2:$E$597,'Sale Auction Data'!$G$2:$G$597)))))-(SUM(IF($A394='Sale Auction Data'!$L$2:$L$597,IF(D$200&lt;'Sale Auction Data'!$E$2:$E$597,IF((E$200+1)&gt;'Sale Auction Data'!$E$2:$E$597,'Sale Auction Data'!$F$2:$F$597))))))/(SUM(IF($A394='Sale Auction Data'!$L$2:$L$597,IF(D$200&lt;'Sale Auction Data'!$E$2:$E$597,IF((E$200+1)&gt;'Sale Auction Data'!$E$2:$E$597,'Sale Auction Data'!$F$2:$F$597))))))=0,"-",(((SUM(IF($A394='Sale Auction Data'!$L$2:$L$597,IF(D$200&lt;'Sale Auction Data'!$E$2:$E$597,IF((E$200+1)&gt;'Sale Auction Data'!$E$2:$E$597,'Sale Auction Data'!$G$2:$G$597)))))-(SUM(IF($A394='Sale Auction Data'!$L$2:$L$597,IF(D$200&lt;'Sale Auction Data'!$E$2:$E$597,IF((E$200+1)&gt;'Sale Auction Data'!$E$2:$E$597,'Sale Auction Data'!$F$2:$F$597))))))/(SUM(IF($A394='Sale Auction Data'!$L$2:$L$597,IF(D$200&lt;'Sale Auction Data'!$E$2:$E$597,IF((E$200+1)&gt;'Sale Auction Data'!$E$2:$E$597,'Sale Auction Data'!$F$2:$F$597))))))))</f>
        <v>0.15009918845807033</v>
      </c>
      <c r="F394" s="108" t="str">
        <f t="array" ref="F394">IF(ISERR(IF((((SUM(IF($A394='Sale Auction Data'!$L$2:$L$597,IF(E$200&lt;'Sale Auction Data'!$E$2:$E$597,IF((F$200+1)&gt;'Sale Auction Data'!$E$2:$E$597,'Sale Auction Data'!$G$2:$G$597)))))-(SUM(IF($A394='Sale Auction Data'!$L$2:$L$597,IF(E$200&lt;'Sale Auction Data'!$E$2:$E$597,IF((F$200+1)&gt;'Sale Auction Data'!$E$2:$E$597,'Sale Auction Data'!$F$2:$F$597))))))/(SUM(IF($A394='Sale Auction Data'!$L$2:$L$597,IF(E$200&lt;'Sale Auction Data'!$E$2:$E$597,IF((F$200+1)&gt;'Sale Auction Data'!$E$2:$E$597,'Sale Auction Data'!$F$2:$F$597))))))=0,"-",(((SUM(IF($A394='Sale Auction Data'!$L$2:$L$597,IF(E$200&lt;'Sale Auction Data'!$E$2:$E$597,IF((F$200+1)&gt;'Sale Auction Data'!$E$2:$E$597,'Sale Auction Data'!$G$2:$G$597)))))-(SUM(IF($A394='Sale Auction Data'!$L$2:$L$597,IF(E$200&lt;'Sale Auction Data'!$E$2:$E$597,IF((F$200+1)&gt;'Sale Auction Data'!$E$2:$E$597,'Sale Auction Data'!$F$2:$F$597))))))/(SUM(IF($A394='Sale Auction Data'!$L$2:$L$597,IF(E$200&lt;'Sale Auction Data'!$E$2:$E$597,IF((F$200+1)&gt;'Sale Auction Data'!$E$2:$E$597,'Sale Auction Data'!$F$2:$F$597)))))))),"-",IF((((SUM(IF($A394='Sale Auction Data'!$L$2:$L$597,IF(E$200&lt;'Sale Auction Data'!$E$2:$E$597,IF((F$200+1)&gt;'Sale Auction Data'!$E$2:$E$597,'Sale Auction Data'!$G$2:$G$597)))))-(SUM(IF($A394='Sale Auction Data'!$L$2:$L$597,IF(E$200&lt;'Sale Auction Data'!$E$2:$E$597,IF((F$200+1)&gt;'Sale Auction Data'!$E$2:$E$597,'Sale Auction Data'!$F$2:$F$597))))))/(SUM(IF($A394='Sale Auction Data'!$L$2:$L$597,IF(E$200&lt;'Sale Auction Data'!$E$2:$E$597,IF((F$200+1)&gt;'Sale Auction Data'!$E$2:$E$597,'Sale Auction Data'!$F$2:$F$597))))))=0,"-",(((SUM(IF($A394='Sale Auction Data'!$L$2:$L$597,IF(E$200&lt;'Sale Auction Data'!$E$2:$E$597,IF((F$200+1)&gt;'Sale Auction Data'!$E$2:$E$597,'Sale Auction Data'!$G$2:$G$597)))))-(SUM(IF($A394='Sale Auction Data'!$L$2:$L$597,IF(E$200&lt;'Sale Auction Data'!$E$2:$E$597,IF((F$200+1)&gt;'Sale Auction Data'!$E$2:$E$597,'Sale Auction Data'!$F$2:$F$597))))))/(SUM(IF($A394='Sale Auction Data'!$L$2:$L$597,IF(E$200&lt;'Sale Auction Data'!$E$2:$E$597,IF((F$200+1)&gt;'Sale Auction Data'!$E$2:$E$597,'Sale Auction Data'!$F$2:$F$597))))))))</f>
        <v>-</v>
      </c>
      <c r="G394" s="108" t="str">
        <f t="array" ref="G394">IF(ISERR(IF((((SUM(IF($A394='Sale Auction Data'!$L$2:$L$597,IF(F$200&lt;'Sale Auction Data'!$E$2:$E$597,IF((G$200+1)&gt;'Sale Auction Data'!$E$2:$E$597,'Sale Auction Data'!$G$2:$G$597)))))-(SUM(IF($A394='Sale Auction Data'!$L$2:$L$597,IF(F$200&lt;'Sale Auction Data'!$E$2:$E$597,IF((G$200+1)&gt;'Sale Auction Data'!$E$2:$E$597,'Sale Auction Data'!$F$2:$F$597))))))/(SUM(IF($A394='Sale Auction Data'!$L$2:$L$597,IF(F$200&lt;'Sale Auction Data'!$E$2:$E$597,IF((G$200+1)&gt;'Sale Auction Data'!$E$2:$E$597,'Sale Auction Data'!$F$2:$F$597))))))=0,"-",(((SUM(IF($A394='Sale Auction Data'!$L$2:$L$597,IF(F$200&lt;'Sale Auction Data'!$E$2:$E$597,IF((G$200+1)&gt;'Sale Auction Data'!$E$2:$E$597,'Sale Auction Data'!$G$2:$G$597)))))-(SUM(IF($A394='Sale Auction Data'!$L$2:$L$597,IF(F$200&lt;'Sale Auction Data'!$E$2:$E$597,IF((G$200+1)&gt;'Sale Auction Data'!$E$2:$E$597,'Sale Auction Data'!$F$2:$F$597))))))/(SUM(IF($A394='Sale Auction Data'!$L$2:$L$597,IF(F$200&lt;'Sale Auction Data'!$E$2:$E$597,IF((G$200+1)&gt;'Sale Auction Data'!$E$2:$E$597,'Sale Auction Data'!$F$2:$F$597)))))))),"-",IF((((SUM(IF($A394='Sale Auction Data'!$L$2:$L$597,IF(F$200&lt;'Sale Auction Data'!$E$2:$E$597,IF((G$200+1)&gt;'Sale Auction Data'!$E$2:$E$597,'Sale Auction Data'!$G$2:$G$597)))))-(SUM(IF($A394='Sale Auction Data'!$L$2:$L$597,IF(F$200&lt;'Sale Auction Data'!$E$2:$E$597,IF((G$200+1)&gt;'Sale Auction Data'!$E$2:$E$597,'Sale Auction Data'!$F$2:$F$597))))))/(SUM(IF($A394='Sale Auction Data'!$L$2:$L$597,IF(F$200&lt;'Sale Auction Data'!$E$2:$E$597,IF((G$200+1)&gt;'Sale Auction Data'!$E$2:$E$597,'Sale Auction Data'!$F$2:$F$597))))))=0,"-",(((SUM(IF($A394='Sale Auction Data'!$L$2:$L$597,IF(F$200&lt;'Sale Auction Data'!$E$2:$E$597,IF((G$200+1)&gt;'Sale Auction Data'!$E$2:$E$597,'Sale Auction Data'!$G$2:$G$597)))))-(SUM(IF($A394='Sale Auction Data'!$L$2:$L$597,IF(F$200&lt;'Sale Auction Data'!$E$2:$E$597,IF((G$200+1)&gt;'Sale Auction Data'!$E$2:$E$597,'Sale Auction Data'!$F$2:$F$597))))))/(SUM(IF($A394='Sale Auction Data'!$L$2:$L$597,IF(F$200&lt;'Sale Auction Data'!$E$2:$E$597,IF((G$200+1)&gt;'Sale Auction Data'!$E$2:$E$597,'Sale Auction Data'!$F$2:$F$597))))))))</f>
        <v>-</v>
      </c>
      <c r="H394" s="108" t="str">
        <f t="array" ref="H394">IF(ISERR(IF((((SUM(IF($A394='Sale Auction Data'!$L$2:$L$597,IF(G$200&lt;'Sale Auction Data'!$E$2:$E$597,IF((H$200+1)&gt;'Sale Auction Data'!$E$2:$E$597,'Sale Auction Data'!$G$2:$G$597)))))-(SUM(IF($A394='Sale Auction Data'!$L$2:$L$597,IF(G$200&lt;'Sale Auction Data'!$E$2:$E$597,IF((H$200+1)&gt;'Sale Auction Data'!$E$2:$E$597,'Sale Auction Data'!$F$2:$F$597))))))/(SUM(IF($A394='Sale Auction Data'!$L$2:$L$597,IF(G$200&lt;'Sale Auction Data'!$E$2:$E$597,IF((H$200+1)&gt;'Sale Auction Data'!$E$2:$E$597,'Sale Auction Data'!$F$2:$F$597))))))=0,"-",(((SUM(IF($A394='Sale Auction Data'!$L$2:$L$597,IF(G$200&lt;'Sale Auction Data'!$E$2:$E$597,IF((H$200+1)&gt;'Sale Auction Data'!$E$2:$E$597,'Sale Auction Data'!$G$2:$G$597)))))-(SUM(IF($A394='Sale Auction Data'!$L$2:$L$597,IF(G$200&lt;'Sale Auction Data'!$E$2:$E$597,IF((H$200+1)&gt;'Sale Auction Data'!$E$2:$E$597,'Sale Auction Data'!$F$2:$F$597))))))/(SUM(IF($A394='Sale Auction Data'!$L$2:$L$597,IF(G$200&lt;'Sale Auction Data'!$E$2:$E$597,IF((H$200+1)&gt;'Sale Auction Data'!$E$2:$E$597,'Sale Auction Data'!$F$2:$F$597)))))))),"-",IF((((SUM(IF($A394='Sale Auction Data'!$L$2:$L$597,IF(G$200&lt;'Sale Auction Data'!$E$2:$E$597,IF((H$200+1)&gt;'Sale Auction Data'!$E$2:$E$597,'Sale Auction Data'!$G$2:$G$597)))))-(SUM(IF($A394='Sale Auction Data'!$L$2:$L$597,IF(G$200&lt;'Sale Auction Data'!$E$2:$E$597,IF((H$200+1)&gt;'Sale Auction Data'!$E$2:$E$597,'Sale Auction Data'!$F$2:$F$597))))))/(SUM(IF($A394='Sale Auction Data'!$L$2:$L$597,IF(G$200&lt;'Sale Auction Data'!$E$2:$E$597,IF((H$200+1)&gt;'Sale Auction Data'!$E$2:$E$597,'Sale Auction Data'!$F$2:$F$597))))))=0,"-",(((SUM(IF($A394='Sale Auction Data'!$L$2:$L$597,IF(G$200&lt;'Sale Auction Data'!$E$2:$E$597,IF((H$200+1)&gt;'Sale Auction Data'!$E$2:$E$597,'Sale Auction Data'!$G$2:$G$597)))))-(SUM(IF($A394='Sale Auction Data'!$L$2:$L$597,IF(G$200&lt;'Sale Auction Data'!$E$2:$E$597,IF((H$200+1)&gt;'Sale Auction Data'!$E$2:$E$597,'Sale Auction Data'!$F$2:$F$597))))))/(SUM(IF($A394='Sale Auction Data'!$L$2:$L$597,IF(G$200&lt;'Sale Auction Data'!$E$2:$E$597,IF((H$200+1)&gt;'Sale Auction Data'!$E$2:$E$597,'Sale Auction Data'!$F$2:$F$597))))))))</f>
        <v>-</v>
      </c>
      <c r="I394" s="108" t="str">
        <f t="array" ref="I394">IF(ISERR(IF((((SUM(IF($A394='Sale Auction Data'!$L$2:$L$597,IF(H$200&lt;'Sale Auction Data'!$E$2:$E$597,IF((I$200+1)&gt;'Sale Auction Data'!$E$2:$E$597,'Sale Auction Data'!$G$2:$G$597)))))-(SUM(IF($A394='Sale Auction Data'!$L$2:$L$597,IF(H$200&lt;'Sale Auction Data'!$E$2:$E$597,IF((I$200+1)&gt;'Sale Auction Data'!$E$2:$E$597,'Sale Auction Data'!$F$2:$F$597))))))/(SUM(IF($A394='Sale Auction Data'!$L$2:$L$597,IF(H$200&lt;'Sale Auction Data'!$E$2:$E$597,IF((I$200+1)&gt;'Sale Auction Data'!$E$2:$E$597,'Sale Auction Data'!$F$2:$F$597))))))=0,"-",(((SUM(IF($A394='Sale Auction Data'!$L$2:$L$597,IF(H$200&lt;'Sale Auction Data'!$E$2:$E$597,IF((I$200+1)&gt;'Sale Auction Data'!$E$2:$E$597,'Sale Auction Data'!$G$2:$G$597)))))-(SUM(IF($A394='Sale Auction Data'!$L$2:$L$597,IF(H$200&lt;'Sale Auction Data'!$E$2:$E$597,IF((I$200+1)&gt;'Sale Auction Data'!$E$2:$E$597,'Sale Auction Data'!$F$2:$F$597))))))/(SUM(IF($A394='Sale Auction Data'!$L$2:$L$597,IF(H$200&lt;'Sale Auction Data'!$E$2:$E$597,IF((I$200+1)&gt;'Sale Auction Data'!$E$2:$E$597,'Sale Auction Data'!$F$2:$F$597)))))))),"-",IF((((SUM(IF($A394='Sale Auction Data'!$L$2:$L$597,IF(H$200&lt;'Sale Auction Data'!$E$2:$E$597,IF((I$200+1)&gt;'Sale Auction Data'!$E$2:$E$597,'Sale Auction Data'!$G$2:$G$597)))))-(SUM(IF($A394='Sale Auction Data'!$L$2:$L$597,IF(H$200&lt;'Sale Auction Data'!$E$2:$E$597,IF((I$200+1)&gt;'Sale Auction Data'!$E$2:$E$597,'Sale Auction Data'!$F$2:$F$597))))))/(SUM(IF($A394='Sale Auction Data'!$L$2:$L$597,IF(H$200&lt;'Sale Auction Data'!$E$2:$E$597,IF((I$200+1)&gt;'Sale Auction Data'!$E$2:$E$597,'Sale Auction Data'!$F$2:$F$597))))))=0,"-",(((SUM(IF($A394='Sale Auction Data'!$L$2:$L$597,IF(H$200&lt;'Sale Auction Data'!$E$2:$E$597,IF((I$200+1)&gt;'Sale Auction Data'!$E$2:$E$597,'Sale Auction Data'!$G$2:$G$597)))))-(SUM(IF($A394='Sale Auction Data'!$L$2:$L$597,IF(H$200&lt;'Sale Auction Data'!$E$2:$E$597,IF((I$200+1)&gt;'Sale Auction Data'!$E$2:$E$597,'Sale Auction Data'!$F$2:$F$597))))))/(SUM(IF($A394='Sale Auction Data'!$L$2:$L$597,IF(H$200&lt;'Sale Auction Data'!$E$2:$E$597,IF((I$200+1)&gt;'Sale Auction Data'!$E$2:$E$597,'Sale Auction Data'!$F$2:$F$597))))))))</f>
        <v>-</v>
      </c>
      <c r="J394" s="108" t="str">
        <f t="array" ref="J394">IF(ISERR(IF((((SUM(IF($A394='Sale Auction Data'!$L$2:$L$597,IF(I$200&lt;'Sale Auction Data'!$E$2:$E$597,IF((J$200+1)&gt;'Sale Auction Data'!$E$2:$E$597,'Sale Auction Data'!$G$2:$G$597)))))-(SUM(IF($A394='Sale Auction Data'!$L$2:$L$597,IF(I$200&lt;'Sale Auction Data'!$E$2:$E$597,IF((J$200+1)&gt;'Sale Auction Data'!$E$2:$E$597,'Sale Auction Data'!$F$2:$F$597))))))/(SUM(IF($A394='Sale Auction Data'!$L$2:$L$597,IF(I$200&lt;'Sale Auction Data'!$E$2:$E$597,IF((J$200+1)&gt;'Sale Auction Data'!$E$2:$E$597,'Sale Auction Data'!$F$2:$F$597))))))=0,"-",(((SUM(IF($A394='Sale Auction Data'!$L$2:$L$597,IF(I$200&lt;'Sale Auction Data'!$E$2:$E$597,IF((J$200+1)&gt;'Sale Auction Data'!$E$2:$E$597,'Sale Auction Data'!$G$2:$G$597)))))-(SUM(IF($A394='Sale Auction Data'!$L$2:$L$597,IF(I$200&lt;'Sale Auction Data'!$E$2:$E$597,IF((J$200+1)&gt;'Sale Auction Data'!$E$2:$E$597,'Sale Auction Data'!$F$2:$F$597))))))/(SUM(IF($A394='Sale Auction Data'!$L$2:$L$597,IF(I$200&lt;'Sale Auction Data'!$E$2:$E$597,IF((J$200+1)&gt;'Sale Auction Data'!$E$2:$E$597,'Sale Auction Data'!$F$2:$F$597)))))))),"-",IF((((SUM(IF($A394='Sale Auction Data'!$L$2:$L$597,IF(I$200&lt;'Sale Auction Data'!$E$2:$E$597,IF((J$200+1)&gt;'Sale Auction Data'!$E$2:$E$597,'Sale Auction Data'!$G$2:$G$597)))))-(SUM(IF($A394='Sale Auction Data'!$L$2:$L$597,IF(I$200&lt;'Sale Auction Data'!$E$2:$E$597,IF((J$200+1)&gt;'Sale Auction Data'!$E$2:$E$597,'Sale Auction Data'!$F$2:$F$597))))))/(SUM(IF($A394='Sale Auction Data'!$L$2:$L$597,IF(I$200&lt;'Sale Auction Data'!$E$2:$E$597,IF((J$200+1)&gt;'Sale Auction Data'!$E$2:$E$597,'Sale Auction Data'!$F$2:$F$597))))))=0,"-",(((SUM(IF($A394='Sale Auction Data'!$L$2:$L$597,IF(I$200&lt;'Sale Auction Data'!$E$2:$E$597,IF((J$200+1)&gt;'Sale Auction Data'!$E$2:$E$597,'Sale Auction Data'!$G$2:$G$597)))))-(SUM(IF($A394='Sale Auction Data'!$L$2:$L$597,IF(I$200&lt;'Sale Auction Data'!$E$2:$E$597,IF((J$200+1)&gt;'Sale Auction Data'!$E$2:$E$597,'Sale Auction Data'!$F$2:$F$597))))))/(SUM(IF($A394='Sale Auction Data'!$L$2:$L$597,IF(I$200&lt;'Sale Auction Data'!$E$2:$E$597,IF((J$200+1)&gt;'Sale Auction Data'!$E$2:$E$597,'Sale Auction Data'!$F$2:$F$597))))))))</f>
        <v>-</v>
      </c>
      <c r="K394" s="108" t="str">
        <f t="array" ref="K394">IF(ISERR(IF((((SUM(IF($A394='Sale Auction Data'!$L$2:$L$597,IF(J$200&lt;'Sale Auction Data'!$E$2:$E$597,IF((K$200+1)&gt;'Sale Auction Data'!$E$2:$E$597,'Sale Auction Data'!$G$2:$G$597)))))-(SUM(IF($A394='Sale Auction Data'!$L$2:$L$597,IF(J$200&lt;'Sale Auction Data'!$E$2:$E$597,IF((K$200+1)&gt;'Sale Auction Data'!$E$2:$E$597,'Sale Auction Data'!$F$2:$F$597))))))/(SUM(IF($A394='Sale Auction Data'!$L$2:$L$597,IF(J$200&lt;'Sale Auction Data'!$E$2:$E$597,IF((K$200+1)&gt;'Sale Auction Data'!$E$2:$E$597,'Sale Auction Data'!$F$2:$F$597))))))=0,"-",(((SUM(IF($A394='Sale Auction Data'!$L$2:$L$597,IF(J$200&lt;'Sale Auction Data'!$E$2:$E$597,IF((K$200+1)&gt;'Sale Auction Data'!$E$2:$E$597,'Sale Auction Data'!$G$2:$G$597)))))-(SUM(IF($A394='Sale Auction Data'!$L$2:$L$597,IF(J$200&lt;'Sale Auction Data'!$E$2:$E$597,IF((K$200+1)&gt;'Sale Auction Data'!$E$2:$E$597,'Sale Auction Data'!$F$2:$F$597))))))/(SUM(IF($A394='Sale Auction Data'!$L$2:$L$597,IF(J$200&lt;'Sale Auction Data'!$E$2:$E$597,IF((K$200+1)&gt;'Sale Auction Data'!$E$2:$E$597,'Sale Auction Data'!$F$2:$F$597)))))))),"-",IF((((SUM(IF($A394='Sale Auction Data'!$L$2:$L$597,IF(J$200&lt;'Sale Auction Data'!$E$2:$E$597,IF((K$200+1)&gt;'Sale Auction Data'!$E$2:$E$597,'Sale Auction Data'!$G$2:$G$597)))))-(SUM(IF($A394='Sale Auction Data'!$L$2:$L$597,IF(J$200&lt;'Sale Auction Data'!$E$2:$E$597,IF((K$200+1)&gt;'Sale Auction Data'!$E$2:$E$597,'Sale Auction Data'!$F$2:$F$597))))))/(SUM(IF($A394='Sale Auction Data'!$L$2:$L$597,IF(J$200&lt;'Sale Auction Data'!$E$2:$E$597,IF((K$200+1)&gt;'Sale Auction Data'!$E$2:$E$597,'Sale Auction Data'!$F$2:$F$597))))))=0,"-",(((SUM(IF($A394='Sale Auction Data'!$L$2:$L$597,IF(J$200&lt;'Sale Auction Data'!$E$2:$E$597,IF((K$200+1)&gt;'Sale Auction Data'!$E$2:$E$597,'Sale Auction Data'!$G$2:$G$597)))))-(SUM(IF($A394='Sale Auction Data'!$L$2:$L$597,IF(J$200&lt;'Sale Auction Data'!$E$2:$E$597,IF((K$200+1)&gt;'Sale Auction Data'!$E$2:$E$597,'Sale Auction Data'!$F$2:$F$597))))))/(SUM(IF($A394='Sale Auction Data'!$L$2:$L$597,IF(J$200&lt;'Sale Auction Data'!$E$2:$E$597,IF((K$200+1)&gt;'Sale Auction Data'!$E$2:$E$597,'Sale Auction Data'!$F$2:$F$597))))))))</f>
        <v>-</v>
      </c>
      <c r="L394" s="109" t="str">
        <f t="array" ref="L394">IF(ISERR(IF((((SUM(IF($A394='Sale Auction Data'!$L$2:$L$597,IF((L$200+1)&lt;'Sale Auction Data'!$E$2:$E$597,'Sale Auction Data'!$G$2:$G$597))))-(SUM(IF($A394='Sale Auction Data'!$L$2:$L$597,IF((L$200+1)&lt;'Sale Auction Data'!$E$2:$E$597,'Sale Auction Data'!$F$2:$F$597)))))/(SUM(IF($A394='Sale Auction Data'!$L$2:$L$597,IF((L$200+1)&lt;'Sale Auction Data'!$E$2:$E$597,'Sale Auction Data'!$F$2:$F$597)))))=0,"-",(((SUM(IF($A394='Sale Auction Data'!$L$2:$L$597,IF((L$200+1)&lt;'Sale Auction Data'!$E$2:$E$597,'Sale Auction Data'!$G$2:$G$597))))-(SUM(IF($A394='Sale Auction Data'!$L$2:$L$597,IF((L$200+1)&lt;'Sale Auction Data'!$E$2:$E$597,'Sale Auction Data'!$F$2:$F$597)))))/(SUM(IF($A394='Sale Auction Data'!$L$2:$L$597,IF((L$200+1)&lt;'Sale Auction Data'!$E$2:$E$597,'Sale Auction Data'!$F$2:$F$597))))))),"-",IF((((SUM(IF($A394='Sale Auction Data'!$L$2:$L$597,IF((L$200+1)&lt;'Sale Auction Data'!$E$2:$E$597,'Sale Auction Data'!$G$2:$G$597))))-(SUM(IF($A394='Sale Auction Data'!$L$2:$L$597,IF((L$200+1)&lt;'Sale Auction Data'!$E$2:$E$597,'Sale Auction Data'!$F$2:$F$597)))))/(SUM(IF($A394='Sale Auction Data'!$L$2:$L$597,IF((L$200+1)&lt;'Sale Auction Data'!$E$2:$E$597,'Sale Auction Data'!$F$2:$F$597)))))=0,"-",(((SUM(IF($A394='Sale Auction Data'!$L$2:$L$597,IF((L$200+1)&lt;'Sale Auction Data'!$E$2:$E$597,'Sale Auction Data'!$G$2:$G$597))))-(SUM(IF($A394='Sale Auction Data'!$L$2:$L$597,IF((L$200+1)&lt;'Sale Auction Data'!$E$2:$E$597,'Sale Auction Data'!$F$2:$F$597)))))/(SUM(IF($A394='Sale Auction Data'!$L$2:$L$597,IF((L$200+1)&lt;'Sale Auction Data'!$E$2:$E$597,'Sale Auction Data'!$F$2:$F$597)))))))</f>
        <v>-</v>
      </c>
      <c r="M394" s="113">
        <f t="shared" si="56"/>
        <v>2.283653846153846E-2</v>
      </c>
      <c r="N394" s="114" t="str">
        <f t="array" ref="N394">IF(MAX(IF($M394&lt;&gt;$C393:$L393,$C393:$L393))=0,"",MAX(IF($M394&lt;&gt;$C393:$L393,$C393:$L393)))</f>
        <v/>
      </c>
      <c r="O394" s="114" t="str">
        <f t="array" ref="O394">IF(MIN(IF($M394&lt;&gt;$C393:$L393,IF($N394&lt;&gt;$C393:$L393,$C393:$L393)))=0,"",MIN(IF($M394&lt;&gt;$C393:$L393,IF($N394&lt;&gt;$C393:$L393,$C393:$L393))))</f>
        <v/>
      </c>
      <c r="P394" s="114" t="str">
        <f t="array" ref="P394">IF(MIN(IF($O394&lt;&gt;$C393:$L393,IF($N394&lt;&gt;$C393:$L393,IF($M394&lt;&gt;$C393:$L393,$C393:$L393))))=0,"",MIN(IF($O394&lt;&gt;$C393:$L393,IF($N394&lt;&gt;$C393:$L393,IF($M394&lt;&gt;$C393:$L393,$C393:$L393)))))</f>
        <v/>
      </c>
    </row>
    <row r="395" spans="1:16" x14ac:dyDescent="0.25">
      <c r="A395" t="s">
        <v>228</v>
      </c>
      <c r="B395" s="97" t="s">
        <v>228</v>
      </c>
      <c r="C395" s="107" t="str">
        <f t="array" ref="C395">IF(ISERR(IF((((SUM(IF($A395='Sale Auction Data'!$L$2:$L$597,IF(C$200&gt;'Sale Auction Data'!$E$2:$E$597,'Sale Auction Data'!$G$2:$G$597))))-(SUM(IF($A395='Sale Auction Data'!$L$2:$L$597,IF(C$200&gt;'Sale Auction Data'!$E$2:$E$597,'Sale Auction Data'!$F$2:$F$597)))))/(SUM(IF($A395='Sale Auction Data'!$L$2:$L$597,IF(C$200&gt;'Sale Auction Data'!$E$2:$E$597,'Sale Auction Data'!$F$2:$F$597)))))=0,"-",(((SUM(IF($A395='Sale Auction Data'!$L$2:$L$597,IF(C$200&gt;'Sale Auction Data'!$E$2:$E$597,'Sale Auction Data'!$G$2:$G$597))))-(SUM(IF($A395='Sale Auction Data'!$L$2:$L$597,IF(C$200&gt;'Sale Auction Data'!$E$2:$E$597,'Sale Auction Data'!$F$2:$F$597)))))/(SUM(IF($A395='Sale Auction Data'!$L$2:$L$597,IF(C$200&gt;'Sale Auction Data'!$E$2:$E$597,'Sale Auction Data'!$F$2:$F$597))))))),"-",IF((((SUM(IF($A395='Sale Auction Data'!$L$2:$L$597,IF(C$200&gt;'Sale Auction Data'!$E$2:$E$597,'Sale Auction Data'!$G$2:$G$597))))-(SUM(IF($A395='Sale Auction Data'!$L$2:$L$597,IF(C$200&gt;'Sale Auction Data'!$E$2:$E$597,'Sale Auction Data'!$F$2:$F$597)))))/(SUM(IF($A395='Sale Auction Data'!$L$2:$L$597,IF(C$200&gt;'Sale Auction Data'!$E$2:$E$597,'Sale Auction Data'!$F$2:$F$597)))))=0,"-",(((SUM(IF($A395='Sale Auction Data'!$L$2:$L$597,IF(C$200&gt;'Sale Auction Data'!$E$2:$E$597,'Sale Auction Data'!$G$2:$G$597))))-(SUM(IF($A395='Sale Auction Data'!$L$2:$L$597,IF(C$200&gt;'Sale Auction Data'!$E$2:$E$597,'Sale Auction Data'!$F$2:$F$597)))))/(SUM(IF($A395='Sale Auction Data'!$L$2:$L$597,IF(C$200&gt;'Sale Auction Data'!$E$2:$E$597,'Sale Auction Data'!$F$2:$F$597)))))))</f>
        <v>-</v>
      </c>
      <c r="D395" s="108">
        <f t="array" ref="D395">IF(ISERR(IF((((SUM(IF($A395='Sale Auction Data'!$L$2:$L$597,IF(C$200&lt;'Sale Auction Data'!$E$2:$E$597,IF((D$200+1)&gt;'Sale Auction Data'!$E$2:$E$597,'Sale Auction Data'!$G$2:$G$597)))))-(SUM(IF($A395='Sale Auction Data'!$L$2:$L$597,IF(C$200&lt;'Sale Auction Data'!$E$2:$E$597,IF((D$200+1)&gt;'Sale Auction Data'!$E$2:$E$597,'Sale Auction Data'!$F$2:$F$597))))))/(SUM(IF($A395='Sale Auction Data'!$L$2:$L$597,IF(C$200&lt;'Sale Auction Data'!$E$2:$E$597,IF((D$200+1)&gt;'Sale Auction Data'!$E$2:$E$597,'Sale Auction Data'!$F$2:$F$597))))))=0,"-",(((SUM(IF($A395='Sale Auction Data'!$L$2:$L$597,IF(C$200&lt;'Sale Auction Data'!$E$2:$E$597,IF((D$200+1)&gt;'Sale Auction Data'!$E$2:$E$597,'Sale Auction Data'!$G$2:$G$597)))))-(SUM(IF($A395='Sale Auction Data'!$L$2:$L$597,IF(C$200&lt;'Sale Auction Data'!$E$2:$E$597,IF((D$200+1)&gt;'Sale Auction Data'!$E$2:$E$597,'Sale Auction Data'!$F$2:$F$597))))))/(SUM(IF($A395='Sale Auction Data'!$L$2:$L$597,IF(C$200&lt;'Sale Auction Data'!$E$2:$E$597,IF((D$200+1)&gt;'Sale Auction Data'!$E$2:$E$597,'Sale Auction Data'!$F$2:$F$597)))))))),"-",IF((((SUM(IF($A395='Sale Auction Data'!$L$2:$L$597,IF(C$200&lt;'Sale Auction Data'!$E$2:$E$597,IF((D$200+1)&gt;'Sale Auction Data'!$E$2:$E$597,'Sale Auction Data'!$G$2:$G$597)))))-(SUM(IF($A395='Sale Auction Data'!$L$2:$L$597,IF(C$200&lt;'Sale Auction Data'!$E$2:$E$597,IF((D$200+1)&gt;'Sale Auction Data'!$E$2:$E$597,'Sale Auction Data'!$F$2:$F$597))))))/(SUM(IF($A395='Sale Auction Data'!$L$2:$L$597,IF(C$200&lt;'Sale Auction Data'!$E$2:$E$597,IF((D$200+1)&gt;'Sale Auction Data'!$E$2:$E$597,'Sale Auction Data'!$F$2:$F$597))))))=0,"-",(((SUM(IF($A395='Sale Auction Data'!$L$2:$L$597,IF(C$200&lt;'Sale Auction Data'!$E$2:$E$597,IF((D$200+1)&gt;'Sale Auction Data'!$E$2:$E$597,'Sale Auction Data'!$G$2:$G$597)))))-(SUM(IF($A395='Sale Auction Data'!$L$2:$L$597,IF(C$200&lt;'Sale Auction Data'!$E$2:$E$597,IF((D$200+1)&gt;'Sale Auction Data'!$E$2:$E$597,'Sale Auction Data'!$F$2:$F$597))))))/(SUM(IF($A395='Sale Auction Data'!$L$2:$L$597,IF(C$200&lt;'Sale Auction Data'!$E$2:$E$597,IF((D$200+1)&gt;'Sale Auction Data'!$E$2:$E$597,'Sale Auction Data'!$F$2:$F$597))))))))</f>
        <v>0.15537848605577689</v>
      </c>
      <c r="E395" s="108" t="str">
        <f t="array" ref="E395">IF(ISERR(IF((((SUM(IF($A395='Sale Auction Data'!$L$2:$L$597,IF(D$200&lt;'Sale Auction Data'!$E$2:$E$597,IF((E$200+1)&gt;'Sale Auction Data'!$E$2:$E$597,'Sale Auction Data'!$G$2:$G$597)))))-(SUM(IF($A395='Sale Auction Data'!$L$2:$L$597,IF(D$200&lt;'Sale Auction Data'!$E$2:$E$597,IF((E$200+1)&gt;'Sale Auction Data'!$E$2:$E$597,'Sale Auction Data'!$F$2:$F$597))))))/(SUM(IF($A395='Sale Auction Data'!$L$2:$L$597,IF(D$200&lt;'Sale Auction Data'!$E$2:$E$597,IF((E$200+1)&gt;'Sale Auction Data'!$E$2:$E$597,'Sale Auction Data'!$F$2:$F$597))))))=0,"-",(((SUM(IF($A395='Sale Auction Data'!$L$2:$L$597,IF(D$200&lt;'Sale Auction Data'!$E$2:$E$597,IF((E$200+1)&gt;'Sale Auction Data'!$E$2:$E$597,'Sale Auction Data'!$G$2:$G$597)))))-(SUM(IF($A395='Sale Auction Data'!$L$2:$L$597,IF(D$200&lt;'Sale Auction Data'!$E$2:$E$597,IF((E$200+1)&gt;'Sale Auction Data'!$E$2:$E$597,'Sale Auction Data'!$F$2:$F$597))))))/(SUM(IF($A395='Sale Auction Data'!$L$2:$L$597,IF(D$200&lt;'Sale Auction Data'!$E$2:$E$597,IF((E$200+1)&gt;'Sale Auction Data'!$E$2:$E$597,'Sale Auction Data'!$F$2:$F$597)))))))),"-",IF((((SUM(IF($A395='Sale Auction Data'!$L$2:$L$597,IF(D$200&lt;'Sale Auction Data'!$E$2:$E$597,IF((E$200+1)&gt;'Sale Auction Data'!$E$2:$E$597,'Sale Auction Data'!$G$2:$G$597)))))-(SUM(IF($A395='Sale Auction Data'!$L$2:$L$597,IF(D$200&lt;'Sale Auction Data'!$E$2:$E$597,IF((E$200+1)&gt;'Sale Auction Data'!$E$2:$E$597,'Sale Auction Data'!$F$2:$F$597))))))/(SUM(IF($A395='Sale Auction Data'!$L$2:$L$597,IF(D$200&lt;'Sale Auction Data'!$E$2:$E$597,IF((E$200+1)&gt;'Sale Auction Data'!$E$2:$E$597,'Sale Auction Data'!$F$2:$F$597))))))=0,"-",(((SUM(IF($A395='Sale Auction Data'!$L$2:$L$597,IF(D$200&lt;'Sale Auction Data'!$E$2:$E$597,IF((E$200+1)&gt;'Sale Auction Data'!$E$2:$E$597,'Sale Auction Data'!$G$2:$G$597)))))-(SUM(IF($A395='Sale Auction Data'!$L$2:$L$597,IF(D$200&lt;'Sale Auction Data'!$E$2:$E$597,IF((E$200+1)&gt;'Sale Auction Data'!$E$2:$E$597,'Sale Auction Data'!$F$2:$F$597))))))/(SUM(IF($A395='Sale Auction Data'!$L$2:$L$597,IF(D$200&lt;'Sale Auction Data'!$E$2:$E$597,IF((E$200+1)&gt;'Sale Auction Data'!$E$2:$E$597,'Sale Auction Data'!$F$2:$F$597))))))))</f>
        <v>-</v>
      </c>
      <c r="F395" s="108" t="str">
        <f t="array" ref="F395">IF(ISERR(IF((((SUM(IF($A395='Sale Auction Data'!$L$2:$L$597,IF(E$200&lt;'Sale Auction Data'!$E$2:$E$597,IF((F$200+1)&gt;'Sale Auction Data'!$E$2:$E$597,'Sale Auction Data'!$G$2:$G$597)))))-(SUM(IF($A395='Sale Auction Data'!$L$2:$L$597,IF(E$200&lt;'Sale Auction Data'!$E$2:$E$597,IF((F$200+1)&gt;'Sale Auction Data'!$E$2:$E$597,'Sale Auction Data'!$F$2:$F$597))))))/(SUM(IF($A395='Sale Auction Data'!$L$2:$L$597,IF(E$200&lt;'Sale Auction Data'!$E$2:$E$597,IF((F$200+1)&gt;'Sale Auction Data'!$E$2:$E$597,'Sale Auction Data'!$F$2:$F$597))))))=0,"-",(((SUM(IF($A395='Sale Auction Data'!$L$2:$L$597,IF(E$200&lt;'Sale Auction Data'!$E$2:$E$597,IF((F$200+1)&gt;'Sale Auction Data'!$E$2:$E$597,'Sale Auction Data'!$G$2:$G$597)))))-(SUM(IF($A395='Sale Auction Data'!$L$2:$L$597,IF(E$200&lt;'Sale Auction Data'!$E$2:$E$597,IF((F$200+1)&gt;'Sale Auction Data'!$E$2:$E$597,'Sale Auction Data'!$F$2:$F$597))))))/(SUM(IF($A395='Sale Auction Data'!$L$2:$L$597,IF(E$200&lt;'Sale Auction Data'!$E$2:$E$597,IF((F$200+1)&gt;'Sale Auction Data'!$E$2:$E$597,'Sale Auction Data'!$F$2:$F$597)))))))),"-",IF((((SUM(IF($A395='Sale Auction Data'!$L$2:$L$597,IF(E$200&lt;'Sale Auction Data'!$E$2:$E$597,IF((F$200+1)&gt;'Sale Auction Data'!$E$2:$E$597,'Sale Auction Data'!$G$2:$G$597)))))-(SUM(IF($A395='Sale Auction Data'!$L$2:$L$597,IF(E$200&lt;'Sale Auction Data'!$E$2:$E$597,IF((F$200+1)&gt;'Sale Auction Data'!$E$2:$E$597,'Sale Auction Data'!$F$2:$F$597))))))/(SUM(IF($A395='Sale Auction Data'!$L$2:$L$597,IF(E$200&lt;'Sale Auction Data'!$E$2:$E$597,IF((F$200+1)&gt;'Sale Auction Data'!$E$2:$E$597,'Sale Auction Data'!$F$2:$F$597))))))=0,"-",(((SUM(IF($A395='Sale Auction Data'!$L$2:$L$597,IF(E$200&lt;'Sale Auction Data'!$E$2:$E$597,IF((F$200+1)&gt;'Sale Auction Data'!$E$2:$E$597,'Sale Auction Data'!$G$2:$G$597)))))-(SUM(IF($A395='Sale Auction Data'!$L$2:$L$597,IF(E$200&lt;'Sale Auction Data'!$E$2:$E$597,IF((F$200+1)&gt;'Sale Auction Data'!$E$2:$E$597,'Sale Auction Data'!$F$2:$F$597))))))/(SUM(IF($A395='Sale Auction Data'!$L$2:$L$597,IF(E$200&lt;'Sale Auction Data'!$E$2:$E$597,IF((F$200+1)&gt;'Sale Auction Data'!$E$2:$E$597,'Sale Auction Data'!$F$2:$F$597))))))))</f>
        <v>-</v>
      </c>
      <c r="G395" s="108" t="str">
        <f t="array" ref="G395">IF(ISERR(IF((((SUM(IF($A395='Sale Auction Data'!$L$2:$L$597,IF(F$200&lt;'Sale Auction Data'!$E$2:$E$597,IF((G$200+1)&gt;'Sale Auction Data'!$E$2:$E$597,'Sale Auction Data'!$G$2:$G$597)))))-(SUM(IF($A395='Sale Auction Data'!$L$2:$L$597,IF(F$200&lt;'Sale Auction Data'!$E$2:$E$597,IF((G$200+1)&gt;'Sale Auction Data'!$E$2:$E$597,'Sale Auction Data'!$F$2:$F$597))))))/(SUM(IF($A395='Sale Auction Data'!$L$2:$L$597,IF(F$200&lt;'Sale Auction Data'!$E$2:$E$597,IF((G$200+1)&gt;'Sale Auction Data'!$E$2:$E$597,'Sale Auction Data'!$F$2:$F$597))))))=0,"-",(((SUM(IF($A395='Sale Auction Data'!$L$2:$L$597,IF(F$200&lt;'Sale Auction Data'!$E$2:$E$597,IF((G$200+1)&gt;'Sale Auction Data'!$E$2:$E$597,'Sale Auction Data'!$G$2:$G$597)))))-(SUM(IF($A395='Sale Auction Data'!$L$2:$L$597,IF(F$200&lt;'Sale Auction Data'!$E$2:$E$597,IF((G$200+1)&gt;'Sale Auction Data'!$E$2:$E$597,'Sale Auction Data'!$F$2:$F$597))))))/(SUM(IF($A395='Sale Auction Data'!$L$2:$L$597,IF(F$200&lt;'Sale Auction Data'!$E$2:$E$597,IF((G$200+1)&gt;'Sale Auction Data'!$E$2:$E$597,'Sale Auction Data'!$F$2:$F$597)))))))),"-",IF((((SUM(IF($A395='Sale Auction Data'!$L$2:$L$597,IF(F$200&lt;'Sale Auction Data'!$E$2:$E$597,IF((G$200+1)&gt;'Sale Auction Data'!$E$2:$E$597,'Sale Auction Data'!$G$2:$G$597)))))-(SUM(IF($A395='Sale Auction Data'!$L$2:$L$597,IF(F$200&lt;'Sale Auction Data'!$E$2:$E$597,IF((G$200+1)&gt;'Sale Auction Data'!$E$2:$E$597,'Sale Auction Data'!$F$2:$F$597))))))/(SUM(IF($A395='Sale Auction Data'!$L$2:$L$597,IF(F$200&lt;'Sale Auction Data'!$E$2:$E$597,IF((G$200+1)&gt;'Sale Auction Data'!$E$2:$E$597,'Sale Auction Data'!$F$2:$F$597))))))=0,"-",(((SUM(IF($A395='Sale Auction Data'!$L$2:$L$597,IF(F$200&lt;'Sale Auction Data'!$E$2:$E$597,IF((G$200+1)&gt;'Sale Auction Data'!$E$2:$E$597,'Sale Auction Data'!$G$2:$G$597)))))-(SUM(IF($A395='Sale Auction Data'!$L$2:$L$597,IF(F$200&lt;'Sale Auction Data'!$E$2:$E$597,IF((G$200+1)&gt;'Sale Auction Data'!$E$2:$E$597,'Sale Auction Data'!$F$2:$F$597))))))/(SUM(IF($A395='Sale Auction Data'!$L$2:$L$597,IF(F$200&lt;'Sale Auction Data'!$E$2:$E$597,IF((G$200+1)&gt;'Sale Auction Data'!$E$2:$E$597,'Sale Auction Data'!$F$2:$F$597))))))))</f>
        <v>-</v>
      </c>
      <c r="H395" s="108" t="str">
        <f t="array" ref="H395">IF(ISERR(IF((((SUM(IF($A395='Sale Auction Data'!$L$2:$L$597,IF(G$200&lt;'Sale Auction Data'!$E$2:$E$597,IF((H$200+1)&gt;'Sale Auction Data'!$E$2:$E$597,'Sale Auction Data'!$G$2:$G$597)))))-(SUM(IF($A395='Sale Auction Data'!$L$2:$L$597,IF(G$200&lt;'Sale Auction Data'!$E$2:$E$597,IF((H$200+1)&gt;'Sale Auction Data'!$E$2:$E$597,'Sale Auction Data'!$F$2:$F$597))))))/(SUM(IF($A395='Sale Auction Data'!$L$2:$L$597,IF(G$200&lt;'Sale Auction Data'!$E$2:$E$597,IF((H$200+1)&gt;'Sale Auction Data'!$E$2:$E$597,'Sale Auction Data'!$F$2:$F$597))))))=0,"-",(((SUM(IF($A395='Sale Auction Data'!$L$2:$L$597,IF(G$200&lt;'Sale Auction Data'!$E$2:$E$597,IF((H$200+1)&gt;'Sale Auction Data'!$E$2:$E$597,'Sale Auction Data'!$G$2:$G$597)))))-(SUM(IF($A395='Sale Auction Data'!$L$2:$L$597,IF(G$200&lt;'Sale Auction Data'!$E$2:$E$597,IF((H$200+1)&gt;'Sale Auction Data'!$E$2:$E$597,'Sale Auction Data'!$F$2:$F$597))))))/(SUM(IF($A395='Sale Auction Data'!$L$2:$L$597,IF(G$200&lt;'Sale Auction Data'!$E$2:$E$597,IF((H$200+1)&gt;'Sale Auction Data'!$E$2:$E$597,'Sale Auction Data'!$F$2:$F$597)))))))),"-",IF((((SUM(IF($A395='Sale Auction Data'!$L$2:$L$597,IF(G$200&lt;'Sale Auction Data'!$E$2:$E$597,IF((H$200+1)&gt;'Sale Auction Data'!$E$2:$E$597,'Sale Auction Data'!$G$2:$G$597)))))-(SUM(IF($A395='Sale Auction Data'!$L$2:$L$597,IF(G$200&lt;'Sale Auction Data'!$E$2:$E$597,IF((H$200+1)&gt;'Sale Auction Data'!$E$2:$E$597,'Sale Auction Data'!$F$2:$F$597))))))/(SUM(IF($A395='Sale Auction Data'!$L$2:$L$597,IF(G$200&lt;'Sale Auction Data'!$E$2:$E$597,IF((H$200+1)&gt;'Sale Auction Data'!$E$2:$E$597,'Sale Auction Data'!$F$2:$F$597))))))=0,"-",(((SUM(IF($A395='Sale Auction Data'!$L$2:$L$597,IF(G$200&lt;'Sale Auction Data'!$E$2:$E$597,IF((H$200+1)&gt;'Sale Auction Data'!$E$2:$E$597,'Sale Auction Data'!$G$2:$G$597)))))-(SUM(IF($A395='Sale Auction Data'!$L$2:$L$597,IF(G$200&lt;'Sale Auction Data'!$E$2:$E$597,IF((H$200+1)&gt;'Sale Auction Data'!$E$2:$E$597,'Sale Auction Data'!$F$2:$F$597))))))/(SUM(IF($A395='Sale Auction Data'!$L$2:$L$597,IF(G$200&lt;'Sale Auction Data'!$E$2:$E$597,IF((H$200+1)&gt;'Sale Auction Data'!$E$2:$E$597,'Sale Auction Data'!$F$2:$F$597))))))))</f>
        <v>-</v>
      </c>
      <c r="I395" s="108" t="str">
        <f t="array" ref="I395">IF(ISERR(IF((((SUM(IF($A395='Sale Auction Data'!$L$2:$L$597,IF(H$200&lt;'Sale Auction Data'!$E$2:$E$597,IF((I$200+1)&gt;'Sale Auction Data'!$E$2:$E$597,'Sale Auction Data'!$G$2:$G$597)))))-(SUM(IF($A395='Sale Auction Data'!$L$2:$L$597,IF(H$200&lt;'Sale Auction Data'!$E$2:$E$597,IF((I$200+1)&gt;'Sale Auction Data'!$E$2:$E$597,'Sale Auction Data'!$F$2:$F$597))))))/(SUM(IF($A395='Sale Auction Data'!$L$2:$L$597,IF(H$200&lt;'Sale Auction Data'!$E$2:$E$597,IF((I$200+1)&gt;'Sale Auction Data'!$E$2:$E$597,'Sale Auction Data'!$F$2:$F$597))))))=0,"-",(((SUM(IF($A395='Sale Auction Data'!$L$2:$L$597,IF(H$200&lt;'Sale Auction Data'!$E$2:$E$597,IF((I$200+1)&gt;'Sale Auction Data'!$E$2:$E$597,'Sale Auction Data'!$G$2:$G$597)))))-(SUM(IF($A395='Sale Auction Data'!$L$2:$L$597,IF(H$200&lt;'Sale Auction Data'!$E$2:$E$597,IF((I$200+1)&gt;'Sale Auction Data'!$E$2:$E$597,'Sale Auction Data'!$F$2:$F$597))))))/(SUM(IF($A395='Sale Auction Data'!$L$2:$L$597,IF(H$200&lt;'Sale Auction Data'!$E$2:$E$597,IF((I$200+1)&gt;'Sale Auction Data'!$E$2:$E$597,'Sale Auction Data'!$F$2:$F$597)))))))),"-",IF((((SUM(IF($A395='Sale Auction Data'!$L$2:$L$597,IF(H$200&lt;'Sale Auction Data'!$E$2:$E$597,IF((I$200+1)&gt;'Sale Auction Data'!$E$2:$E$597,'Sale Auction Data'!$G$2:$G$597)))))-(SUM(IF($A395='Sale Auction Data'!$L$2:$L$597,IF(H$200&lt;'Sale Auction Data'!$E$2:$E$597,IF((I$200+1)&gt;'Sale Auction Data'!$E$2:$E$597,'Sale Auction Data'!$F$2:$F$597))))))/(SUM(IF($A395='Sale Auction Data'!$L$2:$L$597,IF(H$200&lt;'Sale Auction Data'!$E$2:$E$597,IF((I$200+1)&gt;'Sale Auction Data'!$E$2:$E$597,'Sale Auction Data'!$F$2:$F$597))))))=0,"-",(((SUM(IF($A395='Sale Auction Data'!$L$2:$L$597,IF(H$200&lt;'Sale Auction Data'!$E$2:$E$597,IF((I$200+1)&gt;'Sale Auction Data'!$E$2:$E$597,'Sale Auction Data'!$G$2:$G$597)))))-(SUM(IF($A395='Sale Auction Data'!$L$2:$L$597,IF(H$200&lt;'Sale Auction Data'!$E$2:$E$597,IF((I$200+1)&gt;'Sale Auction Data'!$E$2:$E$597,'Sale Auction Data'!$F$2:$F$597))))))/(SUM(IF($A395='Sale Auction Data'!$L$2:$L$597,IF(H$200&lt;'Sale Auction Data'!$E$2:$E$597,IF((I$200+1)&gt;'Sale Auction Data'!$E$2:$E$597,'Sale Auction Data'!$F$2:$F$597))))))))</f>
        <v>-</v>
      </c>
      <c r="J395" s="108" t="str">
        <f t="array" ref="J395">IF(ISERR(IF((((SUM(IF($A395='Sale Auction Data'!$L$2:$L$597,IF(I$200&lt;'Sale Auction Data'!$E$2:$E$597,IF((J$200+1)&gt;'Sale Auction Data'!$E$2:$E$597,'Sale Auction Data'!$G$2:$G$597)))))-(SUM(IF($A395='Sale Auction Data'!$L$2:$L$597,IF(I$200&lt;'Sale Auction Data'!$E$2:$E$597,IF((J$200+1)&gt;'Sale Auction Data'!$E$2:$E$597,'Sale Auction Data'!$F$2:$F$597))))))/(SUM(IF($A395='Sale Auction Data'!$L$2:$L$597,IF(I$200&lt;'Sale Auction Data'!$E$2:$E$597,IF((J$200+1)&gt;'Sale Auction Data'!$E$2:$E$597,'Sale Auction Data'!$F$2:$F$597))))))=0,"-",(((SUM(IF($A395='Sale Auction Data'!$L$2:$L$597,IF(I$200&lt;'Sale Auction Data'!$E$2:$E$597,IF((J$200+1)&gt;'Sale Auction Data'!$E$2:$E$597,'Sale Auction Data'!$G$2:$G$597)))))-(SUM(IF($A395='Sale Auction Data'!$L$2:$L$597,IF(I$200&lt;'Sale Auction Data'!$E$2:$E$597,IF((J$200+1)&gt;'Sale Auction Data'!$E$2:$E$597,'Sale Auction Data'!$F$2:$F$597))))))/(SUM(IF($A395='Sale Auction Data'!$L$2:$L$597,IF(I$200&lt;'Sale Auction Data'!$E$2:$E$597,IF((J$200+1)&gt;'Sale Auction Data'!$E$2:$E$597,'Sale Auction Data'!$F$2:$F$597)))))))),"-",IF((((SUM(IF($A395='Sale Auction Data'!$L$2:$L$597,IF(I$200&lt;'Sale Auction Data'!$E$2:$E$597,IF((J$200+1)&gt;'Sale Auction Data'!$E$2:$E$597,'Sale Auction Data'!$G$2:$G$597)))))-(SUM(IF($A395='Sale Auction Data'!$L$2:$L$597,IF(I$200&lt;'Sale Auction Data'!$E$2:$E$597,IF((J$200+1)&gt;'Sale Auction Data'!$E$2:$E$597,'Sale Auction Data'!$F$2:$F$597))))))/(SUM(IF($A395='Sale Auction Data'!$L$2:$L$597,IF(I$200&lt;'Sale Auction Data'!$E$2:$E$597,IF((J$200+1)&gt;'Sale Auction Data'!$E$2:$E$597,'Sale Auction Data'!$F$2:$F$597))))))=0,"-",(((SUM(IF($A395='Sale Auction Data'!$L$2:$L$597,IF(I$200&lt;'Sale Auction Data'!$E$2:$E$597,IF((J$200+1)&gt;'Sale Auction Data'!$E$2:$E$597,'Sale Auction Data'!$G$2:$G$597)))))-(SUM(IF($A395='Sale Auction Data'!$L$2:$L$597,IF(I$200&lt;'Sale Auction Data'!$E$2:$E$597,IF((J$200+1)&gt;'Sale Auction Data'!$E$2:$E$597,'Sale Auction Data'!$F$2:$F$597))))))/(SUM(IF($A395='Sale Auction Data'!$L$2:$L$597,IF(I$200&lt;'Sale Auction Data'!$E$2:$E$597,IF((J$200+1)&gt;'Sale Auction Data'!$E$2:$E$597,'Sale Auction Data'!$F$2:$F$597))))))))</f>
        <v>-</v>
      </c>
      <c r="K395" s="108" t="str">
        <f t="array" ref="K395">IF(ISERR(IF((((SUM(IF($A395='Sale Auction Data'!$L$2:$L$597,IF(J$200&lt;'Sale Auction Data'!$E$2:$E$597,IF((K$200+1)&gt;'Sale Auction Data'!$E$2:$E$597,'Sale Auction Data'!$G$2:$G$597)))))-(SUM(IF($A395='Sale Auction Data'!$L$2:$L$597,IF(J$200&lt;'Sale Auction Data'!$E$2:$E$597,IF((K$200+1)&gt;'Sale Auction Data'!$E$2:$E$597,'Sale Auction Data'!$F$2:$F$597))))))/(SUM(IF($A395='Sale Auction Data'!$L$2:$L$597,IF(J$200&lt;'Sale Auction Data'!$E$2:$E$597,IF((K$200+1)&gt;'Sale Auction Data'!$E$2:$E$597,'Sale Auction Data'!$F$2:$F$597))))))=0,"-",(((SUM(IF($A395='Sale Auction Data'!$L$2:$L$597,IF(J$200&lt;'Sale Auction Data'!$E$2:$E$597,IF((K$200+1)&gt;'Sale Auction Data'!$E$2:$E$597,'Sale Auction Data'!$G$2:$G$597)))))-(SUM(IF($A395='Sale Auction Data'!$L$2:$L$597,IF(J$200&lt;'Sale Auction Data'!$E$2:$E$597,IF((K$200+1)&gt;'Sale Auction Data'!$E$2:$E$597,'Sale Auction Data'!$F$2:$F$597))))))/(SUM(IF($A395='Sale Auction Data'!$L$2:$L$597,IF(J$200&lt;'Sale Auction Data'!$E$2:$E$597,IF((K$200+1)&gt;'Sale Auction Data'!$E$2:$E$597,'Sale Auction Data'!$F$2:$F$597)))))))),"-",IF((((SUM(IF($A395='Sale Auction Data'!$L$2:$L$597,IF(J$200&lt;'Sale Auction Data'!$E$2:$E$597,IF((K$200+1)&gt;'Sale Auction Data'!$E$2:$E$597,'Sale Auction Data'!$G$2:$G$597)))))-(SUM(IF($A395='Sale Auction Data'!$L$2:$L$597,IF(J$200&lt;'Sale Auction Data'!$E$2:$E$597,IF((K$200+1)&gt;'Sale Auction Data'!$E$2:$E$597,'Sale Auction Data'!$F$2:$F$597))))))/(SUM(IF($A395='Sale Auction Data'!$L$2:$L$597,IF(J$200&lt;'Sale Auction Data'!$E$2:$E$597,IF((K$200+1)&gt;'Sale Auction Data'!$E$2:$E$597,'Sale Auction Data'!$F$2:$F$597))))))=0,"-",(((SUM(IF($A395='Sale Auction Data'!$L$2:$L$597,IF(J$200&lt;'Sale Auction Data'!$E$2:$E$597,IF((K$200+1)&gt;'Sale Auction Data'!$E$2:$E$597,'Sale Auction Data'!$G$2:$G$597)))))-(SUM(IF($A395='Sale Auction Data'!$L$2:$L$597,IF(J$200&lt;'Sale Auction Data'!$E$2:$E$597,IF((K$200+1)&gt;'Sale Auction Data'!$E$2:$E$597,'Sale Auction Data'!$F$2:$F$597))))))/(SUM(IF($A395='Sale Auction Data'!$L$2:$L$597,IF(J$200&lt;'Sale Auction Data'!$E$2:$E$597,IF((K$200+1)&gt;'Sale Auction Data'!$E$2:$E$597,'Sale Auction Data'!$F$2:$F$597))))))))</f>
        <v>-</v>
      </c>
      <c r="L395" s="109" t="str">
        <f t="array" ref="L395">IF(ISERR(IF((((SUM(IF($A395='Sale Auction Data'!$L$2:$L$597,IF((L$200+1)&lt;'Sale Auction Data'!$E$2:$E$597,'Sale Auction Data'!$G$2:$G$597))))-(SUM(IF($A395='Sale Auction Data'!$L$2:$L$597,IF((L$200+1)&lt;'Sale Auction Data'!$E$2:$E$597,'Sale Auction Data'!$F$2:$F$597)))))/(SUM(IF($A395='Sale Auction Data'!$L$2:$L$597,IF((L$200+1)&lt;'Sale Auction Data'!$E$2:$E$597,'Sale Auction Data'!$F$2:$F$597)))))=0,"-",(((SUM(IF($A395='Sale Auction Data'!$L$2:$L$597,IF((L$200+1)&lt;'Sale Auction Data'!$E$2:$E$597,'Sale Auction Data'!$G$2:$G$597))))-(SUM(IF($A395='Sale Auction Data'!$L$2:$L$597,IF((L$200+1)&lt;'Sale Auction Data'!$E$2:$E$597,'Sale Auction Data'!$F$2:$F$597)))))/(SUM(IF($A395='Sale Auction Data'!$L$2:$L$597,IF((L$200+1)&lt;'Sale Auction Data'!$E$2:$E$597,'Sale Auction Data'!$F$2:$F$597))))))),"-",IF((((SUM(IF($A395='Sale Auction Data'!$L$2:$L$597,IF((L$200+1)&lt;'Sale Auction Data'!$E$2:$E$597,'Sale Auction Data'!$G$2:$G$597))))-(SUM(IF($A395='Sale Auction Data'!$L$2:$L$597,IF((L$200+1)&lt;'Sale Auction Data'!$E$2:$E$597,'Sale Auction Data'!$F$2:$F$597)))))/(SUM(IF($A395='Sale Auction Data'!$L$2:$L$597,IF((L$200+1)&lt;'Sale Auction Data'!$E$2:$E$597,'Sale Auction Data'!$F$2:$F$597)))))=0,"-",(((SUM(IF($A395='Sale Auction Data'!$L$2:$L$597,IF((L$200+1)&lt;'Sale Auction Data'!$E$2:$E$597,'Sale Auction Data'!$G$2:$G$597))))-(SUM(IF($A395='Sale Auction Data'!$L$2:$L$597,IF((L$200+1)&lt;'Sale Auction Data'!$E$2:$E$597,'Sale Auction Data'!$F$2:$F$597)))))/(SUM(IF($A395='Sale Auction Data'!$L$2:$L$597,IF((L$200+1)&lt;'Sale Auction Data'!$E$2:$E$597,'Sale Auction Data'!$F$2:$F$597)))))))</f>
        <v>-</v>
      </c>
      <c r="M395" s="113">
        <f t="shared" si="56"/>
        <v>0.15009918845807033</v>
      </c>
      <c r="N395" s="114" t="str">
        <f t="array" ref="N395">IF(MAX(IF($M395&lt;&gt;$C394:$L394,$C394:$L394))=0,"",MAX(IF($M395&lt;&gt;$C394:$L394,$C394:$L394)))</f>
        <v/>
      </c>
      <c r="O395" s="114" t="str">
        <f t="array" ref="O395">IF(MIN(IF($M395&lt;&gt;$C394:$L394,IF($N395&lt;&gt;$C394:$L394,$C394:$L394)))=0,"",MIN(IF($M395&lt;&gt;$C394:$L394,IF($N395&lt;&gt;$C394:$L394,$C394:$L394))))</f>
        <v/>
      </c>
      <c r="P395" s="114" t="str">
        <f t="array" ref="P395">IF(MIN(IF($O395&lt;&gt;$C394:$L394,IF($N395&lt;&gt;$C394:$L394,IF($M395&lt;&gt;$C394:$L394,$C394:$L394))))=0,"",MIN(IF($O395&lt;&gt;$C394:$L394,IF($N395&lt;&gt;$C394:$L394,IF($M395&lt;&gt;$C394:$L394,$C394:$L394)))))</f>
        <v/>
      </c>
    </row>
    <row r="396" spans="1:16" x14ac:dyDescent="0.25">
      <c r="A396" t="s">
        <v>230</v>
      </c>
      <c r="B396" s="97" t="s">
        <v>237</v>
      </c>
      <c r="C396" s="107" t="str">
        <f t="array" ref="C396">IF(ISERR(IF((((SUM(IF($A396='Sale Auction Data'!$L$2:$L$597,IF(C$200&gt;'Sale Auction Data'!$E$2:$E$597,'Sale Auction Data'!$G$2:$G$597))))-(SUM(IF($A396='Sale Auction Data'!$L$2:$L$597,IF(C$200&gt;'Sale Auction Data'!$E$2:$E$597,'Sale Auction Data'!$F$2:$F$597)))))/(SUM(IF($A396='Sale Auction Data'!$L$2:$L$597,IF(C$200&gt;'Sale Auction Data'!$E$2:$E$597,'Sale Auction Data'!$F$2:$F$597)))))=0,"-",(((SUM(IF($A396='Sale Auction Data'!$L$2:$L$597,IF(C$200&gt;'Sale Auction Data'!$E$2:$E$597,'Sale Auction Data'!$G$2:$G$597))))-(SUM(IF($A396='Sale Auction Data'!$L$2:$L$597,IF(C$200&gt;'Sale Auction Data'!$E$2:$E$597,'Sale Auction Data'!$F$2:$F$597)))))/(SUM(IF($A396='Sale Auction Data'!$L$2:$L$597,IF(C$200&gt;'Sale Auction Data'!$E$2:$E$597,'Sale Auction Data'!$F$2:$F$597))))))),"-",IF((((SUM(IF($A396='Sale Auction Data'!$L$2:$L$597,IF(C$200&gt;'Sale Auction Data'!$E$2:$E$597,'Sale Auction Data'!$G$2:$G$597))))-(SUM(IF($A396='Sale Auction Data'!$L$2:$L$597,IF(C$200&gt;'Sale Auction Data'!$E$2:$E$597,'Sale Auction Data'!$F$2:$F$597)))))/(SUM(IF($A396='Sale Auction Data'!$L$2:$L$597,IF(C$200&gt;'Sale Auction Data'!$E$2:$E$597,'Sale Auction Data'!$F$2:$F$597)))))=0,"-",(((SUM(IF($A396='Sale Auction Data'!$L$2:$L$597,IF(C$200&gt;'Sale Auction Data'!$E$2:$E$597,'Sale Auction Data'!$G$2:$G$597))))-(SUM(IF($A396='Sale Auction Data'!$L$2:$L$597,IF(C$200&gt;'Sale Auction Data'!$E$2:$E$597,'Sale Auction Data'!$F$2:$F$597)))))/(SUM(IF($A396='Sale Auction Data'!$L$2:$L$597,IF(C$200&gt;'Sale Auction Data'!$E$2:$E$597,'Sale Auction Data'!$F$2:$F$597)))))))</f>
        <v>-</v>
      </c>
      <c r="D396" s="108" t="str">
        <f t="array" ref="D396">IF(ISERR(IF((((SUM(IF($A396='Sale Auction Data'!$L$2:$L$597,IF(C$200&lt;'Sale Auction Data'!$E$2:$E$597,IF((D$200+1)&gt;'Sale Auction Data'!$E$2:$E$597,'Sale Auction Data'!$G$2:$G$597)))))-(SUM(IF($A396='Sale Auction Data'!$L$2:$L$597,IF(C$200&lt;'Sale Auction Data'!$E$2:$E$597,IF((D$200+1)&gt;'Sale Auction Data'!$E$2:$E$597,'Sale Auction Data'!$F$2:$F$597))))))/(SUM(IF($A396='Sale Auction Data'!$L$2:$L$597,IF(C$200&lt;'Sale Auction Data'!$E$2:$E$597,IF((D$200+1)&gt;'Sale Auction Data'!$E$2:$E$597,'Sale Auction Data'!$F$2:$F$597))))))=0,"-",(((SUM(IF($A396='Sale Auction Data'!$L$2:$L$597,IF(C$200&lt;'Sale Auction Data'!$E$2:$E$597,IF((D$200+1)&gt;'Sale Auction Data'!$E$2:$E$597,'Sale Auction Data'!$G$2:$G$597)))))-(SUM(IF($A396='Sale Auction Data'!$L$2:$L$597,IF(C$200&lt;'Sale Auction Data'!$E$2:$E$597,IF((D$200+1)&gt;'Sale Auction Data'!$E$2:$E$597,'Sale Auction Data'!$F$2:$F$597))))))/(SUM(IF($A396='Sale Auction Data'!$L$2:$L$597,IF(C$200&lt;'Sale Auction Data'!$E$2:$E$597,IF((D$200+1)&gt;'Sale Auction Data'!$E$2:$E$597,'Sale Auction Data'!$F$2:$F$597)))))))),"-",IF((((SUM(IF($A396='Sale Auction Data'!$L$2:$L$597,IF(C$200&lt;'Sale Auction Data'!$E$2:$E$597,IF((D$200+1)&gt;'Sale Auction Data'!$E$2:$E$597,'Sale Auction Data'!$G$2:$G$597)))))-(SUM(IF($A396='Sale Auction Data'!$L$2:$L$597,IF(C$200&lt;'Sale Auction Data'!$E$2:$E$597,IF((D$200+1)&gt;'Sale Auction Data'!$E$2:$E$597,'Sale Auction Data'!$F$2:$F$597))))))/(SUM(IF($A396='Sale Auction Data'!$L$2:$L$597,IF(C$200&lt;'Sale Auction Data'!$E$2:$E$597,IF((D$200+1)&gt;'Sale Auction Data'!$E$2:$E$597,'Sale Auction Data'!$F$2:$F$597))))))=0,"-",(((SUM(IF($A396='Sale Auction Data'!$L$2:$L$597,IF(C$200&lt;'Sale Auction Data'!$E$2:$E$597,IF((D$200+1)&gt;'Sale Auction Data'!$E$2:$E$597,'Sale Auction Data'!$G$2:$G$597)))))-(SUM(IF($A396='Sale Auction Data'!$L$2:$L$597,IF(C$200&lt;'Sale Auction Data'!$E$2:$E$597,IF((D$200+1)&gt;'Sale Auction Data'!$E$2:$E$597,'Sale Auction Data'!$F$2:$F$597))))))/(SUM(IF($A396='Sale Auction Data'!$L$2:$L$597,IF(C$200&lt;'Sale Auction Data'!$E$2:$E$597,IF((D$200+1)&gt;'Sale Auction Data'!$E$2:$E$597,'Sale Auction Data'!$F$2:$F$597))))))))</f>
        <v>-</v>
      </c>
      <c r="E396" s="108" t="str">
        <f t="array" ref="E396">IF(ISERR(IF((((SUM(IF($A396='Sale Auction Data'!$L$2:$L$597,IF(D$200&lt;'Sale Auction Data'!$E$2:$E$597,IF((E$200+1)&gt;'Sale Auction Data'!$E$2:$E$597,'Sale Auction Data'!$G$2:$G$597)))))-(SUM(IF($A396='Sale Auction Data'!$L$2:$L$597,IF(D$200&lt;'Sale Auction Data'!$E$2:$E$597,IF((E$200+1)&gt;'Sale Auction Data'!$E$2:$E$597,'Sale Auction Data'!$F$2:$F$597))))))/(SUM(IF($A396='Sale Auction Data'!$L$2:$L$597,IF(D$200&lt;'Sale Auction Data'!$E$2:$E$597,IF((E$200+1)&gt;'Sale Auction Data'!$E$2:$E$597,'Sale Auction Data'!$F$2:$F$597))))))=0,"-",(((SUM(IF($A396='Sale Auction Data'!$L$2:$L$597,IF(D$200&lt;'Sale Auction Data'!$E$2:$E$597,IF((E$200+1)&gt;'Sale Auction Data'!$E$2:$E$597,'Sale Auction Data'!$G$2:$G$597)))))-(SUM(IF($A396='Sale Auction Data'!$L$2:$L$597,IF(D$200&lt;'Sale Auction Data'!$E$2:$E$597,IF((E$200+1)&gt;'Sale Auction Data'!$E$2:$E$597,'Sale Auction Data'!$F$2:$F$597))))))/(SUM(IF($A396='Sale Auction Data'!$L$2:$L$597,IF(D$200&lt;'Sale Auction Data'!$E$2:$E$597,IF((E$200+1)&gt;'Sale Auction Data'!$E$2:$E$597,'Sale Auction Data'!$F$2:$F$597)))))))),"-",IF((((SUM(IF($A396='Sale Auction Data'!$L$2:$L$597,IF(D$200&lt;'Sale Auction Data'!$E$2:$E$597,IF((E$200+1)&gt;'Sale Auction Data'!$E$2:$E$597,'Sale Auction Data'!$G$2:$G$597)))))-(SUM(IF($A396='Sale Auction Data'!$L$2:$L$597,IF(D$200&lt;'Sale Auction Data'!$E$2:$E$597,IF((E$200+1)&gt;'Sale Auction Data'!$E$2:$E$597,'Sale Auction Data'!$F$2:$F$597))))))/(SUM(IF($A396='Sale Auction Data'!$L$2:$L$597,IF(D$200&lt;'Sale Auction Data'!$E$2:$E$597,IF((E$200+1)&gt;'Sale Auction Data'!$E$2:$E$597,'Sale Auction Data'!$F$2:$F$597))))))=0,"-",(((SUM(IF($A396='Sale Auction Data'!$L$2:$L$597,IF(D$200&lt;'Sale Auction Data'!$E$2:$E$597,IF((E$200+1)&gt;'Sale Auction Data'!$E$2:$E$597,'Sale Auction Data'!$G$2:$G$597)))))-(SUM(IF($A396='Sale Auction Data'!$L$2:$L$597,IF(D$200&lt;'Sale Auction Data'!$E$2:$E$597,IF((E$200+1)&gt;'Sale Auction Data'!$E$2:$E$597,'Sale Auction Data'!$F$2:$F$597))))))/(SUM(IF($A396='Sale Auction Data'!$L$2:$L$597,IF(D$200&lt;'Sale Auction Data'!$E$2:$E$597,IF((E$200+1)&gt;'Sale Auction Data'!$E$2:$E$597,'Sale Auction Data'!$F$2:$F$597))))))))</f>
        <v>-</v>
      </c>
      <c r="F396" s="108">
        <f t="array" ref="F396">IF(ISERR(IF((((SUM(IF($A396='Sale Auction Data'!$L$2:$L$597,IF(E$200&lt;'Sale Auction Data'!$E$2:$E$597,IF((F$200+1)&gt;'Sale Auction Data'!$E$2:$E$597,'Sale Auction Data'!$G$2:$G$597)))))-(SUM(IF($A396='Sale Auction Data'!$L$2:$L$597,IF(E$200&lt;'Sale Auction Data'!$E$2:$E$597,IF((F$200+1)&gt;'Sale Auction Data'!$E$2:$E$597,'Sale Auction Data'!$F$2:$F$597))))))/(SUM(IF($A396='Sale Auction Data'!$L$2:$L$597,IF(E$200&lt;'Sale Auction Data'!$E$2:$E$597,IF((F$200+1)&gt;'Sale Auction Data'!$E$2:$E$597,'Sale Auction Data'!$F$2:$F$597))))))=0,"-",(((SUM(IF($A396='Sale Auction Data'!$L$2:$L$597,IF(E$200&lt;'Sale Auction Data'!$E$2:$E$597,IF((F$200+1)&gt;'Sale Auction Data'!$E$2:$E$597,'Sale Auction Data'!$G$2:$G$597)))))-(SUM(IF($A396='Sale Auction Data'!$L$2:$L$597,IF(E$200&lt;'Sale Auction Data'!$E$2:$E$597,IF((F$200+1)&gt;'Sale Auction Data'!$E$2:$E$597,'Sale Auction Data'!$F$2:$F$597))))))/(SUM(IF($A396='Sale Auction Data'!$L$2:$L$597,IF(E$200&lt;'Sale Auction Data'!$E$2:$E$597,IF((F$200+1)&gt;'Sale Auction Data'!$E$2:$E$597,'Sale Auction Data'!$F$2:$F$597)))))))),"-",IF((((SUM(IF($A396='Sale Auction Data'!$L$2:$L$597,IF(E$200&lt;'Sale Auction Data'!$E$2:$E$597,IF((F$200+1)&gt;'Sale Auction Data'!$E$2:$E$597,'Sale Auction Data'!$G$2:$G$597)))))-(SUM(IF($A396='Sale Auction Data'!$L$2:$L$597,IF(E$200&lt;'Sale Auction Data'!$E$2:$E$597,IF((F$200+1)&gt;'Sale Auction Data'!$E$2:$E$597,'Sale Auction Data'!$F$2:$F$597))))))/(SUM(IF($A396='Sale Auction Data'!$L$2:$L$597,IF(E$200&lt;'Sale Auction Data'!$E$2:$E$597,IF((F$200+1)&gt;'Sale Auction Data'!$E$2:$E$597,'Sale Auction Data'!$F$2:$F$597))))))=0,"-",(((SUM(IF($A396='Sale Auction Data'!$L$2:$L$597,IF(E$200&lt;'Sale Auction Data'!$E$2:$E$597,IF((F$200+1)&gt;'Sale Auction Data'!$E$2:$E$597,'Sale Auction Data'!$G$2:$G$597)))))-(SUM(IF($A396='Sale Auction Data'!$L$2:$L$597,IF(E$200&lt;'Sale Auction Data'!$E$2:$E$597,IF((F$200+1)&gt;'Sale Auction Data'!$E$2:$E$597,'Sale Auction Data'!$F$2:$F$597))))))/(SUM(IF($A396='Sale Auction Data'!$L$2:$L$597,IF(E$200&lt;'Sale Auction Data'!$E$2:$E$597,IF((F$200+1)&gt;'Sale Auction Data'!$E$2:$E$597,'Sale Auction Data'!$F$2:$F$597))))))))</f>
        <v>0.24512871409921666</v>
      </c>
      <c r="G396" s="108" t="str">
        <f t="array" ref="G396">IF(ISERR(IF((((SUM(IF($A396='Sale Auction Data'!$L$2:$L$597,IF(F$200&lt;'Sale Auction Data'!$E$2:$E$597,IF((G$200+1)&gt;'Sale Auction Data'!$E$2:$E$597,'Sale Auction Data'!$G$2:$G$597)))))-(SUM(IF($A396='Sale Auction Data'!$L$2:$L$597,IF(F$200&lt;'Sale Auction Data'!$E$2:$E$597,IF((G$200+1)&gt;'Sale Auction Data'!$E$2:$E$597,'Sale Auction Data'!$F$2:$F$597))))))/(SUM(IF($A396='Sale Auction Data'!$L$2:$L$597,IF(F$200&lt;'Sale Auction Data'!$E$2:$E$597,IF((G$200+1)&gt;'Sale Auction Data'!$E$2:$E$597,'Sale Auction Data'!$F$2:$F$597))))))=0,"-",(((SUM(IF($A396='Sale Auction Data'!$L$2:$L$597,IF(F$200&lt;'Sale Auction Data'!$E$2:$E$597,IF((G$200+1)&gt;'Sale Auction Data'!$E$2:$E$597,'Sale Auction Data'!$G$2:$G$597)))))-(SUM(IF($A396='Sale Auction Data'!$L$2:$L$597,IF(F$200&lt;'Sale Auction Data'!$E$2:$E$597,IF((G$200+1)&gt;'Sale Auction Data'!$E$2:$E$597,'Sale Auction Data'!$F$2:$F$597))))))/(SUM(IF($A396='Sale Auction Data'!$L$2:$L$597,IF(F$200&lt;'Sale Auction Data'!$E$2:$E$597,IF((G$200+1)&gt;'Sale Auction Data'!$E$2:$E$597,'Sale Auction Data'!$F$2:$F$597)))))))),"-",IF((((SUM(IF($A396='Sale Auction Data'!$L$2:$L$597,IF(F$200&lt;'Sale Auction Data'!$E$2:$E$597,IF((G$200+1)&gt;'Sale Auction Data'!$E$2:$E$597,'Sale Auction Data'!$G$2:$G$597)))))-(SUM(IF($A396='Sale Auction Data'!$L$2:$L$597,IF(F$200&lt;'Sale Auction Data'!$E$2:$E$597,IF((G$200+1)&gt;'Sale Auction Data'!$E$2:$E$597,'Sale Auction Data'!$F$2:$F$597))))))/(SUM(IF($A396='Sale Auction Data'!$L$2:$L$597,IF(F$200&lt;'Sale Auction Data'!$E$2:$E$597,IF((G$200+1)&gt;'Sale Auction Data'!$E$2:$E$597,'Sale Auction Data'!$F$2:$F$597))))))=0,"-",(((SUM(IF($A396='Sale Auction Data'!$L$2:$L$597,IF(F$200&lt;'Sale Auction Data'!$E$2:$E$597,IF((G$200+1)&gt;'Sale Auction Data'!$E$2:$E$597,'Sale Auction Data'!$G$2:$G$597)))))-(SUM(IF($A396='Sale Auction Data'!$L$2:$L$597,IF(F$200&lt;'Sale Auction Data'!$E$2:$E$597,IF((G$200+1)&gt;'Sale Auction Data'!$E$2:$E$597,'Sale Auction Data'!$F$2:$F$597))))))/(SUM(IF($A396='Sale Auction Data'!$L$2:$L$597,IF(F$200&lt;'Sale Auction Data'!$E$2:$E$597,IF((G$200+1)&gt;'Sale Auction Data'!$E$2:$E$597,'Sale Auction Data'!$F$2:$F$597))))))))</f>
        <v>-</v>
      </c>
      <c r="H396" s="108" t="str">
        <f t="array" ref="H396">IF(ISERR(IF((((SUM(IF($A396='Sale Auction Data'!$L$2:$L$597,IF(G$200&lt;'Sale Auction Data'!$E$2:$E$597,IF((H$200+1)&gt;'Sale Auction Data'!$E$2:$E$597,'Sale Auction Data'!$G$2:$G$597)))))-(SUM(IF($A396='Sale Auction Data'!$L$2:$L$597,IF(G$200&lt;'Sale Auction Data'!$E$2:$E$597,IF((H$200+1)&gt;'Sale Auction Data'!$E$2:$E$597,'Sale Auction Data'!$F$2:$F$597))))))/(SUM(IF($A396='Sale Auction Data'!$L$2:$L$597,IF(G$200&lt;'Sale Auction Data'!$E$2:$E$597,IF((H$200+1)&gt;'Sale Auction Data'!$E$2:$E$597,'Sale Auction Data'!$F$2:$F$597))))))=0,"-",(((SUM(IF($A396='Sale Auction Data'!$L$2:$L$597,IF(G$200&lt;'Sale Auction Data'!$E$2:$E$597,IF((H$200+1)&gt;'Sale Auction Data'!$E$2:$E$597,'Sale Auction Data'!$G$2:$G$597)))))-(SUM(IF($A396='Sale Auction Data'!$L$2:$L$597,IF(G$200&lt;'Sale Auction Data'!$E$2:$E$597,IF((H$200+1)&gt;'Sale Auction Data'!$E$2:$E$597,'Sale Auction Data'!$F$2:$F$597))))))/(SUM(IF($A396='Sale Auction Data'!$L$2:$L$597,IF(G$200&lt;'Sale Auction Data'!$E$2:$E$597,IF((H$200+1)&gt;'Sale Auction Data'!$E$2:$E$597,'Sale Auction Data'!$F$2:$F$597)))))))),"-",IF((((SUM(IF($A396='Sale Auction Data'!$L$2:$L$597,IF(G$200&lt;'Sale Auction Data'!$E$2:$E$597,IF((H$200+1)&gt;'Sale Auction Data'!$E$2:$E$597,'Sale Auction Data'!$G$2:$G$597)))))-(SUM(IF($A396='Sale Auction Data'!$L$2:$L$597,IF(G$200&lt;'Sale Auction Data'!$E$2:$E$597,IF((H$200+1)&gt;'Sale Auction Data'!$E$2:$E$597,'Sale Auction Data'!$F$2:$F$597))))))/(SUM(IF($A396='Sale Auction Data'!$L$2:$L$597,IF(G$200&lt;'Sale Auction Data'!$E$2:$E$597,IF((H$200+1)&gt;'Sale Auction Data'!$E$2:$E$597,'Sale Auction Data'!$F$2:$F$597))))))=0,"-",(((SUM(IF($A396='Sale Auction Data'!$L$2:$L$597,IF(G$200&lt;'Sale Auction Data'!$E$2:$E$597,IF((H$200+1)&gt;'Sale Auction Data'!$E$2:$E$597,'Sale Auction Data'!$G$2:$G$597)))))-(SUM(IF($A396='Sale Auction Data'!$L$2:$L$597,IF(G$200&lt;'Sale Auction Data'!$E$2:$E$597,IF((H$200+1)&gt;'Sale Auction Data'!$E$2:$E$597,'Sale Auction Data'!$F$2:$F$597))))))/(SUM(IF($A396='Sale Auction Data'!$L$2:$L$597,IF(G$200&lt;'Sale Auction Data'!$E$2:$E$597,IF((H$200+1)&gt;'Sale Auction Data'!$E$2:$E$597,'Sale Auction Data'!$F$2:$F$597))))))))</f>
        <v>-</v>
      </c>
      <c r="I396" s="108" t="str">
        <f t="array" ref="I396">IF(ISERR(IF((((SUM(IF($A396='Sale Auction Data'!$L$2:$L$597,IF(H$200&lt;'Sale Auction Data'!$E$2:$E$597,IF((I$200+1)&gt;'Sale Auction Data'!$E$2:$E$597,'Sale Auction Data'!$G$2:$G$597)))))-(SUM(IF($A396='Sale Auction Data'!$L$2:$L$597,IF(H$200&lt;'Sale Auction Data'!$E$2:$E$597,IF((I$200+1)&gt;'Sale Auction Data'!$E$2:$E$597,'Sale Auction Data'!$F$2:$F$597))))))/(SUM(IF($A396='Sale Auction Data'!$L$2:$L$597,IF(H$200&lt;'Sale Auction Data'!$E$2:$E$597,IF((I$200+1)&gt;'Sale Auction Data'!$E$2:$E$597,'Sale Auction Data'!$F$2:$F$597))))))=0,"-",(((SUM(IF($A396='Sale Auction Data'!$L$2:$L$597,IF(H$200&lt;'Sale Auction Data'!$E$2:$E$597,IF((I$200+1)&gt;'Sale Auction Data'!$E$2:$E$597,'Sale Auction Data'!$G$2:$G$597)))))-(SUM(IF($A396='Sale Auction Data'!$L$2:$L$597,IF(H$200&lt;'Sale Auction Data'!$E$2:$E$597,IF((I$200+1)&gt;'Sale Auction Data'!$E$2:$E$597,'Sale Auction Data'!$F$2:$F$597))))))/(SUM(IF($A396='Sale Auction Data'!$L$2:$L$597,IF(H$200&lt;'Sale Auction Data'!$E$2:$E$597,IF((I$200+1)&gt;'Sale Auction Data'!$E$2:$E$597,'Sale Auction Data'!$F$2:$F$597)))))))),"-",IF((((SUM(IF($A396='Sale Auction Data'!$L$2:$L$597,IF(H$200&lt;'Sale Auction Data'!$E$2:$E$597,IF((I$200+1)&gt;'Sale Auction Data'!$E$2:$E$597,'Sale Auction Data'!$G$2:$G$597)))))-(SUM(IF($A396='Sale Auction Data'!$L$2:$L$597,IF(H$200&lt;'Sale Auction Data'!$E$2:$E$597,IF((I$200+1)&gt;'Sale Auction Data'!$E$2:$E$597,'Sale Auction Data'!$F$2:$F$597))))))/(SUM(IF($A396='Sale Auction Data'!$L$2:$L$597,IF(H$200&lt;'Sale Auction Data'!$E$2:$E$597,IF((I$200+1)&gt;'Sale Auction Data'!$E$2:$E$597,'Sale Auction Data'!$F$2:$F$597))))))=0,"-",(((SUM(IF($A396='Sale Auction Data'!$L$2:$L$597,IF(H$200&lt;'Sale Auction Data'!$E$2:$E$597,IF((I$200+1)&gt;'Sale Auction Data'!$E$2:$E$597,'Sale Auction Data'!$G$2:$G$597)))))-(SUM(IF($A396='Sale Auction Data'!$L$2:$L$597,IF(H$200&lt;'Sale Auction Data'!$E$2:$E$597,IF((I$200+1)&gt;'Sale Auction Data'!$E$2:$E$597,'Sale Auction Data'!$F$2:$F$597))))))/(SUM(IF($A396='Sale Auction Data'!$L$2:$L$597,IF(H$200&lt;'Sale Auction Data'!$E$2:$E$597,IF((I$200+1)&gt;'Sale Auction Data'!$E$2:$E$597,'Sale Auction Data'!$F$2:$F$597))))))))</f>
        <v>-</v>
      </c>
      <c r="J396" s="108" t="str">
        <f t="array" ref="J396">IF(ISERR(IF((((SUM(IF($A396='Sale Auction Data'!$L$2:$L$597,IF(I$200&lt;'Sale Auction Data'!$E$2:$E$597,IF((J$200+1)&gt;'Sale Auction Data'!$E$2:$E$597,'Sale Auction Data'!$G$2:$G$597)))))-(SUM(IF($A396='Sale Auction Data'!$L$2:$L$597,IF(I$200&lt;'Sale Auction Data'!$E$2:$E$597,IF((J$200+1)&gt;'Sale Auction Data'!$E$2:$E$597,'Sale Auction Data'!$F$2:$F$597))))))/(SUM(IF($A396='Sale Auction Data'!$L$2:$L$597,IF(I$200&lt;'Sale Auction Data'!$E$2:$E$597,IF((J$200+1)&gt;'Sale Auction Data'!$E$2:$E$597,'Sale Auction Data'!$F$2:$F$597))))))=0,"-",(((SUM(IF($A396='Sale Auction Data'!$L$2:$L$597,IF(I$200&lt;'Sale Auction Data'!$E$2:$E$597,IF((J$200+1)&gt;'Sale Auction Data'!$E$2:$E$597,'Sale Auction Data'!$G$2:$G$597)))))-(SUM(IF($A396='Sale Auction Data'!$L$2:$L$597,IF(I$200&lt;'Sale Auction Data'!$E$2:$E$597,IF((J$200+1)&gt;'Sale Auction Data'!$E$2:$E$597,'Sale Auction Data'!$F$2:$F$597))))))/(SUM(IF($A396='Sale Auction Data'!$L$2:$L$597,IF(I$200&lt;'Sale Auction Data'!$E$2:$E$597,IF((J$200+1)&gt;'Sale Auction Data'!$E$2:$E$597,'Sale Auction Data'!$F$2:$F$597)))))))),"-",IF((((SUM(IF($A396='Sale Auction Data'!$L$2:$L$597,IF(I$200&lt;'Sale Auction Data'!$E$2:$E$597,IF((J$200+1)&gt;'Sale Auction Data'!$E$2:$E$597,'Sale Auction Data'!$G$2:$G$597)))))-(SUM(IF($A396='Sale Auction Data'!$L$2:$L$597,IF(I$200&lt;'Sale Auction Data'!$E$2:$E$597,IF((J$200+1)&gt;'Sale Auction Data'!$E$2:$E$597,'Sale Auction Data'!$F$2:$F$597))))))/(SUM(IF($A396='Sale Auction Data'!$L$2:$L$597,IF(I$200&lt;'Sale Auction Data'!$E$2:$E$597,IF((J$200+1)&gt;'Sale Auction Data'!$E$2:$E$597,'Sale Auction Data'!$F$2:$F$597))))))=0,"-",(((SUM(IF($A396='Sale Auction Data'!$L$2:$L$597,IF(I$200&lt;'Sale Auction Data'!$E$2:$E$597,IF((J$200+1)&gt;'Sale Auction Data'!$E$2:$E$597,'Sale Auction Data'!$G$2:$G$597)))))-(SUM(IF($A396='Sale Auction Data'!$L$2:$L$597,IF(I$200&lt;'Sale Auction Data'!$E$2:$E$597,IF((J$200+1)&gt;'Sale Auction Data'!$E$2:$E$597,'Sale Auction Data'!$F$2:$F$597))))))/(SUM(IF($A396='Sale Auction Data'!$L$2:$L$597,IF(I$200&lt;'Sale Auction Data'!$E$2:$E$597,IF((J$200+1)&gt;'Sale Auction Data'!$E$2:$E$597,'Sale Auction Data'!$F$2:$F$597))))))))</f>
        <v>-</v>
      </c>
      <c r="K396" s="108" t="str">
        <f t="array" ref="K396">IF(ISERR(IF((((SUM(IF($A396='Sale Auction Data'!$L$2:$L$597,IF(J$200&lt;'Sale Auction Data'!$E$2:$E$597,IF((K$200+1)&gt;'Sale Auction Data'!$E$2:$E$597,'Sale Auction Data'!$G$2:$G$597)))))-(SUM(IF($A396='Sale Auction Data'!$L$2:$L$597,IF(J$200&lt;'Sale Auction Data'!$E$2:$E$597,IF((K$200+1)&gt;'Sale Auction Data'!$E$2:$E$597,'Sale Auction Data'!$F$2:$F$597))))))/(SUM(IF($A396='Sale Auction Data'!$L$2:$L$597,IF(J$200&lt;'Sale Auction Data'!$E$2:$E$597,IF((K$200+1)&gt;'Sale Auction Data'!$E$2:$E$597,'Sale Auction Data'!$F$2:$F$597))))))=0,"-",(((SUM(IF($A396='Sale Auction Data'!$L$2:$L$597,IF(J$200&lt;'Sale Auction Data'!$E$2:$E$597,IF((K$200+1)&gt;'Sale Auction Data'!$E$2:$E$597,'Sale Auction Data'!$G$2:$G$597)))))-(SUM(IF($A396='Sale Auction Data'!$L$2:$L$597,IF(J$200&lt;'Sale Auction Data'!$E$2:$E$597,IF((K$200+1)&gt;'Sale Auction Data'!$E$2:$E$597,'Sale Auction Data'!$F$2:$F$597))))))/(SUM(IF($A396='Sale Auction Data'!$L$2:$L$597,IF(J$200&lt;'Sale Auction Data'!$E$2:$E$597,IF((K$200+1)&gt;'Sale Auction Data'!$E$2:$E$597,'Sale Auction Data'!$F$2:$F$597)))))))),"-",IF((((SUM(IF($A396='Sale Auction Data'!$L$2:$L$597,IF(J$200&lt;'Sale Auction Data'!$E$2:$E$597,IF((K$200+1)&gt;'Sale Auction Data'!$E$2:$E$597,'Sale Auction Data'!$G$2:$G$597)))))-(SUM(IF($A396='Sale Auction Data'!$L$2:$L$597,IF(J$200&lt;'Sale Auction Data'!$E$2:$E$597,IF((K$200+1)&gt;'Sale Auction Data'!$E$2:$E$597,'Sale Auction Data'!$F$2:$F$597))))))/(SUM(IF($A396='Sale Auction Data'!$L$2:$L$597,IF(J$200&lt;'Sale Auction Data'!$E$2:$E$597,IF((K$200+1)&gt;'Sale Auction Data'!$E$2:$E$597,'Sale Auction Data'!$F$2:$F$597))))))=0,"-",(((SUM(IF($A396='Sale Auction Data'!$L$2:$L$597,IF(J$200&lt;'Sale Auction Data'!$E$2:$E$597,IF((K$200+1)&gt;'Sale Auction Data'!$E$2:$E$597,'Sale Auction Data'!$G$2:$G$597)))))-(SUM(IF($A396='Sale Auction Data'!$L$2:$L$597,IF(J$200&lt;'Sale Auction Data'!$E$2:$E$597,IF((K$200+1)&gt;'Sale Auction Data'!$E$2:$E$597,'Sale Auction Data'!$F$2:$F$597))))))/(SUM(IF($A396='Sale Auction Data'!$L$2:$L$597,IF(J$200&lt;'Sale Auction Data'!$E$2:$E$597,IF((K$200+1)&gt;'Sale Auction Data'!$E$2:$E$597,'Sale Auction Data'!$F$2:$F$597))))))))</f>
        <v>-</v>
      </c>
      <c r="L396" s="109" t="str">
        <f t="array" ref="L396">IF(ISERR(IF((((SUM(IF($A396='Sale Auction Data'!$L$2:$L$597,IF((L$200+1)&lt;'Sale Auction Data'!$E$2:$E$597,'Sale Auction Data'!$G$2:$G$597))))-(SUM(IF($A396='Sale Auction Data'!$L$2:$L$597,IF((L$200+1)&lt;'Sale Auction Data'!$E$2:$E$597,'Sale Auction Data'!$F$2:$F$597)))))/(SUM(IF($A396='Sale Auction Data'!$L$2:$L$597,IF((L$200+1)&lt;'Sale Auction Data'!$E$2:$E$597,'Sale Auction Data'!$F$2:$F$597)))))=0,"-",(((SUM(IF($A396='Sale Auction Data'!$L$2:$L$597,IF((L$200+1)&lt;'Sale Auction Data'!$E$2:$E$597,'Sale Auction Data'!$G$2:$G$597))))-(SUM(IF($A396='Sale Auction Data'!$L$2:$L$597,IF((L$200+1)&lt;'Sale Auction Data'!$E$2:$E$597,'Sale Auction Data'!$F$2:$F$597)))))/(SUM(IF($A396='Sale Auction Data'!$L$2:$L$597,IF((L$200+1)&lt;'Sale Auction Data'!$E$2:$E$597,'Sale Auction Data'!$F$2:$F$597))))))),"-",IF((((SUM(IF($A396='Sale Auction Data'!$L$2:$L$597,IF((L$200+1)&lt;'Sale Auction Data'!$E$2:$E$597,'Sale Auction Data'!$G$2:$G$597))))-(SUM(IF($A396='Sale Auction Data'!$L$2:$L$597,IF((L$200+1)&lt;'Sale Auction Data'!$E$2:$E$597,'Sale Auction Data'!$F$2:$F$597)))))/(SUM(IF($A396='Sale Auction Data'!$L$2:$L$597,IF((L$200+1)&lt;'Sale Auction Data'!$E$2:$E$597,'Sale Auction Data'!$F$2:$F$597)))))=0,"-",(((SUM(IF($A396='Sale Auction Data'!$L$2:$L$597,IF((L$200+1)&lt;'Sale Auction Data'!$E$2:$E$597,'Sale Auction Data'!$G$2:$G$597))))-(SUM(IF($A396='Sale Auction Data'!$L$2:$L$597,IF((L$200+1)&lt;'Sale Auction Data'!$E$2:$E$597,'Sale Auction Data'!$F$2:$F$597)))))/(SUM(IF($A396='Sale Auction Data'!$L$2:$L$597,IF((L$200+1)&lt;'Sale Auction Data'!$E$2:$E$597,'Sale Auction Data'!$F$2:$F$597)))))))</f>
        <v>-</v>
      </c>
      <c r="M396" s="113">
        <f t="shared" si="56"/>
        <v>0.15537848605577689</v>
      </c>
      <c r="N396" s="114" t="str">
        <f t="array" ref="N396">IF(MAX(IF($M396&lt;&gt;$C395:$L395,$C395:$L395))=0,"",MAX(IF($M396&lt;&gt;$C395:$L395,$C395:$L395)))</f>
        <v/>
      </c>
      <c r="O396" s="114" t="str">
        <f t="array" ref="O396">IF(MIN(IF($M396&lt;&gt;$C395:$L395,IF($N396&lt;&gt;$C395:$L395,$C395:$L395)))=0,"",MIN(IF($M396&lt;&gt;$C395:$L395,IF($N396&lt;&gt;$C395:$L395,$C395:$L395))))</f>
        <v/>
      </c>
      <c r="P396" s="114" t="str">
        <f t="array" ref="P396">IF(MIN(IF($O396&lt;&gt;$C395:$L395,IF($N396&lt;&gt;$C395:$L395,IF($M396&lt;&gt;$C395:$L395,$C395:$L395))))=0,"",MIN(IF($O396&lt;&gt;$C395:$L395,IF($N396&lt;&gt;$C395:$L395,IF($M396&lt;&gt;$C395:$L395,$C395:$L395)))))</f>
        <v/>
      </c>
    </row>
    <row r="397" spans="1:16" x14ac:dyDescent="0.25">
      <c r="A397" t="s">
        <v>124</v>
      </c>
      <c r="B397" s="97" t="s">
        <v>124</v>
      </c>
      <c r="C397" s="107" t="str">
        <f t="array" ref="C397">IF(ISERR(IF((((SUM(IF($A397='Sale Auction Data'!$L$2:$L$597,IF(C$200&gt;'Sale Auction Data'!$E$2:$E$597,'Sale Auction Data'!$G$2:$G$597))))-(SUM(IF($A397='Sale Auction Data'!$L$2:$L$597,IF(C$200&gt;'Sale Auction Data'!$E$2:$E$597,'Sale Auction Data'!$F$2:$F$597)))))/(SUM(IF($A397='Sale Auction Data'!$L$2:$L$597,IF(C$200&gt;'Sale Auction Data'!$E$2:$E$597,'Sale Auction Data'!$F$2:$F$597)))))=0,"-",(((SUM(IF($A397='Sale Auction Data'!$L$2:$L$597,IF(C$200&gt;'Sale Auction Data'!$E$2:$E$597,'Sale Auction Data'!$G$2:$G$597))))-(SUM(IF($A397='Sale Auction Data'!$L$2:$L$597,IF(C$200&gt;'Sale Auction Data'!$E$2:$E$597,'Sale Auction Data'!$F$2:$F$597)))))/(SUM(IF($A397='Sale Auction Data'!$L$2:$L$597,IF(C$200&gt;'Sale Auction Data'!$E$2:$E$597,'Sale Auction Data'!$F$2:$F$597))))))),"-",IF((((SUM(IF($A397='Sale Auction Data'!$L$2:$L$597,IF(C$200&gt;'Sale Auction Data'!$E$2:$E$597,'Sale Auction Data'!$G$2:$G$597))))-(SUM(IF($A397='Sale Auction Data'!$L$2:$L$597,IF(C$200&gt;'Sale Auction Data'!$E$2:$E$597,'Sale Auction Data'!$F$2:$F$597)))))/(SUM(IF($A397='Sale Auction Data'!$L$2:$L$597,IF(C$200&gt;'Sale Auction Data'!$E$2:$E$597,'Sale Auction Data'!$F$2:$F$597)))))=0,"-",(((SUM(IF($A397='Sale Auction Data'!$L$2:$L$597,IF(C$200&gt;'Sale Auction Data'!$E$2:$E$597,'Sale Auction Data'!$G$2:$G$597))))-(SUM(IF($A397='Sale Auction Data'!$L$2:$L$597,IF(C$200&gt;'Sale Auction Data'!$E$2:$E$597,'Sale Auction Data'!$F$2:$F$597)))))/(SUM(IF($A397='Sale Auction Data'!$L$2:$L$597,IF(C$200&gt;'Sale Auction Data'!$E$2:$E$597,'Sale Auction Data'!$F$2:$F$597)))))))</f>
        <v>-</v>
      </c>
      <c r="D397" s="108" t="str">
        <f t="array" ref="D397">IF(ISERR(IF((((SUM(IF($A397='Sale Auction Data'!$L$2:$L$597,IF(C$200&lt;'Sale Auction Data'!$E$2:$E$597,IF((D$200+1)&gt;'Sale Auction Data'!$E$2:$E$597,'Sale Auction Data'!$G$2:$G$597)))))-(SUM(IF($A397='Sale Auction Data'!$L$2:$L$597,IF(C$200&lt;'Sale Auction Data'!$E$2:$E$597,IF((D$200+1)&gt;'Sale Auction Data'!$E$2:$E$597,'Sale Auction Data'!$F$2:$F$597))))))/(SUM(IF($A397='Sale Auction Data'!$L$2:$L$597,IF(C$200&lt;'Sale Auction Data'!$E$2:$E$597,IF((D$200+1)&gt;'Sale Auction Data'!$E$2:$E$597,'Sale Auction Data'!$F$2:$F$597))))))=0,"-",(((SUM(IF($A397='Sale Auction Data'!$L$2:$L$597,IF(C$200&lt;'Sale Auction Data'!$E$2:$E$597,IF((D$200+1)&gt;'Sale Auction Data'!$E$2:$E$597,'Sale Auction Data'!$G$2:$G$597)))))-(SUM(IF($A397='Sale Auction Data'!$L$2:$L$597,IF(C$200&lt;'Sale Auction Data'!$E$2:$E$597,IF((D$200+1)&gt;'Sale Auction Data'!$E$2:$E$597,'Sale Auction Data'!$F$2:$F$597))))))/(SUM(IF($A397='Sale Auction Data'!$L$2:$L$597,IF(C$200&lt;'Sale Auction Data'!$E$2:$E$597,IF((D$200+1)&gt;'Sale Auction Data'!$E$2:$E$597,'Sale Auction Data'!$F$2:$F$597)))))))),"-",IF((((SUM(IF($A397='Sale Auction Data'!$L$2:$L$597,IF(C$200&lt;'Sale Auction Data'!$E$2:$E$597,IF((D$200+1)&gt;'Sale Auction Data'!$E$2:$E$597,'Sale Auction Data'!$G$2:$G$597)))))-(SUM(IF($A397='Sale Auction Data'!$L$2:$L$597,IF(C$200&lt;'Sale Auction Data'!$E$2:$E$597,IF((D$200+1)&gt;'Sale Auction Data'!$E$2:$E$597,'Sale Auction Data'!$F$2:$F$597))))))/(SUM(IF($A397='Sale Auction Data'!$L$2:$L$597,IF(C$200&lt;'Sale Auction Data'!$E$2:$E$597,IF((D$200+1)&gt;'Sale Auction Data'!$E$2:$E$597,'Sale Auction Data'!$F$2:$F$597))))))=0,"-",(((SUM(IF($A397='Sale Auction Data'!$L$2:$L$597,IF(C$200&lt;'Sale Auction Data'!$E$2:$E$597,IF((D$200+1)&gt;'Sale Auction Data'!$E$2:$E$597,'Sale Auction Data'!$G$2:$G$597)))))-(SUM(IF($A397='Sale Auction Data'!$L$2:$L$597,IF(C$200&lt;'Sale Auction Data'!$E$2:$E$597,IF((D$200+1)&gt;'Sale Auction Data'!$E$2:$E$597,'Sale Auction Data'!$F$2:$F$597))))))/(SUM(IF($A397='Sale Auction Data'!$L$2:$L$597,IF(C$200&lt;'Sale Auction Data'!$E$2:$E$597,IF((D$200+1)&gt;'Sale Auction Data'!$E$2:$E$597,'Sale Auction Data'!$F$2:$F$597))))))))</f>
        <v>-</v>
      </c>
      <c r="E397" s="108" t="str">
        <f t="array" ref="E397">IF(ISERR(IF((((SUM(IF($A397='Sale Auction Data'!$L$2:$L$597,IF(D$200&lt;'Sale Auction Data'!$E$2:$E$597,IF((E$200+1)&gt;'Sale Auction Data'!$E$2:$E$597,'Sale Auction Data'!$G$2:$G$597)))))-(SUM(IF($A397='Sale Auction Data'!$L$2:$L$597,IF(D$200&lt;'Sale Auction Data'!$E$2:$E$597,IF((E$200+1)&gt;'Sale Auction Data'!$E$2:$E$597,'Sale Auction Data'!$F$2:$F$597))))))/(SUM(IF($A397='Sale Auction Data'!$L$2:$L$597,IF(D$200&lt;'Sale Auction Data'!$E$2:$E$597,IF((E$200+1)&gt;'Sale Auction Data'!$E$2:$E$597,'Sale Auction Data'!$F$2:$F$597))))))=0,"-",(((SUM(IF($A397='Sale Auction Data'!$L$2:$L$597,IF(D$200&lt;'Sale Auction Data'!$E$2:$E$597,IF((E$200+1)&gt;'Sale Auction Data'!$E$2:$E$597,'Sale Auction Data'!$G$2:$G$597)))))-(SUM(IF($A397='Sale Auction Data'!$L$2:$L$597,IF(D$200&lt;'Sale Auction Data'!$E$2:$E$597,IF((E$200+1)&gt;'Sale Auction Data'!$E$2:$E$597,'Sale Auction Data'!$F$2:$F$597))))))/(SUM(IF($A397='Sale Auction Data'!$L$2:$L$597,IF(D$200&lt;'Sale Auction Data'!$E$2:$E$597,IF((E$200+1)&gt;'Sale Auction Data'!$E$2:$E$597,'Sale Auction Data'!$F$2:$F$597)))))))),"-",IF((((SUM(IF($A397='Sale Auction Data'!$L$2:$L$597,IF(D$200&lt;'Sale Auction Data'!$E$2:$E$597,IF((E$200+1)&gt;'Sale Auction Data'!$E$2:$E$597,'Sale Auction Data'!$G$2:$G$597)))))-(SUM(IF($A397='Sale Auction Data'!$L$2:$L$597,IF(D$200&lt;'Sale Auction Data'!$E$2:$E$597,IF((E$200+1)&gt;'Sale Auction Data'!$E$2:$E$597,'Sale Auction Data'!$F$2:$F$597))))))/(SUM(IF($A397='Sale Auction Data'!$L$2:$L$597,IF(D$200&lt;'Sale Auction Data'!$E$2:$E$597,IF((E$200+1)&gt;'Sale Auction Data'!$E$2:$E$597,'Sale Auction Data'!$F$2:$F$597))))))=0,"-",(((SUM(IF($A397='Sale Auction Data'!$L$2:$L$597,IF(D$200&lt;'Sale Auction Data'!$E$2:$E$597,IF((E$200+1)&gt;'Sale Auction Data'!$E$2:$E$597,'Sale Auction Data'!$G$2:$G$597)))))-(SUM(IF($A397='Sale Auction Data'!$L$2:$L$597,IF(D$200&lt;'Sale Auction Data'!$E$2:$E$597,IF((E$200+1)&gt;'Sale Auction Data'!$E$2:$E$597,'Sale Auction Data'!$F$2:$F$597))))))/(SUM(IF($A397='Sale Auction Data'!$L$2:$L$597,IF(D$200&lt;'Sale Auction Data'!$E$2:$E$597,IF((E$200+1)&gt;'Sale Auction Data'!$E$2:$E$597,'Sale Auction Data'!$F$2:$F$597))))))))</f>
        <v>-</v>
      </c>
      <c r="F397" s="108" t="str">
        <f t="array" ref="F397">IF(ISERR(IF((((SUM(IF($A397='Sale Auction Data'!$L$2:$L$597,IF(E$200&lt;'Sale Auction Data'!$E$2:$E$597,IF((F$200+1)&gt;'Sale Auction Data'!$E$2:$E$597,'Sale Auction Data'!$G$2:$G$597)))))-(SUM(IF($A397='Sale Auction Data'!$L$2:$L$597,IF(E$200&lt;'Sale Auction Data'!$E$2:$E$597,IF((F$200+1)&gt;'Sale Auction Data'!$E$2:$E$597,'Sale Auction Data'!$F$2:$F$597))))))/(SUM(IF($A397='Sale Auction Data'!$L$2:$L$597,IF(E$200&lt;'Sale Auction Data'!$E$2:$E$597,IF((F$200+1)&gt;'Sale Auction Data'!$E$2:$E$597,'Sale Auction Data'!$F$2:$F$597))))))=0,"-",(((SUM(IF($A397='Sale Auction Data'!$L$2:$L$597,IF(E$200&lt;'Sale Auction Data'!$E$2:$E$597,IF((F$200+1)&gt;'Sale Auction Data'!$E$2:$E$597,'Sale Auction Data'!$G$2:$G$597)))))-(SUM(IF($A397='Sale Auction Data'!$L$2:$L$597,IF(E$200&lt;'Sale Auction Data'!$E$2:$E$597,IF((F$200+1)&gt;'Sale Auction Data'!$E$2:$E$597,'Sale Auction Data'!$F$2:$F$597))))))/(SUM(IF($A397='Sale Auction Data'!$L$2:$L$597,IF(E$200&lt;'Sale Auction Data'!$E$2:$E$597,IF((F$200+1)&gt;'Sale Auction Data'!$E$2:$E$597,'Sale Auction Data'!$F$2:$F$597)))))))),"-",IF((((SUM(IF($A397='Sale Auction Data'!$L$2:$L$597,IF(E$200&lt;'Sale Auction Data'!$E$2:$E$597,IF((F$200+1)&gt;'Sale Auction Data'!$E$2:$E$597,'Sale Auction Data'!$G$2:$G$597)))))-(SUM(IF($A397='Sale Auction Data'!$L$2:$L$597,IF(E$200&lt;'Sale Auction Data'!$E$2:$E$597,IF((F$200+1)&gt;'Sale Auction Data'!$E$2:$E$597,'Sale Auction Data'!$F$2:$F$597))))))/(SUM(IF($A397='Sale Auction Data'!$L$2:$L$597,IF(E$200&lt;'Sale Auction Data'!$E$2:$E$597,IF((F$200+1)&gt;'Sale Auction Data'!$E$2:$E$597,'Sale Auction Data'!$F$2:$F$597))))))=0,"-",(((SUM(IF($A397='Sale Auction Data'!$L$2:$L$597,IF(E$200&lt;'Sale Auction Data'!$E$2:$E$597,IF((F$200+1)&gt;'Sale Auction Data'!$E$2:$E$597,'Sale Auction Data'!$G$2:$G$597)))))-(SUM(IF($A397='Sale Auction Data'!$L$2:$L$597,IF(E$200&lt;'Sale Auction Data'!$E$2:$E$597,IF((F$200+1)&gt;'Sale Auction Data'!$E$2:$E$597,'Sale Auction Data'!$F$2:$F$597))))))/(SUM(IF($A397='Sale Auction Data'!$L$2:$L$597,IF(E$200&lt;'Sale Auction Data'!$E$2:$E$597,IF((F$200+1)&gt;'Sale Auction Data'!$E$2:$E$597,'Sale Auction Data'!$F$2:$F$597))))))))</f>
        <v>-</v>
      </c>
      <c r="G397" s="108">
        <f t="array" ref="G397">IF(ISERR(IF((((SUM(IF($A397='Sale Auction Data'!$L$2:$L$597,IF(F$200&lt;'Sale Auction Data'!$E$2:$E$597,IF((G$200+1)&gt;'Sale Auction Data'!$E$2:$E$597,'Sale Auction Data'!$G$2:$G$597)))))-(SUM(IF($A397='Sale Auction Data'!$L$2:$L$597,IF(F$200&lt;'Sale Auction Data'!$E$2:$E$597,IF((G$200+1)&gt;'Sale Auction Data'!$E$2:$E$597,'Sale Auction Data'!$F$2:$F$597))))))/(SUM(IF($A397='Sale Auction Data'!$L$2:$L$597,IF(F$200&lt;'Sale Auction Data'!$E$2:$E$597,IF((G$200+1)&gt;'Sale Auction Data'!$E$2:$E$597,'Sale Auction Data'!$F$2:$F$597))))))=0,"-",(((SUM(IF($A397='Sale Auction Data'!$L$2:$L$597,IF(F$200&lt;'Sale Auction Data'!$E$2:$E$597,IF((G$200+1)&gt;'Sale Auction Data'!$E$2:$E$597,'Sale Auction Data'!$G$2:$G$597)))))-(SUM(IF($A397='Sale Auction Data'!$L$2:$L$597,IF(F$200&lt;'Sale Auction Data'!$E$2:$E$597,IF((G$200+1)&gt;'Sale Auction Data'!$E$2:$E$597,'Sale Auction Data'!$F$2:$F$597))))))/(SUM(IF($A397='Sale Auction Data'!$L$2:$L$597,IF(F$200&lt;'Sale Auction Data'!$E$2:$E$597,IF((G$200+1)&gt;'Sale Auction Data'!$E$2:$E$597,'Sale Auction Data'!$F$2:$F$597)))))))),"-",IF((((SUM(IF($A397='Sale Auction Data'!$L$2:$L$597,IF(F$200&lt;'Sale Auction Data'!$E$2:$E$597,IF((G$200+1)&gt;'Sale Auction Data'!$E$2:$E$597,'Sale Auction Data'!$G$2:$G$597)))))-(SUM(IF($A397='Sale Auction Data'!$L$2:$L$597,IF(F$200&lt;'Sale Auction Data'!$E$2:$E$597,IF((G$200+1)&gt;'Sale Auction Data'!$E$2:$E$597,'Sale Auction Data'!$F$2:$F$597))))))/(SUM(IF($A397='Sale Auction Data'!$L$2:$L$597,IF(F$200&lt;'Sale Auction Data'!$E$2:$E$597,IF((G$200+1)&gt;'Sale Auction Data'!$E$2:$E$597,'Sale Auction Data'!$F$2:$F$597))))))=0,"-",(((SUM(IF($A397='Sale Auction Data'!$L$2:$L$597,IF(F$200&lt;'Sale Auction Data'!$E$2:$E$597,IF((G$200+1)&gt;'Sale Auction Data'!$E$2:$E$597,'Sale Auction Data'!$G$2:$G$597)))))-(SUM(IF($A397='Sale Auction Data'!$L$2:$L$597,IF(F$200&lt;'Sale Auction Data'!$E$2:$E$597,IF((G$200+1)&gt;'Sale Auction Data'!$E$2:$E$597,'Sale Auction Data'!$F$2:$F$597))))))/(SUM(IF($A397='Sale Auction Data'!$L$2:$L$597,IF(F$200&lt;'Sale Auction Data'!$E$2:$E$597,IF((G$200+1)&gt;'Sale Auction Data'!$E$2:$E$597,'Sale Auction Data'!$F$2:$F$597))))))))</f>
        <v>0.28554600550964188</v>
      </c>
      <c r="H397" s="108" t="str">
        <f t="array" ref="H397">IF(ISERR(IF((((SUM(IF($A397='Sale Auction Data'!$L$2:$L$597,IF(G$200&lt;'Sale Auction Data'!$E$2:$E$597,IF((H$200+1)&gt;'Sale Auction Data'!$E$2:$E$597,'Sale Auction Data'!$G$2:$G$597)))))-(SUM(IF($A397='Sale Auction Data'!$L$2:$L$597,IF(G$200&lt;'Sale Auction Data'!$E$2:$E$597,IF((H$200+1)&gt;'Sale Auction Data'!$E$2:$E$597,'Sale Auction Data'!$F$2:$F$597))))))/(SUM(IF($A397='Sale Auction Data'!$L$2:$L$597,IF(G$200&lt;'Sale Auction Data'!$E$2:$E$597,IF((H$200+1)&gt;'Sale Auction Data'!$E$2:$E$597,'Sale Auction Data'!$F$2:$F$597))))))=0,"-",(((SUM(IF($A397='Sale Auction Data'!$L$2:$L$597,IF(G$200&lt;'Sale Auction Data'!$E$2:$E$597,IF((H$200+1)&gt;'Sale Auction Data'!$E$2:$E$597,'Sale Auction Data'!$G$2:$G$597)))))-(SUM(IF($A397='Sale Auction Data'!$L$2:$L$597,IF(G$200&lt;'Sale Auction Data'!$E$2:$E$597,IF((H$200+1)&gt;'Sale Auction Data'!$E$2:$E$597,'Sale Auction Data'!$F$2:$F$597))))))/(SUM(IF($A397='Sale Auction Data'!$L$2:$L$597,IF(G$200&lt;'Sale Auction Data'!$E$2:$E$597,IF((H$200+1)&gt;'Sale Auction Data'!$E$2:$E$597,'Sale Auction Data'!$F$2:$F$597)))))))),"-",IF((((SUM(IF($A397='Sale Auction Data'!$L$2:$L$597,IF(G$200&lt;'Sale Auction Data'!$E$2:$E$597,IF((H$200+1)&gt;'Sale Auction Data'!$E$2:$E$597,'Sale Auction Data'!$G$2:$G$597)))))-(SUM(IF($A397='Sale Auction Data'!$L$2:$L$597,IF(G$200&lt;'Sale Auction Data'!$E$2:$E$597,IF((H$200+1)&gt;'Sale Auction Data'!$E$2:$E$597,'Sale Auction Data'!$F$2:$F$597))))))/(SUM(IF($A397='Sale Auction Data'!$L$2:$L$597,IF(G$200&lt;'Sale Auction Data'!$E$2:$E$597,IF((H$200+1)&gt;'Sale Auction Data'!$E$2:$E$597,'Sale Auction Data'!$F$2:$F$597))))))=0,"-",(((SUM(IF($A397='Sale Auction Data'!$L$2:$L$597,IF(G$200&lt;'Sale Auction Data'!$E$2:$E$597,IF((H$200+1)&gt;'Sale Auction Data'!$E$2:$E$597,'Sale Auction Data'!$G$2:$G$597)))))-(SUM(IF($A397='Sale Auction Data'!$L$2:$L$597,IF(G$200&lt;'Sale Auction Data'!$E$2:$E$597,IF((H$200+1)&gt;'Sale Auction Data'!$E$2:$E$597,'Sale Auction Data'!$F$2:$F$597))))))/(SUM(IF($A397='Sale Auction Data'!$L$2:$L$597,IF(G$200&lt;'Sale Auction Data'!$E$2:$E$597,IF((H$200+1)&gt;'Sale Auction Data'!$E$2:$E$597,'Sale Auction Data'!$F$2:$F$597))))))))</f>
        <v>-</v>
      </c>
      <c r="I397" s="108" t="str">
        <f t="array" ref="I397">IF(ISERR(IF((((SUM(IF($A397='Sale Auction Data'!$L$2:$L$597,IF(H$200&lt;'Sale Auction Data'!$E$2:$E$597,IF((I$200+1)&gt;'Sale Auction Data'!$E$2:$E$597,'Sale Auction Data'!$G$2:$G$597)))))-(SUM(IF($A397='Sale Auction Data'!$L$2:$L$597,IF(H$200&lt;'Sale Auction Data'!$E$2:$E$597,IF((I$200+1)&gt;'Sale Auction Data'!$E$2:$E$597,'Sale Auction Data'!$F$2:$F$597))))))/(SUM(IF($A397='Sale Auction Data'!$L$2:$L$597,IF(H$200&lt;'Sale Auction Data'!$E$2:$E$597,IF((I$200+1)&gt;'Sale Auction Data'!$E$2:$E$597,'Sale Auction Data'!$F$2:$F$597))))))=0,"-",(((SUM(IF($A397='Sale Auction Data'!$L$2:$L$597,IF(H$200&lt;'Sale Auction Data'!$E$2:$E$597,IF((I$200+1)&gt;'Sale Auction Data'!$E$2:$E$597,'Sale Auction Data'!$G$2:$G$597)))))-(SUM(IF($A397='Sale Auction Data'!$L$2:$L$597,IF(H$200&lt;'Sale Auction Data'!$E$2:$E$597,IF((I$200+1)&gt;'Sale Auction Data'!$E$2:$E$597,'Sale Auction Data'!$F$2:$F$597))))))/(SUM(IF($A397='Sale Auction Data'!$L$2:$L$597,IF(H$200&lt;'Sale Auction Data'!$E$2:$E$597,IF((I$200+1)&gt;'Sale Auction Data'!$E$2:$E$597,'Sale Auction Data'!$F$2:$F$597)))))))),"-",IF((((SUM(IF($A397='Sale Auction Data'!$L$2:$L$597,IF(H$200&lt;'Sale Auction Data'!$E$2:$E$597,IF((I$200+1)&gt;'Sale Auction Data'!$E$2:$E$597,'Sale Auction Data'!$G$2:$G$597)))))-(SUM(IF($A397='Sale Auction Data'!$L$2:$L$597,IF(H$200&lt;'Sale Auction Data'!$E$2:$E$597,IF((I$200+1)&gt;'Sale Auction Data'!$E$2:$E$597,'Sale Auction Data'!$F$2:$F$597))))))/(SUM(IF($A397='Sale Auction Data'!$L$2:$L$597,IF(H$200&lt;'Sale Auction Data'!$E$2:$E$597,IF((I$200+1)&gt;'Sale Auction Data'!$E$2:$E$597,'Sale Auction Data'!$F$2:$F$597))))))=0,"-",(((SUM(IF($A397='Sale Auction Data'!$L$2:$L$597,IF(H$200&lt;'Sale Auction Data'!$E$2:$E$597,IF((I$200+1)&gt;'Sale Auction Data'!$E$2:$E$597,'Sale Auction Data'!$G$2:$G$597)))))-(SUM(IF($A397='Sale Auction Data'!$L$2:$L$597,IF(H$200&lt;'Sale Auction Data'!$E$2:$E$597,IF((I$200+1)&gt;'Sale Auction Data'!$E$2:$E$597,'Sale Auction Data'!$F$2:$F$597))))))/(SUM(IF($A397='Sale Auction Data'!$L$2:$L$597,IF(H$200&lt;'Sale Auction Data'!$E$2:$E$597,IF((I$200+1)&gt;'Sale Auction Data'!$E$2:$E$597,'Sale Auction Data'!$F$2:$F$597))))))))</f>
        <v>-</v>
      </c>
      <c r="J397" s="108" t="str">
        <f t="array" ref="J397">IF(ISERR(IF((((SUM(IF($A397='Sale Auction Data'!$L$2:$L$597,IF(I$200&lt;'Sale Auction Data'!$E$2:$E$597,IF((J$200+1)&gt;'Sale Auction Data'!$E$2:$E$597,'Sale Auction Data'!$G$2:$G$597)))))-(SUM(IF($A397='Sale Auction Data'!$L$2:$L$597,IF(I$200&lt;'Sale Auction Data'!$E$2:$E$597,IF((J$200+1)&gt;'Sale Auction Data'!$E$2:$E$597,'Sale Auction Data'!$F$2:$F$597))))))/(SUM(IF($A397='Sale Auction Data'!$L$2:$L$597,IF(I$200&lt;'Sale Auction Data'!$E$2:$E$597,IF((J$200+1)&gt;'Sale Auction Data'!$E$2:$E$597,'Sale Auction Data'!$F$2:$F$597))))))=0,"-",(((SUM(IF($A397='Sale Auction Data'!$L$2:$L$597,IF(I$200&lt;'Sale Auction Data'!$E$2:$E$597,IF((J$200+1)&gt;'Sale Auction Data'!$E$2:$E$597,'Sale Auction Data'!$G$2:$G$597)))))-(SUM(IF($A397='Sale Auction Data'!$L$2:$L$597,IF(I$200&lt;'Sale Auction Data'!$E$2:$E$597,IF((J$200+1)&gt;'Sale Auction Data'!$E$2:$E$597,'Sale Auction Data'!$F$2:$F$597))))))/(SUM(IF($A397='Sale Auction Data'!$L$2:$L$597,IF(I$200&lt;'Sale Auction Data'!$E$2:$E$597,IF((J$200+1)&gt;'Sale Auction Data'!$E$2:$E$597,'Sale Auction Data'!$F$2:$F$597)))))))),"-",IF((((SUM(IF($A397='Sale Auction Data'!$L$2:$L$597,IF(I$200&lt;'Sale Auction Data'!$E$2:$E$597,IF((J$200+1)&gt;'Sale Auction Data'!$E$2:$E$597,'Sale Auction Data'!$G$2:$G$597)))))-(SUM(IF($A397='Sale Auction Data'!$L$2:$L$597,IF(I$200&lt;'Sale Auction Data'!$E$2:$E$597,IF((J$200+1)&gt;'Sale Auction Data'!$E$2:$E$597,'Sale Auction Data'!$F$2:$F$597))))))/(SUM(IF($A397='Sale Auction Data'!$L$2:$L$597,IF(I$200&lt;'Sale Auction Data'!$E$2:$E$597,IF((J$200+1)&gt;'Sale Auction Data'!$E$2:$E$597,'Sale Auction Data'!$F$2:$F$597))))))=0,"-",(((SUM(IF($A397='Sale Auction Data'!$L$2:$L$597,IF(I$200&lt;'Sale Auction Data'!$E$2:$E$597,IF((J$200+1)&gt;'Sale Auction Data'!$E$2:$E$597,'Sale Auction Data'!$G$2:$G$597)))))-(SUM(IF($A397='Sale Auction Data'!$L$2:$L$597,IF(I$200&lt;'Sale Auction Data'!$E$2:$E$597,IF((J$200+1)&gt;'Sale Auction Data'!$E$2:$E$597,'Sale Auction Data'!$F$2:$F$597))))))/(SUM(IF($A397='Sale Auction Data'!$L$2:$L$597,IF(I$200&lt;'Sale Auction Data'!$E$2:$E$597,IF((J$200+1)&gt;'Sale Auction Data'!$E$2:$E$597,'Sale Auction Data'!$F$2:$F$597))))))))</f>
        <v>-</v>
      </c>
      <c r="K397" s="108" t="str">
        <f t="array" ref="K397">IF(ISERR(IF((((SUM(IF($A397='Sale Auction Data'!$L$2:$L$597,IF(J$200&lt;'Sale Auction Data'!$E$2:$E$597,IF((K$200+1)&gt;'Sale Auction Data'!$E$2:$E$597,'Sale Auction Data'!$G$2:$G$597)))))-(SUM(IF($A397='Sale Auction Data'!$L$2:$L$597,IF(J$200&lt;'Sale Auction Data'!$E$2:$E$597,IF((K$200+1)&gt;'Sale Auction Data'!$E$2:$E$597,'Sale Auction Data'!$F$2:$F$597))))))/(SUM(IF($A397='Sale Auction Data'!$L$2:$L$597,IF(J$200&lt;'Sale Auction Data'!$E$2:$E$597,IF((K$200+1)&gt;'Sale Auction Data'!$E$2:$E$597,'Sale Auction Data'!$F$2:$F$597))))))=0,"-",(((SUM(IF($A397='Sale Auction Data'!$L$2:$L$597,IF(J$200&lt;'Sale Auction Data'!$E$2:$E$597,IF((K$200+1)&gt;'Sale Auction Data'!$E$2:$E$597,'Sale Auction Data'!$G$2:$G$597)))))-(SUM(IF($A397='Sale Auction Data'!$L$2:$L$597,IF(J$200&lt;'Sale Auction Data'!$E$2:$E$597,IF((K$200+1)&gt;'Sale Auction Data'!$E$2:$E$597,'Sale Auction Data'!$F$2:$F$597))))))/(SUM(IF($A397='Sale Auction Data'!$L$2:$L$597,IF(J$200&lt;'Sale Auction Data'!$E$2:$E$597,IF((K$200+1)&gt;'Sale Auction Data'!$E$2:$E$597,'Sale Auction Data'!$F$2:$F$597)))))))),"-",IF((((SUM(IF($A397='Sale Auction Data'!$L$2:$L$597,IF(J$200&lt;'Sale Auction Data'!$E$2:$E$597,IF((K$200+1)&gt;'Sale Auction Data'!$E$2:$E$597,'Sale Auction Data'!$G$2:$G$597)))))-(SUM(IF($A397='Sale Auction Data'!$L$2:$L$597,IF(J$200&lt;'Sale Auction Data'!$E$2:$E$597,IF((K$200+1)&gt;'Sale Auction Data'!$E$2:$E$597,'Sale Auction Data'!$F$2:$F$597))))))/(SUM(IF($A397='Sale Auction Data'!$L$2:$L$597,IF(J$200&lt;'Sale Auction Data'!$E$2:$E$597,IF((K$200+1)&gt;'Sale Auction Data'!$E$2:$E$597,'Sale Auction Data'!$F$2:$F$597))))))=0,"-",(((SUM(IF($A397='Sale Auction Data'!$L$2:$L$597,IF(J$200&lt;'Sale Auction Data'!$E$2:$E$597,IF((K$200+1)&gt;'Sale Auction Data'!$E$2:$E$597,'Sale Auction Data'!$G$2:$G$597)))))-(SUM(IF($A397='Sale Auction Data'!$L$2:$L$597,IF(J$200&lt;'Sale Auction Data'!$E$2:$E$597,IF((K$200+1)&gt;'Sale Auction Data'!$E$2:$E$597,'Sale Auction Data'!$F$2:$F$597))))))/(SUM(IF($A397='Sale Auction Data'!$L$2:$L$597,IF(J$200&lt;'Sale Auction Data'!$E$2:$E$597,IF((K$200+1)&gt;'Sale Auction Data'!$E$2:$E$597,'Sale Auction Data'!$F$2:$F$597))))))))</f>
        <v>-</v>
      </c>
      <c r="L397" s="109" t="str">
        <f t="array" ref="L397">IF(ISERR(IF((((SUM(IF($A397='Sale Auction Data'!$L$2:$L$597,IF((L$200+1)&lt;'Sale Auction Data'!$E$2:$E$597,'Sale Auction Data'!$G$2:$G$597))))-(SUM(IF($A397='Sale Auction Data'!$L$2:$L$597,IF((L$200+1)&lt;'Sale Auction Data'!$E$2:$E$597,'Sale Auction Data'!$F$2:$F$597)))))/(SUM(IF($A397='Sale Auction Data'!$L$2:$L$597,IF((L$200+1)&lt;'Sale Auction Data'!$E$2:$E$597,'Sale Auction Data'!$F$2:$F$597)))))=0,"-",(((SUM(IF($A397='Sale Auction Data'!$L$2:$L$597,IF((L$200+1)&lt;'Sale Auction Data'!$E$2:$E$597,'Sale Auction Data'!$G$2:$G$597))))-(SUM(IF($A397='Sale Auction Data'!$L$2:$L$597,IF((L$200+1)&lt;'Sale Auction Data'!$E$2:$E$597,'Sale Auction Data'!$F$2:$F$597)))))/(SUM(IF($A397='Sale Auction Data'!$L$2:$L$597,IF((L$200+1)&lt;'Sale Auction Data'!$E$2:$E$597,'Sale Auction Data'!$F$2:$F$597))))))),"-",IF((((SUM(IF($A397='Sale Auction Data'!$L$2:$L$597,IF((L$200+1)&lt;'Sale Auction Data'!$E$2:$E$597,'Sale Auction Data'!$G$2:$G$597))))-(SUM(IF($A397='Sale Auction Data'!$L$2:$L$597,IF((L$200+1)&lt;'Sale Auction Data'!$E$2:$E$597,'Sale Auction Data'!$F$2:$F$597)))))/(SUM(IF($A397='Sale Auction Data'!$L$2:$L$597,IF((L$200+1)&lt;'Sale Auction Data'!$E$2:$E$597,'Sale Auction Data'!$F$2:$F$597)))))=0,"-",(((SUM(IF($A397='Sale Auction Data'!$L$2:$L$597,IF((L$200+1)&lt;'Sale Auction Data'!$E$2:$E$597,'Sale Auction Data'!$G$2:$G$597))))-(SUM(IF($A397='Sale Auction Data'!$L$2:$L$597,IF((L$200+1)&lt;'Sale Auction Data'!$E$2:$E$597,'Sale Auction Data'!$F$2:$F$597)))))/(SUM(IF($A397='Sale Auction Data'!$L$2:$L$597,IF((L$200+1)&lt;'Sale Auction Data'!$E$2:$E$597,'Sale Auction Data'!$F$2:$F$597)))))))</f>
        <v>-</v>
      </c>
      <c r="M397" s="113">
        <f t="shared" si="56"/>
        <v>0.24512871409921666</v>
      </c>
      <c r="N397" s="114" t="str">
        <f t="array" ref="N397">IF(MAX(IF($M397&lt;&gt;$C396:$L396,$C396:$L396))=0,"",MAX(IF($M397&lt;&gt;$C396:$L396,$C396:$L396)))</f>
        <v/>
      </c>
      <c r="O397" s="114" t="str">
        <f t="array" ref="O397">IF(MIN(IF($M397&lt;&gt;$C396:$L396,IF($N397&lt;&gt;$C396:$L396,$C396:$L396)))=0,"",MIN(IF($M397&lt;&gt;$C396:$L396,IF($N397&lt;&gt;$C396:$L396,$C396:$L396))))</f>
        <v/>
      </c>
      <c r="P397" s="114" t="str">
        <f t="array" ref="P397">IF(MIN(IF($O397&lt;&gt;$C396:$L396,IF($N397&lt;&gt;$C396:$L396,IF($M397&lt;&gt;$C396:$L396,$C396:$L396))))=0,"",MIN(IF($O397&lt;&gt;$C396:$L396,IF($N397&lt;&gt;$C396:$L396,IF($M397&lt;&gt;$C396:$L396,$C396:$L396)))))</f>
        <v/>
      </c>
    </row>
    <row r="398" spans="1:16" x14ac:dyDescent="0.25">
      <c r="A398" t="s">
        <v>125</v>
      </c>
      <c r="B398" s="97" t="s">
        <v>125</v>
      </c>
      <c r="C398" s="107" t="str">
        <f t="array" ref="C398">IF(ISERR(IF((((SUM(IF($A398='Sale Auction Data'!$L$2:$L$597,IF(C$200&gt;'Sale Auction Data'!$E$2:$E$597,'Sale Auction Data'!$G$2:$G$597))))-(SUM(IF($A398='Sale Auction Data'!$L$2:$L$597,IF(C$200&gt;'Sale Auction Data'!$E$2:$E$597,'Sale Auction Data'!$F$2:$F$597)))))/(SUM(IF($A398='Sale Auction Data'!$L$2:$L$597,IF(C$200&gt;'Sale Auction Data'!$E$2:$E$597,'Sale Auction Data'!$F$2:$F$597)))))=0,"-",(((SUM(IF($A398='Sale Auction Data'!$L$2:$L$597,IF(C$200&gt;'Sale Auction Data'!$E$2:$E$597,'Sale Auction Data'!$G$2:$G$597))))-(SUM(IF($A398='Sale Auction Data'!$L$2:$L$597,IF(C$200&gt;'Sale Auction Data'!$E$2:$E$597,'Sale Auction Data'!$F$2:$F$597)))))/(SUM(IF($A398='Sale Auction Data'!$L$2:$L$597,IF(C$200&gt;'Sale Auction Data'!$E$2:$E$597,'Sale Auction Data'!$F$2:$F$597))))))),"-",IF((((SUM(IF($A398='Sale Auction Data'!$L$2:$L$597,IF(C$200&gt;'Sale Auction Data'!$E$2:$E$597,'Sale Auction Data'!$G$2:$G$597))))-(SUM(IF($A398='Sale Auction Data'!$L$2:$L$597,IF(C$200&gt;'Sale Auction Data'!$E$2:$E$597,'Sale Auction Data'!$F$2:$F$597)))))/(SUM(IF($A398='Sale Auction Data'!$L$2:$L$597,IF(C$200&gt;'Sale Auction Data'!$E$2:$E$597,'Sale Auction Data'!$F$2:$F$597)))))=0,"-",(((SUM(IF($A398='Sale Auction Data'!$L$2:$L$597,IF(C$200&gt;'Sale Auction Data'!$E$2:$E$597,'Sale Auction Data'!$G$2:$G$597))))-(SUM(IF($A398='Sale Auction Data'!$L$2:$L$597,IF(C$200&gt;'Sale Auction Data'!$E$2:$E$597,'Sale Auction Data'!$F$2:$F$597)))))/(SUM(IF($A398='Sale Auction Data'!$L$2:$L$597,IF(C$200&gt;'Sale Auction Data'!$E$2:$E$597,'Sale Auction Data'!$F$2:$F$597)))))))</f>
        <v>-</v>
      </c>
      <c r="D398" s="108">
        <f t="array" ref="D398">IF(ISERR(IF((((SUM(IF($A398='Sale Auction Data'!$L$2:$L$597,IF(C$200&lt;'Sale Auction Data'!$E$2:$E$597,IF((D$200+1)&gt;'Sale Auction Data'!$E$2:$E$597,'Sale Auction Data'!$G$2:$G$597)))))-(SUM(IF($A398='Sale Auction Data'!$L$2:$L$597,IF(C$200&lt;'Sale Auction Data'!$E$2:$E$597,IF((D$200+1)&gt;'Sale Auction Data'!$E$2:$E$597,'Sale Auction Data'!$F$2:$F$597))))))/(SUM(IF($A398='Sale Auction Data'!$L$2:$L$597,IF(C$200&lt;'Sale Auction Data'!$E$2:$E$597,IF((D$200+1)&gt;'Sale Auction Data'!$E$2:$E$597,'Sale Auction Data'!$F$2:$F$597))))))=0,"-",(((SUM(IF($A398='Sale Auction Data'!$L$2:$L$597,IF(C$200&lt;'Sale Auction Data'!$E$2:$E$597,IF((D$200+1)&gt;'Sale Auction Data'!$E$2:$E$597,'Sale Auction Data'!$G$2:$G$597)))))-(SUM(IF($A398='Sale Auction Data'!$L$2:$L$597,IF(C$200&lt;'Sale Auction Data'!$E$2:$E$597,IF((D$200+1)&gt;'Sale Auction Data'!$E$2:$E$597,'Sale Auction Data'!$F$2:$F$597))))))/(SUM(IF($A398='Sale Auction Data'!$L$2:$L$597,IF(C$200&lt;'Sale Auction Data'!$E$2:$E$597,IF((D$200+1)&gt;'Sale Auction Data'!$E$2:$E$597,'Sale Auction Data'!$F$2:$F$597)))))))),"-",IF((((SUM(IF($A398='Sale Auction Data'!$L$2:$L$597,IF(C$200&lt;'Sale Auction Data'!$E$2:$E$597,IF((D$200+1)&gt;'Sale Auction Data'!$E$2:$E$597,'Sale Auction Data'!$G$2:$G$597)))))-(SUM(IF($A398='Sale Auction Data'!$L$2:$L$597,IF(C$200&lt;'Sale Auction Data'!$E$2:$E$597,IF((D$200+1)&gt;'Sale Auction Data'!$E$2:$E$597,'Sale Auction Data'!$F$2:$F$597))))))/(SUM(IF($A398='Sale Auction Data'!$L$2:$L$597,IF(C$200&lt;'Sale Auction Data'!$E$2:$E$597,IF((D$200+1)&gt;'Sale Auction Data'!$E$2:$E$597,'Sale Auction Data'!$F$2:$F$597))))))=0,"-",(((SUM(IF($A398='Sale Auction Data'!$L$2:$L$597,IF(C$200&lt;'Sale Auction Data'!$E$2:$E$597,IF((D$200+1)&gt;'Sale Auction Data'!$E$2:$E$597,'Sale Auction Data'!$G$2:$G$597)))))-(SUM(IF($A398='Sale Auction Data'!$L$2:$L$597,IF(C$200&lt;'Sale Auction Data'!$E$2:$E$597,IF((D$200+1)&gt;'Sale Auction Data'!$E$2:$E$597,'Sale Auction Data'!$F$2:$F$597))))))/(SUM(IF($A398='Sale Auction Data'!$L$2:$L$597,IF(C$200&lt;'Sale Auction Data'!$E$2:$E$597,IF((D$200+1)&gt;'Sale Auction Data'!$E$2:$E$597,'Sale Auction Data'!$F$2:$F$597))))))))</f>
        <v>0.37573851439182904</v>
      </c>
      <c r="E398" s="108" t="str">
        <f t="array" ref="E398">IF(ISERR(IF((((SUM(IF($A398='Sale Auction Data'!$L$2:$L$597,IF(D$200&lt;'Sale Auction Data'!$E$2:$E$597,IF((E$200+1)&gt;'Sale Auction Data'!$E$2:$E$597,'Sale Auction Data'!$G$2:$G$597)))))-(SUM(IF($A398='Sale Auction Data'!$L$2:$L$597,IF(D$200&lt;'Sale Auction Data'!$E$2:$E$597,IF((E$200+1)&gt;'Sale Auction Data'!$E$2:$E$597,'Sale Auction Data'!$F$2:$F$597))))))/(SUM(IF($A398='Sale Auction Data'!$L$2:$L$597,IF(D$200&lt;'Sale Auction Data'!$E$2:$E$597,IF((E$200+1)&gt;'Sale Auction Data'!$E$2:$E$597,'Sale Auction Data'!$F$2:$F$597))))))=0,"-",(((SUM(IF($A398='Sale Auction Data'!$L$2:$L$597,IF(D$200&lt;'Sale Auction Data'!$E$2:$E$597,IF((E$200+1)&gt;'Sale Auction Data'!$E$2:$E$597,'Sale Auction Data'!$G$2:$G$597)))))-(SUM(IF($A398='Sale Auction Data'!$L$2:$L$597,IF(D$200&lt;'Sale Auction Data'!$E$2:$E$597,IF((E$200+1)&gt;'Sale Auction Data'!$E$2:$E$597,'Sale Auction Data'!$F$2:$F$597))))))/(SUM(IF($A398='Sale Auction Data'!$L$2:$L$597,IF(D$200&lt;'Sale Auction Data'!$E$2:$E$597,IF((E$200+1)&gt;'Sale Auction Data'!$E$2:$E$597,'Sale Auction Data'!$F$2:$F$597)))))))),"-",IF((((SUM(IF($A398='Sale Auction Data'!$L$2:$L$597,IF(D$200&lt;'Sale Auction Data'!$E$2:$E$597,IF((E$200+1)&gt;'Sale Auction Data'!$E$2:$E$597,'Sale Auction Data'!$G$2:$G$597)))))-(SUM(IF($A398='Sale Auction Data'!$L$2:$L$597,IF(D$200&lt;'Sale Auction Data'!$E$2:$E$597,IF((E$200+1)&gt;'Sale Auction Data'!$E$2:$E$597,'Sale Auction Data'!$F$2:$F$597))))))/(SUM(IF($A398='Sale Auction Data'!$L$2:$L$597,IF(D$200&lt;'Sale Auction Data'!$E$2:$E$597,IF((E$200+1)&gt;'Sale Auction Data'!$E$2:$E$597,'Sale Auction Data'!$F$2:$F$597))))))=0,"-",(((SUM(IF($A398='Sale Auction Data'!$L$2:$L$597,IF(D$200&lt;'Sale Auction Data'!$E$2:$E$597,IF((E$200+1)&gt;'Sale Auction Data'!$E$2:$E$597,'Sale Auction Data'!$G$2:$G$597)))))-(SUM(IF($A398='Sale Auction Data'!$L$2:$L$597,IF(D$200&lt;'Sale Auction Data'!$E$2:$E$597,IF((E$200+1)&gt;'Sale Auction Data'!$E$2:$E$597,'Sale Auction Data'!$F$2:$F$597))))))/(SUM(IF($A398='Sale Auction Data'!$L$2:$L$597,IF(D$200&lt;'Sale Auction Data'!$E$2:$E$597,IF((E$200+1)&gt;'Sale Auction Data'!$E$2:$E$597,'Sale Auction Data'!$F$2:$F$597))))))))</f>
        <v>-</v>
      </c>
      <c r="F398" s="108">
        <f t="array" ref="F398">IF(ISERR(IF((((SUM(IF($A398='Sale Auction Data'!$L$2:$L$597,IF(E$200&lt;'Sale Auction Data'!$E$2:$E$597,IF((F$200+1)&gt;'Sale Auction Data'!$E$2:$E$597,'Sale Auction Data'!$G$2:$G$597)))))-(SUM(IF($A398='Sale Auction Data'!$L$2:$L$597,IF(E$200&lt;'Sale Auction Data'!$E$2:$E$597,IF((F$200+1)&gt;'Sale Auction Data'!$E$2:$E$597,'Sale Auction Data'!$F$2:$F$597))))))/(SUM(IF($A398='Sale Auction Data'!$L$2:$L$597,IF(E$200&lt;'Sale Auction Data'!$E$2:$E$597,IF((F$200+1)&gt;'Sale Auction Data'!$E$2:$E$597,'Sale Auction Data'!$F$2:$F$597))))))=0,"-",(((SUM(IF($A398='Sale Auction Data'!$L$2:$L$597,IF(E$200&lt;'Sale Auction Data'!$E$2:$E$597,IF((F$200+1)&gt;'Sale Auction Data'!$E$2:$E$597,'Sale Auction Data'!$G$2:$G$597)))))-(SUM(IF($A398='Sale Auction Data'!$L$2:$L$597,IF(E$200&lt;'Sale Auction Data'!$E$2:$E$597,IF((F$200+1)&gt;'Sale Auction Data'!$E$2:$E$597,'Sale Auction Data'!$F$2:$F$597))))))/(SUM(IF($A398='Sale Auction Data'!$L$2:$L$597,IF(E$200&lt;'Sale Auction Data'!$E$2:$E$597,IF((F$200+1)&gt;'Sale Auction Data'!$E$2:$E$597,'Sale Auction Data'!$F$2:$F$597)))))))),"-",IF((((SUM(IF($A398='Sale Auction Data'!$L$2:$L$597,IF(E$200&lt;'Sale Auction Data'!$E$2:$E$597,IF((F$200+1)&gt;'Sale Auction Data'!$E$2:$E$597,'Sale Auction Data'!$G$2:$G$597)))))-(SUM(IF($A398='Sale Auction Data'!$L$2:$L$597,IF(E$200&lt;'Sale Auction Data'!$E$2:$E$597,IF((F$200+1)&gt;'Sale Auction Data'!$E$2:$E$597,'Sale Auction Data'!$F$2:$F$597))))))/(SUM(IF($A398='Sale Auction Data'!$L$2:$L$597,IF(E$200&lt;'Sale Auction Data'!$E$2:$E$597,IF((F$200+1)&gt;'Sale Auction Data'!$E$2:$E$597,'Sale Auction Data'!$F$2:$F$597))))))=0,"-",(((SUM(IF($A398='Sale Auction Data'!$L$2:$L$597,IF(E$200&lt;'Sale Auction Data'!$E$2:$E$597,IF((F$200+1)&gt;'Sale Auction Data'!$E$2:$E$597,'Sale Auction Data'!$G$2:$G$597)))))-(SUM(IF($A398='Sale Auction Data'!$L$2:$L$597,IF(E$200&lt;'Sale Auction Data'!$E$2:$E$597,IF((F$200+1)&gt;'Sale Auction Data'!$E$2:$E$597,'Sale Auction Data'!$F$2:$F$597))))))/(SUM(IF($A398='Sale Auction Data'!$L$2:$L$597,IF(E$200&lt;'Sale Auction Data'!$E$2:$E$597,IF((F$200+1)&gt;'Sale Auction Data'!$E$2:$E$597,'Sale Auction Data'!$F$2:$F$597))))))))</f>
        <v>0.35637899948159663</v>
      </c>
      <c r="G398" s="108">
        <f t="array" ref="G398">IF(ISERR(IF((((SUM(IF($A398='Sale Auction Data'!$L$2:$L$597,IF(F$200&lt;'Sale Auction Data'!$E$2:$E$597,IF((G$200+1)&gt;'Sale Auction Data'!$E$2:$E$597,'Sale Auction Data'!$G$2:$G$597)))))-(SUM(IF($A398='Sale Auction Data'!$L$2:$L$597,IF(F$200&lt;'Sale Auction Data'!$E$2:$E$597,IF((G$200+1)&gt;'Sale Auction Data'!$E$2:$E$597,'Sale Auction Data'!$F$2:$F$597))))))/(SUM(IF($A398='Sale Auction Data'!$L$2:$L$597,IF(F$200&lt;'Sale Auction Data'!$E$2:$E$597,IF((G$200+1)&gt;'Sale Auction Data'!$E$2:$E$597,'Sale Auction Data'!$F$2:$F$597))))))=0,"-",(((SUM(IF($A398='Sale Auction Data'!$L$2:$L$597,IF(F$200&lt;'Sale Auction Data'!$E$2:$E$597,IF((G$200+1)&gt;'Sale Auction Data'!$E$2:$E$597,'Sale Auction Data'!$G$2:$G$597)))))-(SUM(IF($A398='Sale Auction Data'!$L$2:$L$597,IF(F$200&lt;'Sale Auction Data'!$E$2:$E$597,IF((G$200+1)&gt;'Sale Auction Data'!$E$2:$E$597,'Sale Auction Data'!$F$2:$F$597))))))/(SUM(IF($A398='Sale Auction Data'!$L$2:$L$597,IF(F$200&lt;'Sale Auction Data'!$E$2:$E$597,IF((G$200+1)&gt;'Sale Auction Data'!$E$2:$E$597,'Sale Auction Data'!$F$2:$F$597)))))))),"-",IF((((SUM(IF($A398='Sale Auction Data'!$L$2:$L$597,IF(F$200&lt;'Sale Auction Data'!$E$2:$E$597,IF((G$200+1)&gt;'Sale Auction Data'!$E$2:$E$597,'Sale Auction Data'!$G$2:$G$597)))))-(SUM(IF($A398='Sale Auction Data'!$L$2:$L$597,IF(F$200&lt;'Sale Auction Data'!$E$2:$E$597,IF((G$200+1)&gt;'Sale Auction Data'!$E$2:$E$597,'Sale Auction Data'!$F$2:$F$597))))))/(SUM(IF($A398='Sale Auction Data'!$L$2:$L$597,IF(F$200&lt;'Sale Auction Data'!$E$2:$E$597,IF((G$200+1)&gt;'Sale Auction Data'!$E$2:$E$597,'Sale Auction Data'!$F$2:$F$597))))))=0,"-",(((SUM(IF($A398='Sale Auction Data'!$L$2:$L$597,IF(F$200&lt;'Sale Auction Data'!$E$2:$E$597,IF((G$200+1)&gt;'Sale Auction Data'!$E$2:$E$597,'Sale Auction Data'!$G$2:$G$597)))))-(SUM(IF($A398='Sale Auction Data'!$L$2:$L$597,IF(F$200&lt;'Sale Auction Data'!$E$2:$E$597,IF((G$200+1)&gt;'Sale Auction Data'!$E$2:$E$597,'Sale Auction Data'!$F$2:$F$597))))))/(SUM(IF($A398='Sale Auction Data'!$L$2:$L$597,IF(F$200&lt;'Sale Auction Data'!$E$2:$E$597,IF((G$200+1)&gt;'Sale Auction Data'!$E$2:$E$597,'Sale Auction Data'!$F$2:$F$597))))))))</f>
        <v>0.23261432506887053</v>
      </c>
      <c r="H398" s="108" t="str">
        <f t="array" ref="H398">IF(ISERR(IF((((SUM(IF($A398='Sale Auction Data'!$L$2:$L$597,IF(G$200&lt;'Sale Auction Data'!$E$2:$E$597,IF((H$200+1)&gt;'Sale Auction Data'!$E$2:$E$597,'Sale Auction Data'!$G$2:$G$597)))))-(SUM(IF($A398='Sale Auction Data'!$L$2:$L$597,IF(G$200&lt;'Sale Auction Data'!$E$2:$E$597,IF((H$200+1)&gt;'Sale Auction Data'!$E$2:$E$597,'Sale Auction Data'!$F$2:$F$597))))))/(SUM(IF($A398='Sale Auction Data'!$L$2:$L$597,IF(G$200&lt;'Sale Auction Data'!$E$2:$E$597,IF((H$200+1)&gt;'Sale Auction Data'!$E$2:$E$597,'Sale Auction Data'!$F$2:$F$597))))))=0,"-",(((SUM(IF($A398='Sale Auction Data'!$L$2:$L$597,IF(G$200&lt;'Sale Auction Data'!$E$2:$E$597,IF((H$200+1)&gt;'Sale Auction Data'!$E$2:$E$597,'Sale Auction Data'!$G$2:$G$597)))))-(SUM(IF($A398='Sale Auction Data'!$L$2:$L$597,IF(G$200&lt;'Sale Auction Data'!$E$2:$E$597,IF((H$200+1)&gt;'Sale Auction Data'!$E$2:$E$597,'Sale Auction Data'!$F$2:$F$597))))))/(SUM(IF($A398='Sale Auction Data'!$L$2:$L$597,IF(G$200&lt;'Sale Auction Data'!$E$2:$E$597,IF((H$200+1)&gt;'Sale Auction Data'!$E$2:$E$597,'Sale Auction Data'!$F$2:$F$597)))))))),"-",IF((((SUM(IF($A398='Sale Auction Data'!$L$2:$L$597,IF(G$200&lt;'Sale Auction Data'!$E$2:$E$597,IF((H$200+1)&gt;'Sale Auction Data'!$E$2:$E$597,'Sale Auction Data'!$G$2:$G$597)))))-(SUM(IF($A398='Sale Auction Data'!$L$2:$L$597,IF(G$200&lt;'Sale Auction Data'!$E$2:$E$597,IF((H$200+1)&gt;'Sale Auction Data'!$E$2:$E$597,'Sale Auction Data'!$F$2:$F$597))))))/(SUM(IF($A398='Sale Auction Data'!$L$2:$L$597,IF(G$200&lt;'Sale Auction Data'!$E$2:$E$597,IF((H$200+1)&gt;'Sale Auction Data'!$E$2:$E$597,'Sale Auction Data'!$F$2:$F$597))))))=0,"-",(((SUM(IF($A398='Sale Auction Data'!$L$2:$L$597,IF(G$200&lt;'Sale Auction Data'!$E$2:$E$597,IF((H$200+1)&gt;'Sale Auction Data'!$E$2:$E$597,'Sale Auction Data'!$G$2:$G$597)))))-(SUM(IF($A398='Sale Auction Data'!$L$2:$L$597,IF(G$200&lt;'Sale Auction Data'!$E$2:$E$597,IF((H$200+1)&gt;'Sale Auction Data'!$E$2:$E$597,'Sale Auction Data'!$F$2:$F$597))))))/(SUM(IF($A398='Sale Auction Data'!$L$2:$L$597,IF(G$200&lt;'Sale Auction Data'!$E$2:$E$597,IF((H$200+1)&gt;'Sale Auction Data'!$E$2:$E$597,'Sale Auction Data'!$F$2:$F$597))))))))</f>
        <v>-</v>
      </c>
      <c r="I398" s="108">
        <f t="array" ref="I398">IF(ISERR(IF((((SUM(IF($A398='Sale Auction Data'!$L$2:$L$597,IF(H$200&lt;'Sale Auction Data'!$E$2:$E$597,IF((I$200+1)&gt;'Sale Auction Data'!$E$2:$E$597,'Sale Auction Data'!$G$2:$G$597)))))-(SUM(IF($A398='Sale Auction Data'!$L$2:$L$597,IF(H$200&lt;'Sale Auction Data'!$E$2:$E$597,IF((I$200+1)&gt;'Sale Auction Data'!$E$2:$E$597,'Sale Auction Data'!$F$2:$F$597))))))/(SUM(IF($A398='Sale Auction Data'!$L$2:$L$597,IF(H$200&lt;'Sale Auction Data'!$E$2:$E$597,IF((I$200+1)&gt;'Sale Auction Data'!$E$2:$E$597,'Sale Auction Data'!$F$2:$F$597))))))=0,"-",(((SUM(IF($A398='Sale Auction Data'!$L$2:$L$597,IF(H$200&lt;'Sale Auction Data'!$E$2:$E$597,IF((I$200+1)&gt;'Sale Auction Data'!$E$2:$E$597,'Sale Auction Data'!$G$2:$G$597)))))-(SUM(IF($A398='Sale Auction Data'!$L$2:$L$597,IF(H$200&lt;'Sale Auction Data'!$E$2:$E$597,IF((I$200+1)&gt;'Sale Auction Data'!$E$2:$E$597,'Sale Auction Data'!$F$2:$F$597))))))/(SUM(IF($A398='Sale Auction Data'!$L$2:$L$597,IF(H$200&lt;'Sale Auction Data'!$E$2:$E$597,IF((I$200+1)&gt;'Sale Auction Data'!$E$2:$E$597,'Sale Auction Data'!$F$2:$F$597)))))))),"-",IF((((SUM(IF($A398='Sale Auction Data'!$L$2:$L$597,IF(H$200&lt;'Sale Auction Data'!$E$2:$E$597,IF((I$200+1)&gt;'Sale Auction Data'!$E$2:$E$597,'Sale Auction Data'!$G$2:$G$597)))))-(SUM(IF($A398='Sale Auction Data'!$L$2:$L$597,IF(H$200&lt;'Sale Auction Data'!$E$2:$E$597,IF((I$200+1)&gt;'Sale Auction Data'!$E$2:$E$597,'Sale Auction Data'!$F$2:$F$597))))))/(SUM(IF($A398='Sale Auction Data'!$L$2:$L$597,IF(H$200&lt;'Sale Auction Data'!$E$2:$E$597,IF((I$200+1)&gt;'Sale Auction Data'!$E$2:$E$597,'Sale Auction Data'!$F$2:$F$597))))))=0,"-",(((SUM(IF($A398='Sale Auction Data'!$L$2:$L$597,IF(H$200&lt;'Sale Auction Data'!$E$2:$E$597,IF((I$200+1)&gt;'Sale Auction Data'!$E$2:$E$597,'Sale Auction Data'!$G$2:$G$597)))))-(SUM(IF($A398='Sale Auction Data'!$L$2:$L$597,IF(H$200&lt;'Sale Auction Data'!$E$2:$E$597,IF((I$200+1)&gt;'Sale Auction Data'!$E$2:$E$597,'Sale Auction Data'!$F$2:$F$597))))))/(SUM(IF($A398='Sale Auction Data'!$L$2:$L$597,IF(H$200&lt;'Sale Auction Data'!$E$2:$E$597,IF((I$200+1)&gt;'Sale Auction Data'!$E$2:$E$597,'Sale Auction Data'!$F$2:$F$597))))))))</f>
        <v>0.44009583900414934</v>
      </c>
      <c r="J398" s="108" t="str">
        <f t="array" ref="J398">IF(ISERR(IF((((SUM(IF($A398='Sale Auction Data'!$L$2:$L$597,IF(I$200&lt;'Sale Auction Data'!$E$2:$E$597,IF((J$200+1)&gt;'Sale Auction Data'!$E$2:$E$597,'Sale Auction Data'!$G$2:$G$597)))))-(SUM(IF($A398='Sale Auction Data'!$L$2:$L$597,IF(I$200&lt;'Sale Auction Data'!$E$2:$E$597,IF((J$200+1)&gt;'Sale Auction Data'!$E$2:$E$597,'Sale Auction Data'!$F$2:$F$597))))))/(SUM(IF($A398='Sale Auction Data'!$L$2:$L$597,IF(I$200&lt;'Sale Auction Data'!$E$2:$E$597,IF((J$200+1)&gt;'Sale Auction Data'!$E$2:$E$597,'Sale Auction Data'!$F$2:$F$597))))))=0,"-",(((SUM(IF($A398='Sale Auction Data'!$L$2:$L$597,IF(I$200&lt;'Sale Auction Data'!$E$2:$E$597,IF((J$200+1)&gt;'Sale Auction Data'!$E$2:$E$597,'Sale Auction Data'!$G$2:$G$597)))))-(SUM(IF($A398='Sale Auction Data'!$L$2:$L$597,IF(I$200&lt;'Sale Auction Data'!$E$2:$E$597,IF((J$200+1)&gt;'Sale Auction Data'!$E$2:$E$597,'Sale Auction Data'!$F$2:$F$597))))))/(SUM(IF($A398='Sale Auction Data'!$L$2:$L$597,IF(I$200&lt;'Sale Auction Data'!$E$2:$E$597,IF((J$200+1)&gt;'Sale Auction Data'!$E$2:$E$597,'Sale Auction Data'!$F$2:$F$597)))))))),"-",IF((((SUM(IF($A398='Sale Auction Data'!$L$2:$L$597,IF(I$200&lt;'Sale Auction Data'!$E$2:$E$597,IF((J$200+1)&gt;'Sale Auction Data'!$E$2:$E$597,'Sale Auction Data'!$G$2:$G$597)))))-(SUM(IF($A398='Sale Auction Data'!$L$2:$L$597,IF(I$200&lt;'Sale Auction Data'!$E$2:$E$597,IF((J$200+1)&gt;'Sale Auction Data'!$E$2:$E$597,'Sale Auction Data'!$F$2:$F$597))))))/(SUM(IF($A398='Sale Auction Data'!$L$2:$L$597,IF(I$200&lt;'Sale Auction Data'!$E$2:$E$597,IF((J$200+1)&gt;'Sale Auction Data'!$E$2:$E$597,'Sale Auction Data'!$F$2:$F$597))))))=0,"-",(((SUM(IF($A398='Sale Auction Data'!$L$2:$L$597,IF(I$200&lt;'Sale Auction Data'!$E$2:$E$597,IF((J$200+1)&gt;'Sale Auction Data'!$E$2:$E$597,'Sale Auction Data'!$G$2:$G$597)))))-(SUM(IF($A398='Sale Auction Data'!$L$2:$L$597,IF(I$200&lt;'Sale Auction Data'!$E$2:$E$597,IF((J$200+1)&gt;'Sale Auction Data'!$E$2:$E$597,'Sale Auction Data'!$F$2:$F$597))))))/(SUM(IF($A398='Sale Auction Data'!$L$2:$L$597,IF(I$200&lt;'Sale Auction Data'!$E$2:$E$597,IF((J$200+1)&gt;'Sale Auction Data'!$E$2:$E$597,'Sale Auction Data'!$F$2:$F$597))))))))</f>
        <v>-</v>
      </c>
      <c r="K398" s="108" t="str">
        <f t="array" ref="K398">IF(ISERR(IF((((SUM(IF($A398='Sale Auction Data'!$L$2:$L$597,IF(J$200&lt;'Sale Auction Data'!$E$2:$E$597,IF((K$200+1)&gt;'Sale Auction Data'!$E$2:$E$597,'Sale Auction Data'!$G$2:$G$597)))))-(SUM(IF($A398='Sale Auction Data'!$L$2:$L$597,IF(J$200&lt;'Sale Auction Data'!$E$2:$E$597,IF((K$200+1)&gt;'Sale Auction Data'!$E$2:$E$597,'Sale Auction Data'!$F$2:$F$597))))))/(SUM(IF($A398='Sale Auction Data'!$L$2:$L$597,IF(J$200&lt;'Sale Auction Data'!$E$2:$E$597,IF((K$200+1)&gt;'Sale Auction Data'!$E$2:$E$597,'Sale Auction Data'!$F$2:$F$597))))))=0,"-",(((SUM(IF($A398='Sale Auction Data'!$L$2:$L$597,IF(J$200&lt;'Sale Auction Data'!$E$2:$E$597,IF((K$200+1)&gt;'Sale Auction Data'!$E$2:$E$597,'Sale Auction Data'!$G$2:$G$597)))))-(SUM(IF($A398='Sale Auction Data'!$L$2:$L$597,IF(J$200&lt;'Sale Auction Data'!$E$2:$E$597,IF((K$200+1)&gt;'Sale Auction Data'!$E$2:$E$597,'Sale Auction Data'!$F$2:$F$597))))))/(SUM(IF($A398='Sale Auction Data'!$L$2:$L$597,IF(J$200&lt;'Sale Auction Data'!$E$2:$E$597,IF((K$200+1)&gt;'Sale Auction Data'!$E$2:$E$597,'Sale Auction Data'!$F$2:$F$597)))))))),"-",IF((((SUM(IF($A398='Sale Auction Data'!$L$2:$L$597,IF(J$200&lt;'Sale Auction Data'!$E$2:$E$597,IF((K$200+1)&gt;'Sale Auction Data'!$E$2:$E$597,'Sale Auction Data'!$G$2:$G$597)))))-(SUM(IF($A398='Sale Auction Data'!$L$2:$L$597,IF(J$200&lt;'Sale Auction Data'!$E$2:$E$597,IF((K$200+1)&gt;'Sale Auction Data'!$E$2:$E$597,'Sale Auction Data'!$F$2:$F$597))))))/(SUM(IF($A398='Sale Auction Data'!$L$2:$L$597,IF(J$200&lt;'Sale Auction Data'!$E$2:$E$597,IF((K$200+1)&gt;'Sale Auction Data'!$E$2:$E$597,'Sale Auction Data'!$F$2:$F$597))))))=0,"-",(((SUM(IF($A398='Sale Auction Data'!$L$2:$L$597,IF(J$200&lt;'Sale Auction Data'!$E$2:$E$597,IF((K$200+1)&gt;'Sale Auction Data'!$E$2:$E$597,'Sale Auction Data'!$G$2:$G$597)))))-(SUM(IF($A398='Sale Auction Data'!$L$2:$L$597,IF(J$200&lt;'Sale Auction Data'!$E$2:$E$597,IF((K$200+1)&gt;'Sale Auction Data'!$E$2:$E$597,'Sale Auction Data'!$F$2:$F$597))))))/(SUM(IF($A398='Sale Auction Data'!$L$2:$L$597,IF(J$200&lt;'Sale Auction Data'!$E$2:$E$597,IF((K$200+1)&gt;'Sale Auction Data'!$E$2:$E$597,'Sale Auction Data'!$F$2:$F$597))))))))</f>
        <v>-</v>
      </c>
      <c r="L398" s="109" t="str">
        <f t="array" ref="L398">IF(ISERR(IF((((SUM(IF($A398='Sale Auction Data'!$L$2:$L$597,IF((L$200+1)&lt;'Sale Auction Data'!$E$2:$E$597,'Sale Auction Data'!$G$2:$G$597))))-(SUM(IF($A398='Sale Auction Data'!$L$2:$L$597,IF((L$200+1)&lt;'Sale Auction Data'!$E$2:$E$597,'Sale Auction Data'!$F$2:$F$597)))))/(SUM(IF($A398='Sale Auction Data'!$L$2:$L$597,IF((L$200+1)&lt;'Sale Auction Data'!$E$2:$E$597,'Sale Auction Data'!$F$2:$F$597)))))=0,"-",(((SUM(IF($A398='Sale Auction Data'!$L$2:$L$597,IF((L$200+1)&lt;'Sale Auction Data'!$E$2:$E$597,'Sale Auction Data'!$G$2:$G$597))))-(SUM(IF($A398='Sale Auction Data'!$L$2:$L$597,IF((L$200+1)&lt;'Sale Auction Data'!$E$2:$E$597,'Sale Auction Data'!$F$2:$F$597)))))/(SUM(IF($A398='Sale Auction Data'!$L$2:$L$597,IF((L$200+1)&lt;'Sale Auction Data'!$E$2:$E$597,'Sale Auction Data'!$F$2:$F$597))))))),"-",IF((((SUM(IF($A398='Sale Auction Data'!$L$2:$L$597,IF((L$200+1)&lt;'Sale Auction Data'!$E$2:$E$597,'Sale Auction Data'!$G$2:$G$597))))-(SUM(IF($A398='Sale Auction Data'!$L$2:$L$597,IF((L$200+1)&lt;'Sale Auction Data'!$E$2:$E$597,'Sale Auction Data'!$F$2:$F$597)))))/(SUM(IF($A398='Sale Auction Data'!$L$2:$L$597,IF((L$200+1)&lt;'Sale Auction Data'!$E$2:$E$597,'Sale Auction Data'!$F$2:$F$597)))))=0,"-",(((SUM(IF($A398='Sale Auction Data'!$L$2:$L$597,IF((L$200+1)&lt;'Sale Auction Data'!$E$2:$E$597,'Sale Auction Data'!$G$2:$G$597))))-(SUM(IF($A398='Sale Auction Data'!$L$2:$L$597,IF((L$200+1)&lt;'Sale Auction Data'!$E$2:$E$597,'Sale Auction Data'!$F$2:$F$597)))))/(SUM(IF($A398='Sale Auction Data'!$L$2:$L$597,IF((L$200+1)&lt;'Sale Auction Data'!$E$2:$E$597,'Sale Auction Data'!$F$2:$F$597)))))))</f>
        <v>-</v>
      </c>
      <c r="M398" s="113">
        <f t="shared" si="56"/>
        <v>0.28554600550964188</v>
      </c>
      <c r="N398" s="114" t="str">
        <f t="array" ref="N398">IF(MAX(IF($M398&lt;&gt;$C397:$L397,$C397:$L397))=0,"",MAX(IF($M398&lt;&gt;$C397:$L397,$C397:$L397)))</f>
        <v/>
      </c>
      <c r="O398" s="114" t="str">
        <f t="array" ref="O398">IF(MIN(IF($M398&lt;&gt;$C397:$L397,IF($N398&lt;&gt;$C397:$L397,$C397:$L397)))=0,"",MIN(IF($M398&lt;&gt;$C397:$L397,IF($N398&lt;&gt;$C397:$L397,$C397:$L397))))</f>
        <v/>
      </c>
      <c r="P398" s="114" t="str">
        <f t="array" ref="P398">IF(MIN(IF($O398&lt;&gt;$C397:$L397,IF($N398&lt;&gt;$C397:$L397,IF($M398&lt;&gt;$C397:$L397,$C397:$L397))))=0,"",MIN(IF($O398&lt;&gt;$C397:$L397,IF($N398&lt;&gt;$C397:$L397,IF($M398&lt;&gt;$C397:$L397,$C397:$L397)))))</f>
        <v/>
      </c>
    </row>
    <row r="399" spans="1:16" x14ac:dyDescent="0.25">
      <c r="A399" t="s">
        <v>133</v>
      </c>
      <c r="B399" s="97" t="s">
        <v>133</v>
      </c>
      <c r="C399" s="107" t="str">
        <f t="array" ref="C399">IF(ISERR(IF((((SUM(IF($A399='Sale Auction Data'!$L$2:$L$597,IF(C$200&gt;'Sale Auction Data'!$E$2:$E$597,'Sale Auction Data'!$G$2:$G$597))))-(SUM(IF($A399='Sale Auction Data'!$L$2:$L$597,IF(C$200&gt;'Sale Auction Data'!$E$2:$E$597,'Sale Auction Data'!$F$2:$F$597)))))/(SUM(IF($A399='Sale Auction Data'!$L$2:$L$597,IF(C$200&gt;'Sale Auction Data'!$E$2:$E$597,'Sale Auction Data'!$F$2:$F$597)))))=0,"-",(((SUM(IF($A399='Sale Auction Data'!$L$2:$L$597,IF(C$200&gt;'Sale Auction Data'!$E$2:$E$597,'Sale Auction Data'!$G$2:$G$597))))-(SUM(IF($A399='Sale Auction Data'!$L$2:$L$597,IF(C$200&gt;'Sale Auction Data'!$E$2:$E$597,'Sale Auction Data'!$F$2:$F$597)))))/(SUM(IF($A399='Sale Auction Data'!$L$2:$L$597,IF(C$200&gt;'Sale Auction Data'!$E$2:$E$597,'Sale Auction Data'!$F$2:$F$597))))))),"-",IF((((SUM(IF($A399='Sale Auction Data'!$L$2:$L$597,IF(C$200&gt;'Sale Auction Data'!$E$2:$E$597,'Sale Auction Data'!$G$2:$G$597))))-(SUM(IF($A399='Sale Auction Data'!$L$2:$L$597,IF(C$200&gt;'Sale Auction Data'!$E$2:$E$597,'Sale Auction Data'!$F$2:$F$597)))))/(SUM(IF($A399='Sale Auction Data'!$L$2:$L$597,IF(C$200&gt;'Sale Auction Data'!$E$2:$E$597,'Sale Auction Data'!$F$2:$F$597)))))=0,"-",(((SUM(IF($A399='Sale Auction Data'!$L$2:$L$597,IF(C$200&gt;'Sale Auction Data'!$E$2:$E$597,'Sale Auction Data'!$G$2:$G$597))))-(SUM(IF($A399='Sale Auction Data'!$L$2:$L$597,IF(C$200&gt;'Sale Auction Data'!$E$2:$E$597,'Sale Auction Data'!$F$2:$F$597)))))/(SUM(IF($A399='Sale Auction Data'!$L$2:$L$597,IF(C$200&gt;'Sale Auction Data'!$E$2:$E$597,'Sale Auction Data'!$F$2:$F$597)))))))</f>
        <v>-</v>
      </c>
      <c r="D399" s="108" t="str">
        <f t="array" ref="D399">IF(ISERR(IF((((SUM(IF($A399='Sale Auction Data'!$L$2:$L$597,IF(C$200&lt;'Sale Auction Data'!$E$2:$E$597,IF((D$200+1)&gt;'Sale Auction Data'!$E$2:$E$597,'Sale Auction Data'!$G$2:$G$597)))))-(SUM(IF($A399='Sale Auction Data'!$L$2:$L$597,IF(C$200&lt;'Sale Auction Data'!$E$2:$E$597,IF((D$200+1)&gt;'Sale Auction Data'!$E$2:$E$597,'Sale Auction Data'!$F$2:$F$597))))))/(SUM(IF($A399='Sale Auction Data'!$L$2:$L$597,IF(C$200&lt;'Sale Auction Data'!$E$2:$E$597,IF((D$200+1)&gt;'Sale Auction Data'!$E$2:$E$597,'Sale Auction Data'!$F$2:$F$597))))))=0,"-",(((SUM(IF($A399='Sale Auction Data'!$L$2:$L$597,IF(C$200&lt;'Sale Auction Data'!$E$2:$E$597,IF((D$200+1)&gt;'Sale Auction Data'!$E$2:$E$597,'Sale Auction Data'!$G$2:$G$597)))))-(SUM(IF($A399='Sale Auction Data'!$L$2:$L$597,IF(C$200&lt;'Sale Auction Data'!$E$2:$E$597,IF((D$200+1)&gt;'Sale Auction Data'!$E$2:$E$597,'Sale Auction Data'!$F$2:$F$597))))))/(SUM(IF($A399='Sale Auction Data'!$L$2:$L$597,IF(C$200&lt;'Sale Auction Data'!$E$2:$E$597,IF((D$200+1)&gt;'Sale Auction Data'!$E$2:$E$597,'Sale Auction Data'!$F$2:$F$597)))))))),"-",IF((((SUM(IF($A399='Sale Auction Data'!$L$2:$L$597,IF(C$200&lt;'Sale Auction Data'!$E$2:$E$597,IF((D$200+1)&gt;'Sale Auction Data'!$E$2:$E$597,'Sale Auction Data'!$G$2:$G$597)))))-(SUM(IF($A399='Sale Auction Data'!$L$2:$L$597,IF(C$200&lt;'Sale Auction Data'!$E$2:$E$597,IF((D$200+1)&gt;'Sale Auction Data'!$E$2:$E$597,'Sale Auction Data'!$F$2:$F$597))))))/(SUM(IF($A399='Sale Auction Data'!$L$2:$L$597,IF(C$200&lt;'Sale Auction Data'!$E$2:$E$597,IF((D$200+1)&gt;'Sale Auction Data'!$E$2:$E$597,'Sale Auction Data'!$F$2:$F$597))))))=0,"-",(((SUM(IF($A399='Sale Auction Data'!$L$2:$L$597,IF(C$200&lt;'Sale Auction Data'!$E$2:$E$597,IF((D$200+1)&gt;'Sale Auction Data'!$E$2:$E$597,'Sale Auction Data'!$G$2:$G$597)))))-(SUM(IF($A399='Sale Auction Data'!$L$2:$L$597,IF(C$200&lt;'Sale Auction Data'!$E$2:$E$597,IF((D$200+1)&gt;'Sale Auction Data'!$E$2:$E$597,'Sale Auction Data'!$F$2:$F$597))))))/(SUM(IF($A399='Sale Auction Data'!$L$2:$L$597,IF(C$200&lt;'Sale Auction Data'!$E$2:$E$597,IF((D$200+1)&gt;'Sale Auction Data'!$E$2:$E$597,'Sale Auction Data'!$F$2:$F$597))))))))</f>
        <v>-</v>
      </c>
      <c r="E399" s="108">
        <f t="array" ref="E399">IF(ISERR(IF((((SUM(IF($A399='Sale Auction Data'!$L$2:$L$597,IF(D$200&lt;'Sale Auction Data'!$E$2:$E$597,IF((E$200+1)&gt;'Sale Auction Data'!$E$2:$E$597,'Sale Auction Data'!$G$2:$G$597)))))-(SUM(IF($A399='Sale Auction Data'!$L$2:$L$597,IF(D$200&lt;'Sale Auction Data'!$E$2:$E$597,IF((E$200+1)&gt;'Sale Auction Data'!$E$2:$E$597,'Sale Auction Data'!$F$2:$F$597))))))/(SUM(IF($A399='Sale Auction Data'!$L$2:$L$597,IF(D$200&lt;'Sale Auction Data'!$E$2:$E$597,IF((E$200+1)&gt;'Sale Auction Data'!$E$2:$E$597,'Sale Auction Data'!$F$2:$F$597))))))=0,"-",(((SUM(IF($A399='Sale Auction Data'!$L$2:$L$597,IF(D$200&lt;'Sale Auction Data'!$E$2:$E$597,IF((E$200+1)&gt;'Sale Auction Data'!$E$2:$E$597,'Sale Auction Data'!$G$2:$G$597)))))-(SUM(IF($A399='Sale Auction Data'!$L$2:$L$597,IF(D$200&lt;'Sale Auction Data'!$E$2:$E$597,IF((E$200+1)&gt;'Sale Auction Data'!$E$2:$E$597,'Sale Auction Data'!$F$2:$F$597))))))/(SUM(IF($A399='Sale Auction Data'!$L$2:$L$597,IF(D$200&lt;'Sale Auction Data'!$E$2:$E$597,IF((E$200+1)&gt;'Sale Auction Data'!$E$2:$E$597,'Sale Auction Data'!$F$2:$F$597)))))))),"-",IF((((SUM(IF($A399='Sale Auction Data'!$L$2:$L$597,IF(D$200&lt;'Sale Auction Data'!$E$2:$E$597,IF((E$200+1)&gt;'Sale Auction Data'!$E$2:$E$597,'Sale Auction Data'!$G$2:$G$597)))))-(SUM(IF($A399='Sale Auction Data'!$L$2:$L$597,IF(D$200&lt;'Sale Auction Data'!$E$2:$E$597,IF((E$200+1)&gt;'Sale Auction Data'!$E$2:$E$597,'Sale Auction Data'!$F$2:$F$597))))))/(SUM(IF($A399='Sale Auction Data'!$L$2:$L$597,IF(D$200&lt;'Sale Auction Data'!$E$2:$E$597,IF((E$200+1)&gt;'Sale Auction Data'!$E$2:$E$597,'Sale Auction Data'!$F$2:$F$597))))))=0,"-",(((SUM(IF($A399='Sale Auction Data'!$L$2:$L$597,IF(D$200&lt;'Sale Auction Data'!$E$2:$E$597,IF((E$200+1)&gt;'Sale Auction Data'!$E$2:$E$597,'Sale Auction Data'!$G$2:$G$597)))))-(SUM(IF($A399='Sale Auction Data'!$L$2:$L$597,IF(D$200&lt;'Sale Auction Data'!$E$2:$E$597,IF((E$200+1)&gt;'Sale Auction Data'!$E$2:$E$597,'Sale Auction Data'!$F$2:$F$597))))))/(SUM(IF($A399='Sale Auction Data'!$L$2:$L$597,IF(D$200&lt;'Sale Auction Data'!$E$2:$E$597,IF((E$200+1)&gt;'Sale Auction Data'!$E$2:$E$597,'Sale Auction Data'!$F$2:$F$597))))))))</f>
        <v>0.28698090452261305</v>
      </c>
      <c r="F399" s="108" t="str">
        <f t="array" ref="F399">IF(ISERR(IF((((SUM(IF($A399='Sale Auction Data'!$L$2:$L$597,IF(E$200&lt;'Sale Auction Data'!$E$2:$E$597,IF((F$200+1)&gt;'Sale Auction Data'!$E$2:$E$597,'Sale Auction Data'!$G$2:$G$597)))))-(SUM(IF($A399='Sale Auction Data'!$L$2:$L$597,IF(E$200&lt;'Sale Auction Data'!$E$2:$E$597,IF((F$200+1)&gt;'Sale Auction Data'!$E$2:$E$597,'Sale Auction Data'!$F$2:$F$597))))))/(SUM(IF($A399='Sale Auction Data'!$L$2:$L$597,IF(E$200&lt;'Sale Auction Data'!$E$2:$E$597,IF((F$200+1)&gt;'Sale Auction Data'!$E$2:$E$597,'Sale Auction Data'!$F$2:$F$597))))))=0,"-",(((SUM(IF($A399='Sale Auction Data'!$L$2:$L$597,IF(E$200&lt;'Sale Auction Data'!$E$2:$E$597,IF((F$200+1)&gt;'Sale Auction Data'!$E$2:$E$597,'Sale Auction Data'!$G$2:$G$597)))))-(SUM(IF($A399='Sale Auction Data'!$L$2:$L$597,IF(E$200&lt;'Sale Auction Data'!$E$2:$E$597,IF((F$200+1)&gt;'Sale Auction Data'!$E$2:$E$597,'Sale Auction Data'!$F$2:$F$597))))))/(SUM(IF($A399='Sale Auction Data'!$L$2:$L$597,IF(E$200&lt;'Sale Auction Data'!$E$2:$E$597,IF((F$200+1)&gt;'Sale Auction Data'!$E$2:$E$597,'Sale Auction Data'!$F$2:$F$597)))))))),"-",IF((((SUM(IF($A399='Sale Auction Data'!$L$2:$L$597,IF(E$200&lt;'Sale Auction Data'!$E$2:$E$597,IF((F$200+1)&gt;'Sale Auction Data'!$E$2:$E$597,'Sale Auction Data'!$G$2:$G$597)))))-(SUM(IF($A399='Sale Auction Data'!$L$2:$L$597,IF(E$200&lt;'Sale Auction Data'!$E$2:$E$597,IF((F$200+1)&gt;'Sale Auction Data'!$E$2:$E$597,'Sale Auction Data'!$F$2:$F$597))))))/(SUM(IF($A399='Sale Auction Data'!$L$2:$L$597,IF(E$200&lt;'Sale Auction Data'!$E$2:$E$597,IF((F$200+1)&gt;'Sale Auction Data'!$E$2:$E$597,'Sale Auction Data'!$F$2:$F$597))))))=0,"-",(((SUM(IF($A399='Sale Auction Data'!$L$2:$L$597,IF(E$200&lt;'Sale Auction Data'!$E$2:$E$597,IF((F$200+1)&gt;'Sale Auction Data'!$E$2:$E$597,'Sale Auction Data'!$G$2:$G$597)))))-(SUM(IF($A399='Sale Auction Data'!$L$2:$L$597,IF(E$200&lt;'Sale Auction Data'!$E$2:$E$597,IF((F$200+1)&gt;'Sale Auction Data'!$E$2:$E$597,'Sale Auction Data'!$F$2:$F$597))))))/(SUM(IF($A399='Sale Auction Data'!$L$2:$L$597,IF(E$200&lt;'Sale Auction Data'!$E$2:$E$597,IF((F$200+1)&gt;'Sale Auction Data'!$E$2:$E$597,'Sale Auction Data'!$F$2:$F$597))))))))</f>
        <v>-</v>
      </c>
      <c r="G399" s="108" t="str">
        <f t="array" ref="G399">IF(ISERR(IF((((SUM(IF($A399='Sale Auction Data'!$L$2:$L$597,IF(F$200&lt;'Sale Auction Data'!$E$2:$E$597,IF((G$200+1)&gt;'Sale Auction Data'!$E$2:$E$597,'Sale Auction Data'!$G$2:$G$597)))))-(SUM(IF($A399='Sale Auction Data'!$L$2:$L$597,IF(F$200&lt;'Sale Auction Data'!$E$2:$E$597,IF((G$200+1)&gt;'Sale Auction Data'!$E$2:$E$597,'Sale Auction Data'!$F$2:$F$597))))))/(SUM(IF($A399='Sale Auction Data'!$L$2:$L$597,IF(F$200&lt;'Sale Auction Data'!$E$2:$E$597,IF((G$200+1)&gt;'Sale Auction Data'!$E$2:$E$597,'Sale Auction Data'!$F$2:$F$597))))))=0,"-",(((SUM(IF($A399='Sale Auction Data'!$L$2:$L$597,IF(F$200&lt;'Sale Auction Data'!$E$2:$E$597,IF((G$200+1)&gt;'Sale Auction Data'!$E$2:$E$597,'Sale Auction Data'!$G$2:$G$597)))))-(SUM(IF($A399='Sale Auction Data'!$L$2:$L$597,IF(F$200&lt;'Sale Auction Data'!$E$2:$E$597,IF((G$200+1)&gt;'Sale Auction Data'!$E$2:$E$597,'Sale Auction Data'!$F$2:$F$597))))))/(SUM(IF($A399='Sale Auction Data'!$L$2:$L$597,IF(F$200&lt;'Sale Auction Data'!$E$2:$E$597,IF((G$200+1)&gt;'Sale Auction Data'!$E$2:$E$597,'Sale Auction Data'!$F$2:$F$597)))))))),"-",IF((((SUM(IF($A399='Sale Auction Data'!$L$2:$L$597,IF(F$200&lt;'Sale Auction Data'!$E$2:$E$597,IF((G$200+1)&gt;'Sale Auction Data'!$E$2:$E$597,'Sale Auction Data'!$G$2:$G$597)))))-(SUM(IF($A399='Sale Auction Data'!$L$2:$L$597,IF(F$200&lt;'Sale Auction Data'!$E$2:$E$597,IF((G$200+1)&gt;'Sale Auction Data'!$E$2:$E$597,'Sale Auction Data'!$F$2:$F$597))))))/(SUM(IF($A399='Sale Auction Data'!$L$2:$L$597,IF(F$200&lt;'Sale Auction Data'!$E$2:$E$597,IF((G$200+1)&gt;'Sale Auction Data'!$E$2:$E$597,'Sale Auction Data'!$F$2:$F$597))))))=0,"-",(((SUM(IF($A399='Sale Auction Data'!$L$2:$L$597,IF(F$200&lt;'Sale Auction Data'!$E$2:$E$597,IF((G$200+1)&gt;'Sale Auction Data'!$E$2:$E$597,'Sale Auction Data'!$G$2:$G$597)))))-(SUM(IF($A399='Sale Auction Data'!$L$2:$L$597,IF(F$200&lt;'Sale Auction Data'!$E$2:$E$597,IF((G$200+1)&gt;'Sale Auction Data'!$E$2:$E$597,'Sale Auction Data'!$F$2:$F$597))))))/(SUM(IF($A399='Sale Auction Data'!$L$2:$L$597,IF(F$200&lt;'Sale Auction Data'!$E$2:$E$597,IF((G$200+1)&gt;'Sale Auction Data'!$E$2:$E$597,'Sale Auction Data'!$F$2:$F$597))))))))</f>
        <v>-</v>
      </c>
      <c r="H399" s="108" t="str">
        <f t="array" ref="H399">IF(ISERR(IF((((SUM(IF($A399='Sale Auction Data'!$L$2:$L$597,IF(G$200&lt;'Sale Auction Data'!$E$2:$E$597,IF((H$200+1)&gt;'Sale Auction Data'!$E$2:$E$597,'Sale Auction Data'!$G$2:$G$597)))))-(SUM(IF($A399='Sale Auction Data'!$L$2:$L$597,IF(G$200&lt;'Sale Auction Data'!$E$2:$E$597,IF((H$200+1)&gt;'Sale Auction Data'!$E$2:$E$597,'Sale Auction Data'!$F$2:$F$597))))))/(SUM(IF($A399='Sale Auction Data'!$L$2:$L$597,IF(G$200&lt;'Sale Auction Data'!$E$2:$E$597,IF((H$200+1)&gt;'Sale Auction Data'!$E$2:$E$597,'Sale Auction Data'!$F$2:$F$597))))))=0,"-",(((SUM(IF($A399='Sale Auction Data'!$L$2:$L$597,IF(G$200&lt;'Sale Auction Data'!$E$2:$E$597,IF((H$200+1)&gt;'Sale Auction Data'!$E$2:$E$597,'Sale Auction Data'!$G$2:$G$597)))))-(SUM(IF($A399='Sale Auction Data'!$L$2:$L$597,IF(G$200&lt;'Sale Auction Data'!$E$2:$E$597,IF((H$200+1)&gt;'Sale Auction Data'!$E$2:$E$597,'Sale Auction Data'!$F$2:$F$597))))))/(SUM(IF($A399='Sale Auction Data'!$L$2:$L$597,IF(G$200&lt;'Sale Auction Data'!$E$2:$E$597,IF((H$200+1)&gt;'Sale Auction Data'!$E$2:$E$597,'Sale Auction Data'!$F$2:$F$597)))))))),"-",IF((((SUM(IF($A399='Sale Auction Data'!$L$2:$L$597,IF(G$200&lt;'Sale Auction Data'!$E$2:$E$597,IF((H$200+1)&gt;'Sale Auction Data'!$E$2:$E$597,'Sale Auction Data'!$G$2:$G$597)))))-(SUM(IF($A399='Sale Auction Data'!$L$2:$L$597,IF(G$200&lt;'Sale Auction Data'!$E$2:$E$597,IF((H$200+1)&gt;'Sale Auction Data'!$E$2:$E$597,'Sale Auction Data'!$F$2:$F$597))))))/(SUM(IF($A399='Sale Auction Data'!$L$2:$L$597,IF(G$200&lt;'Sale Auction Data'!$E$2:$E$597,IF((H$200+1)&gt;'Sale Auction Data'!$E$2:$E$597,'Sale Auction Data'!$F$2:$F$597))))))=0,"-",(((SUM(IF($A399='Sale Auction Data'!$L$2:$L$597,IF(G$200&lt;'Sale Auction Data'!$E$2:$E$597,IF((H$200+1)&gt;'Sale Auction Data'!$E$2:$E$597,'Sale Auction Data'!$G$2:$G$597)))))-(SUM(IF($A399='Sale Auction Data'!$L$2:$L$597,IF(G$200&lt;'Sale Auction Data'!$E$2:$E$597,IF((H$200+1)&gt;'Sale Auction Data'!$E$2:$E$597,'Sale Auction Data'!$F$2:$F$597))))))/(SUM(IF($A399='Sale Auction Data'!$L$2:$L$597,IF(G$200&lt;'Sale Auction Data'!$E$2:$E$597,IF((H$200+1)&gt;'Sale Auction Data'!$E$2:$E$597,'Sale Auction Data'!$F$2:$F$597))))))))</f>
        <v>-</v>
      </c>
      <c r="I399" s="108" t="str">
        <f t="array" ref="I399">IF(ISERR(IF((((SUM(IF($A399='Sale Auction Data'!$L$2:$L$597,IF(H$200&lt;'Sale Auction Data'!$E$2:$E$597,IF((I$200+1)&gt;'Sale Auction Data'!$E$2:$E$597,'Sale Auction Data'!$G$2:$G$597)))))-(SUM(IF($A399='Sale Auction Data'!$L$2:$L$597,IF(H$200&lt;'Sale Auction Data'!$E$2:$E$597,IF((I$200+1)&gt;'Sale Auction Data'!$E$2:$E$597,'Sale Auction Data'!$F$2:$F$597))))))/(SUM(IF($A399='Sale Auction Data'!$L$2:$L$597,IF(H$200&lt;'Sale Auction Data'!$E$2:$E$597,IF((I$200+1)&gt;'Sale Auction Data'!$E$2:$E$597,'Sale Auction Data'!$F$2:$F$597))))))=0,"-",(((SUM(IF($A399='Sale Auction Data'!$L$2:$L$597,IF(H$200&lt;'Sale Auction Data'!$E$2:$E$597,IF((I$200+1)&gt;'Sale Auction Data'!$E$2:$E$597,'Sale Auction Data'!$G$2:$G$597)))))-(SUM(IF($A399='Sale Auction Data'!$L$2:$L$597,IF(H$200&lt;'Sale Auction Data'!$E$2:$E$597,IF((I$200+1)&gt;'Sale Auction Data'!$E$2:$E$597,'Sale Auction Data'!$F$2:$F$597))))))/(SUM(IF($A399='Sale Auction Data'!$L$2:$L$597,IF(H$200&lt;'Sale Auction Data'!$E$2:$E$597,IF((I$200+1)&gt;'Sale Auction Data'!$E$2:$E$597,'Sale Auction Data'!$F$2:$F$597)))))))),"-",IF((((SUM(IF($A399='Sale Auction Data'!$L$2:$L$597,IF(H$200&lt;'Sale Auction Data'!$E$2:$E$597,IF((I$200+1)&gt;'Sale Auction Data'!$E$2:$E$597,'Sale Auction Data'!$G$2:$G$597)))))-(SUM(IF($A399='Sale Auction Data'!$L$2:$L$597,IF(H$200&lt;'Sale Auction Data'!$E$2:$E$597,IF((I$200+1)&gt;'Sale Auction Data'!$E$2:$E$597,'Sale Auction Data'!$F$2:$F$597))))))/(SUM(IF($A399='Sale Auction Data'!$L$2:$L$597,IF(H$200&lt;'Sale Auction Data'!$E$2:$E$597,IF((I$200+1)&gt;'Sale Auction Data'!$E$2:$E$597,'Sale Auction Data'!$F$2:$F$597))))))=0,"-",(((SUM(IF($A399='Sale Auction Data'!$L$2:$L$597,IF(H$200&lt;'Sale Auction Data'!$E$2:$E$597,IF((I$200+1)&gt;'Sale Auction Data'!$E$2:$E$597,'Sale Auction Data'!$G$2:$G$597)))))-(SUM(IF($A399='Sale Auction Data'!$L$2:$L$597,IF(H$200&lt;'Sale Auction Data'!$E$2:$E$597,IF((I$200+1)&gt;'Sale Auction Data'!$E$2:$E$597,'Sale Auction Data'!$F$2:$F$597))))))/(SUM(IF($A399='Sale Auction Data'!$L$2:$L$597,IF(H$200&lt;'Sale Auction Data'!$E$2:$E$597,IF((I$200+1)&gt;'Sale Auction Data'!$E$2:$E$597,'Sale Auction Data'!$F$2:$F$597))))))))</f>
        <v>-</v>
      </c>
      <c r="J399" s="108" t="str">
        <f t="array" ref="J399">IF(ISERR(IF((((SUM(IF($A399='Sale Auction Data'!$L$2:$L$597,IF(I$200&lt;'Sale Auction Data'!$E$2:$E$597,IF((J$200+1)&gt;'Sale Auction Data'!$E$2:$E$597,'Sale Auction Data'!$G$2:$G$597)))))-(SUM(IF($A399='Sale Auction Data'!$L$2:$L$597,IF(I$200&lt;'Sale Auction Data'!$E$2:$E$597,IF((J$200+1)&gt;'Sale Auction Data'!$E$2:$E$597,'Sale Auction Data'!$F$2:$F$597))))))/(SUM(IF($A399='Sale Auction Data'!$L$2:$L$597,IF(I$200&lt;'Sale Auction Data'!$E$2:$E$597,IF((J$200+1)&gt;'Sale Auction Data'!$E$2:$E$597,'Sale Auction Data'!$F$2:$F$597))))))=0,"-",(((SUM(IF($A399='Sale Auction Data'!$L$2:$L$597,IF(I$200&lt;'Sale Auction Data'!$E$2:$E$597,IF((J$200+1)&gt;'Sale Auction Data'!$E$2:$E$597,'Sale Auction Data'!$G$2:$G$597)))))-(SUM(IF($A399='Sale Auction Data'!$L$2:$L$597,IF(I$200&lt;'Sale Auction Data'!$E$2:$E$597,IF((J$200+1)&gt;'Sale Auction Data'!$E$2:$E$597,'Sale Auction Data'!$F$2:$F$597))))))/(SUM(IF($A399='Sale Auction Data'!$L$2:$L$597,IF(I$200&lt;'Sale Auction Data'!$E$2:$E$597,IF((J$200+1)&gt;'Sale Auction Data'!$E$2:$E$597,'Sale Auction Data'!$F$2:$F$597)))))))),"-",IF((((SUM(IF($A399='Sale Auction Data'!$L$2:$L$597,IF(I$200&lt;'Sale Auction Data'!$E$2:$E$597,IF((J$200+1)&gt;'Sale Auction Data'!$E$2:$E$597,'Sale Auction Data'!$G$2:$G$597)))))-(SUM(IF($A399='Sale Auction Data'!$L$2:$L$597,IF(I$200&lt;'Sale Auction Data'!$E$2:$E$597,IF((J$200+1)&gt;'Sale Auction Data'!$E$2:$E$597,'Sale Auction Data'!$F$2:$F$597))))))/(SUM(IF($A399='Sale Auction Data'!$L$2:$L$597,IF(I$200&lt;'Sale Auction Data'!$E$2:$E$597,IF((J$200+1)&gt;'Sale Auction Data'!$E$2:$E$597,'Sale Auction Data'!$F$2:$F$597))))))=0,"-",(((SUM(IF($A399='Sale Auction Data'!$L$2:$L$597,IF(I$200&lt;'Sale Auction Data'!$E$2:$E$597,IF((J$200+1)&gt;'Sale Auction Data'!$E$2:$E$597,'Sale Auction Data'!$G$2:$G$597)))))-(SUM(IF($A399='Sale Auction Data'!$L$2:$L$597,IF(I$200&lt;'Sale Auction Data'!$E$2:$E$597,IF((J$200+1)&gt;'Sale Auction Data'!$E$2:$E$597,'Sale Auction Data'!$F$2:$F$597))))))/(SUM(IF($A399='Sale Auction Data'!$L$2:$L$597,IF(I$200&lt;'Sale Auction Data'!$E$2:$E$597,IF((J$200+1)&gt;'Sale Auction Data'!$E$2:$E$597,'Sale Auction Data'!$F$2:$F$597))))))))</f>
        <v>-</v>
      </c>
      <c r="K399" s="108" t="str">
        <f t="array" ref="K399">IF(ISERR(IF((((SUM(IF($A399='Sale Auction Data'!$L$2:$L$597,IF(J$200&lt;'Sale Auction Data'!$E$2:$E$597,IF((K$200+1)&gt;'Sale Auction Data'!$E$2:$E$597,'Sale Auction Data'!$G$2:$G$597)))))-(SUM(IF($A399='Sale Auction Data'!$L$2:$L$597,IF(J$200&lt;'Sale Auction Data'!$E$2:$E$597,IF((K$200+1)&gt;'Sale Auction Data'!$E$2:$E$597,'Sale Auction Data'!$F$2:$F$597))))))/(SUM(IF($A399='Sale Auction Data'!$L$2:$L$597,IF(J$200&lt;'Sale Auction Data'!$E$2:$E$597,IF((K$200+1)&gt;'Sale Auction Data'!$E$2:$E$597,'Sale Auction Data'!$F$2:$F$597))))))=0,"-",(((SUM(IF($A399='Sale Auction Data'!$L$2:$L$597,IF(J$200&lt;'Sale Auction Data'!$E$2:$E$597,IF((K$200+1)&gt;'Sale Auction Data'!$E$2:$E$597,'Sale Auction Data'!$G$2:$G$597)))))-(SUM(IF($A399='Sale Auction Data'!$L$2:$L$597,IF(J$200&lt;'Sale Auction Data'!$E$2:$E$597,IF((K$200+1)&gt;'Sale Auction Data'!$E$2:$E$597,'Sale Auction Data'!$F$2:$F$597))))))/(SUM(IF($A399='Sale Auction Data'!$L$2:$L$597,IF(J$200&lt;'Sale Auction Data'!$E$2:$E$597,IF((K$200+1)&gt;'Sale Auction Data'!$E$2:$E$597,'Sale Auction Data'!$F$2:$F$597)))))))),"-",IF((((SUM(IF($A399='Sale Auction Data'!$L$2:$L$597,IF(J$200&lt;'Sale Auction Data'!$E$2:$E$597,IF((K$200+1)&gt;'Sale Auction Data'!$E$2:$E$597,'Sale Auction Data'!$G$2:$G$597)))))-(SUM(IF($A399='Sale Auction Data'!$L$2:$L$597,IF(J$200&lt;'Sale Auction Data'!$E$2:$E$597,IF((K$200+1)&gt;'Sale Auction Data'!$E$2:$E$597,'Sale Auction Data'!$F$2:$F$597))))))/(SUM(IF($A399='Sale Auction Data'!$L$2:$L$597,IF(J$200&lt;'Sale Auction Data'!$E$2:$E$597,IF((K$200+1)&gt;'Sale Auction Data'!$E$2:$E$597,'Sale Auction Data'!$F$2:$F$597))))))=0,"-",(((SUM(IF($A399='Sale Auction Data'!$L$2:$L$597,IF(J$200&lt;'Sale Auction Data'!$E$2:$E$597,IF((K$200+1)&gt;'Sale Auction Data'!$E$2:$E$597,'Sale Auction Data'!$G$2:$G$597)))))-(SUM(IF($A399='Sale Auction Data'!$L$2:$L$597,IF(J$200&lt;'Sale Auction Data'!$E$2:$E$597,IF((K$200+1)&gt;'Sale Auction Data'!$E$2:$E$597,'Sale Auction Data'!$F$2:$F$597))))))/(SUM(IF($A399='Sale Auction Data'!$L$2:$L$597,IF(J$200&lt;'Sale Auction Data'!$E$2:$E$597,IF((K$200+1)&gt;'Sale Auction Data'!$E$2:$E$597,'Sale Auction Data'!$F$2:$F$597))))))))</f>
        <v>-</v>
      </c>
      <c r="L399" s="109" t="str">
        <f t="array" ref="L399">IF(ISERR(IF((((SUM(IF($A399='Sale Auction Data'!$L$2:$L$597,IF((L$200+1)&lt;'Sale Auction Data'!$E$2:$E$597,'Sale Auction Data'!$G$2:$G$597))))-(SUM(IF($A399='Sale Auction Data'!$L$2:$L$597,IF((L$200+1)&lt;'Sale Auction Data'!$E$2:$E$597,'Sale Auction Data'!$F$2:$F$597)))))/(SUM(IF($A399='Sale Auction Data'!$L$2:$L$597,IF((L$200+1)&lt;'Sale Auction Data'!$E$2:$E$597,'Sale Auction Data'!$F$2:$F$597)))))=0,"-",(((SUM(IF($A399='Sale Auction Data'!$L$2:$L$597,IF((L$200+1)&lt;'Sale Auction Data'!$E$2:$E$597,'Sale Auction Data'!$G$2:$G$597))))-(SUM(IF($A399='Sale Auction Data'!$L$2:$L$597,IF((L$200+1)&lt;'Sale Auction Data'!$E$2:$E$597,'Sale Auction Data'!$F$2:$F$597)))))/(SUM(IF($A399='Sale Auction Data'!$L$2:$L$597,IF((L$200+1)&lt;'Sale Auction Data'!$E$2:$E$597,'Sale Auction Data'!$F$2:$F$597))))))),"-",IF((((SUM(IF($A399='Sale Auction Data'!$L$2:$L$597,IF((L$200+1)&lt;'Sale Auction Data'!$E$2:$E$597,'Sale Auction Data'!$G$2:$G$597))))-(SUM(IF($A399='Sale Auction Data'!$L$2:$L$597,IF((L$200+1)&lt;'Sale Auction Data'!$E$2:$E$597,'Sale Auction Data'!$F$2:$F$597)))))/(SUM(IF($A399='Sale Auction Data'!$L$2:$L$597,IF((L$200+1)&lt;'Sale Auction Data'!$E$2:$E$597,'Sale Auction Data'!$F$2:$F$597)))))=0,"-",(((SUM(IF($A399='Sale Auction Data'!$L$2:$L$597,IF((L$200+1)&lt;'Sale Auction Data'!$E$2:$E$597,'Sale Auction Data'!$G$2:$G$597))))-(SUM(IF($A399='Sale Auction Data'!$L$2:$L$597,IF((L$200+1)&lt;'Sale Auction Data'!$E$2:$E$597,'Sale Auction Data'!$F$2:$F$597)))))/(SUM(IF($A399='Sale Auction Data'!$L$2:$L$597,IF((L$200+1)&lt;'Sale Auction Data'!$E$2:$E$597,'Sale Auction Data'!$F$2:$F$597)))))))</f>
        <v>-</v>
      </c>
      <c r="M399" s="113">
        <f t="shared" si="56"/>
        <v>0.44009583900414934</v>
      </c>
      <c r="N399" s="114">
        <f t="array" ref="N399">IF(MAX(IF($M399&lt;&gt;$C398:$L398,$C398:$L398))=0,"",MAX(IF($M399&lt;&gt;$C398:$L398,$C398:$L398)))</f>
        <v>0.37573851439182904</v>
      </c>
      <c r="O399" s="114">
        <f t="array" ref="O399">IF(MIN(IF($M399&lt;&gt;$C398:$L398,IF($N399&lt;&gt;$C398:$L398,$C398:$L398)))=0,"",MIN(IF($M399&lt;&gt;$C398:$L398,IF($N399&lt;&gt;$C398:$L398,$C398:$L398))))</f>
        <v>0.23261432506887053</v>
      </c>
      <c r="P399" s="114">
        <f t="array" ref="P399">IF(MIN(IF($O399&lt;&gt;$C398:$L398,IF($N399&lt;&gt;$C398:$L398,IF($M399&lt;&gt;$C398:$L398,$C398:$L398))))=0,"",MIN(IF($O399&lt;&gt;$C398:$L398,IF($N399&lt;&gt;$C398:$L398,IF($M399&lt;&gt;$C398:$L398,$C398:$L398)))))</f>
        <v>0.35637899948159663</v>
      </c>
    </row>
    <row r="400" spans="1:16" x14ac:dyDescent="0.25">
      <c r="A400" t="s">
        <v>291</v>
      </c>
      <c r="B400" s="97" t="s">
        <v>291</v>
      </c>
      <c r="C400" s="107" t="str">
        <f t="array" ref="C400">IF(ISERR(IF((((SUM(IF($A400='Sale Auction Data'!$L$2:$L$597,IF(C$200&gt;'Sale Auction Data'!$E$2:$E$597,'Sale Auction Data'!$G$2:$G$597))))-(SUM(IF($A400='Sale Auction Data'!$L$2:$L$597,IF(C$200&gt;'Sale Auction Data'!$E$2:$E$597,'Sale Auction Data'!$F$2:$F$597)))))/(SUM(IF($A400='Sale Auction Data'!$L$2:$L$597,IF(C$200&gt;'Sale Auction Data'!$E$2:$E$597,'Sale Auction Data'!$F$2:$F$597)))))=0,"-",(((SUM(IF($A400='Sale Auction Data'!$L$2:$L$597,IF(C$200&gt;'Sale Auction Data'!$E$2:$E$597,'Sale Auction Data'!$G$2:$G$597))))-(SUM(IF($A400='Sale Auction Data'!$L$2:$L$597,IF(C$200&gt;'Sale Auction Data'!$E$2:$E$597,'Sale Auction Data'!$F$2:$F$597)))))/(SUM(IF($A400='Sale Auction Data'!$L$2:$L$597,IF(C$200&gt;'Sale Auction Data'!$E$2:$E$597,'Sale Auction Data'!$F$2:$F$597))))))),"-",IF((((SUM(IF($A400='Sale Auction Data'!$L$2:$L$597,IF(C$200&gt;'Sale Auction Data'!$E$2:$E$597,'Sale Auction Data'!$G$2:$G$597))))-(SUM(IF($A400='Sale Auction Data'!$L$2:$L$597,IF(C$200&gt;'Sale Auction Data'!$E$2:$E$597,'Sale Auction Data'!$F$2:$F$597)))))/(SUM(IF($A400='Sale Auction Data'!$L$2:$L$597,IF(C$200&gt;'Sale Auction Data'!$E$2:$E$597,'Sale Auction Data'!$F$2:$F$597)))))=0,"-",(((SUM(IF($A400='Sale Auction Data'!$L$2:$L$597,IF(C$200&gt;'Sale Auction Data'!$E$2:$E$597,'Sale Auction Data'!$G$2:$G$597))))-(SUM(IF($A400='Sale Auction Data'!$L$2:$L$597,IF(C$200&gt;'Sale Auction Data'!$E$2:$E$597,'Sale Auction Data'!$F$2:$F$597)))))/(SUM(IF($A400='Sale Auction Data'!$L$2:$L$597,IF(C$200&gt;'Sale Auction Data'!$E$2:$E$597,'Sale Auction Data'!$F$2:$F$597)))))))</f>
        <v>-</v>
      </c>
      <c r="D400" s="108">
        <f t="array" ref="D400">IF(ISERR(IF((((SUM(IF($A400='Sale Auction Data'!$L$2:$L$597,IF(C$200&lt;'Sale Auction Data'!$E$2:$E$597,IF((D$200+1)&gt;'Sale Auction Data'!$E$2:$E$597,'Sale Auction Data'!$G$2:$G$597)))))-(SUM(IF($A400='Sale Auction Data'!$L$2:$L$597,IF(C$200&lt;'Sale Auction Data'!$E$2:$E$597,IF((D$200+1)&gt;'Sale Auction Data'!$E$2:$E$597,'Sale Auction Data'!$F$2:$F$597))))))/(SUM(IF($A400='Sale Auction Data'!$L$2:$L$597,IF(C$200&lt;'Sale Auction Data'!$E$2:$E$597,IF((D$200+1)&gt;'Sale Auction Data'!$E$2:$E$597,'Sale Auction Data'!$F$2:$F$597))))))=0,"-",(((SUM(IF($A400='Sale Auction Data'!$L$2:$L$597,IF(C$200&lt;'Sale Auction Data'!$E$2:$E$597,IF((D$200+1)&gt;'Sale Auction Data'!$E$2:$E$597,'Sale Auction Data'!$G$2:$G$597)))))-(SUM(IF($A400='Sale Auction Data'!$L$2:$L$597,IF(C$200&lt;'Sale Auction Data'!$E$2:$E$597,IF((D$200+1)&gt;'Sale Auction Data'!$E$2:$E$597,'Sale Auction Data'!$F$2:$F$597))))))/(SUM(IF($A400='Sale Auction Data'!$L$2:$L$597,IF(C$200&lt;'Sale Auction Data'!$E$2:$E$597,IF((D$200+1)&gt;'Sale Auction Data'!$E$2:$E$597,'Sale Auction Data'!$F$2:$F$597)))))))),"-",IF((((SUM(IF($A400='Sale Auction Data'!$L$2:$L$597,IF(C$200&lt;'Sale Auction Data'!$E$2:$E$597,IF((D$200+1)&gt;'Sale Auction Data'!$E$2:$E$597,'Sale Auction Data'!$G$2:$G$597)))))-(SUM(IF($A400='Sale Auction Data'!$L$2:$L$597,IF(C$200&lt;'Sale Auction Data'!$E$2:$E$597,IF((D$200+1)&gt;'Sale Auction Data'!$E$2:$E$597,'Sale Auction Data'!$F$2:$F$597))))))/(SUM(IF($A400='Sale Auction Data'!$L$2:$L$597,IF(C$200&lt;'Sale Auction Data'!$E$2:$E$597,IF((D$200+1)&gt;'Sale Auction Data'!$E$2:$E$597,'Sale Auction Data'!$F$2:$F$597))))))=0,"-",(((SUM(IF($A400='Sale Auction Data'!$L$2:$L$597,IF(C$200&lt;'Sale Auction Data'!$E$2:$E$597,IF((D$200+1)&gt;'Sale Auction Data'!$E$2:$E$597,'Sale Auction Data'!$G$2:$G$597)))))-(SUM(IF($A400='Sale Auction Data'!$L$2:$L$597,IF(C$200&lt;'Sale Auction Data'!$E$2:$E$597,IF((D$200+1)&gt;'Sale Auction Data'!$E$2:$E$597,'Sale Auction Data'!$F$2:$F$597))))))/(SUM(IF($A400='Sale Auction Data'!$L$2:$L$597,IF(C$200&lt;'Sale Auction Data'!$E$2:$E$597,IF((D$200+1)&gt;'Sale Auction Data'!$E$2:$E$597,'Sale Auction Data'!$F$2:$F$597))))))))</f>
        <v>0.15341520467836256</v>
      </c>
      <c r="E400" s="108" t="str">
        <f t="array" ref="E400">IF(ISERR(IF((((SUM(IF($A400='Sale Auction Data'!$L$2:$L$597,IF(D$200&lt;'Sale Auction Data'!$E$2:$E$597,IF((E$200+1)&gt;'Sale Auction Data'!$E$2:$E$597,'Sale Auction Data'!$G$2:$G$597)))))-(SUM(IF($A400='Sale Auction Data'!$L$2:$L$597,IF(D$200&lt;'Sale Auction Data'!$E$2:$E$597,IF((E$200+1)&gt;'Sale Auction Data'!$E$2:$E$597,'Sale Auction Data'!$F$2:$F$597))))))/(SUM(IF($A400='Sale Auction Data'!$L$2:$L$597,IF(D$200&lt;'Sale Auction Data'!$E$2:$E$597,IF((E$200+1)&gt;'Sale Auction Data'!$E$2:$E$597,'Sale Auction Data'!$F$2:$F$597))))))=0,"-",(((SUM(IF($A400='Sale Auction Data'!$L$2:$L$597,IF(D$200&lt;'Sale Auction Data'!$E$2:$E$597,IF((E$200+1)&gt;'Sale Auction Data'!$E$2:$E$597,'Sale Auction Data'!$G$2:$G$597)))))-(SUM(IF($A400='Sale Auction Data'!$L$2:$L$597,IF(D$200&lt;'Sale Auction Data'!$E$2:$E$597,IF((E$200+1)&gt;'Sale Auction Data'!$E$2:$E$597,'Sale Auction Data'!$F$2:$F$597))))))/(SUM(IF($A400='Sale Auction Data'!$L$2:$L$597,IF(D$200&lt;'Sale Auction Data'!$E$2:$E$597,IF((E$200+1)&gt;'Sale Auction Data'!$E$2:$E$597,'Sale Auction Data'!$F$2:$F$597)))))))),"-",IF((((SUM(IF($A400='Sale Auction Data'!$L$2:$L$597,IF(D$200&lt;'Sale Auction Data'!$E$2:$E$597,IF((E$200+1)&gt;'Sale Auction Data'!$E$2:$E$597,'Sale Auction Data'!$G$2:$G$597)))))-(SUM(IF($A400='Sale Auction Data'!$L$2:$L$597,IF(D$200&lt;'Sale Auction Data'!$E$2:$E$597,IF((E$200+1)&gt;'Sale Auction Data'!$E$2:$E$597,'Sale Auction Data'!$F$2:$F$597))))))/(SUM(IF($A400='Sale Auction Data'!$L$2:$L$597,IF(D$200&lt;'Sale Auction Data'!$E$2:$E$597,IF((E$200+1)&gt;'Sale Auction Data'!$E$2:$E$597,'Sale Auction Data'!$F$2:$F$597))))))=0,"-",(((SUM(IF($A400='Sale Auction Data'!$L$2:$L$597,IF(D$200&lt;'Sale Auction Data'!$E$2:$E$597,IF((E$200+1)&gt;'Sale Auction Data'!$E$2:$E$597,'Sale Auction Data'!$G$2:$G$597)))))-(SUM(IF($A400='Sale Auction Data'!$L$2:$L$597,IF(D$200&lt;'Sale Auction Data'!$E$2:$E$597,IF((E$200+1)&gt;'Sale Auction Data'!$E$2:$E$597,'Sale Auction Data'!$F$2:$F$597))))))/(SUM(IF($A400='Sale Auction Data'!$L$2:$L$597,IF(D$200&lt;'Sale Auction Data'!$E$2:$E$597,IF((E$200+1)&gt;'Sale Auction Data'!$E$2:$E$597,'Sale Auction Data'!$F$2:$F$597))))))))</f>
        <v>-</v>
      </c>
      <c r="F400" s="108" t="str">
        <f t="array" ref="F400">IF(ISERR(IF((((SUM(IF($A400='Sale Auction Data'!$L$2:$L$597,IF(E$200&lt;'Sale Auction Data'!$E$2:$E$597,IF((F$200+1)&gt;'Sale Auction Data'!$E$2:$E$597,'Sale Auction Data'!$G$2:$G$597)))))-(SUM(IF($A400='Sale Auction Data'!$L$2:$L$597,IF(E$200&lt;'Sale Auction Data'!$E$2:$E$597,IF((F$200+1)&gt;'Sale Auction Data'!$E$2:$E$597,'Sale Auction Data'!$F$2:$F$597))))))/(SUM(IF($A400='Sale Auction Data'!$L$2:$L$597,IF(E$200&lt;'Sale Auction Data'!$E$2:$E$597,IF((F$200+1)&gt;'Sale Auction Data'!$E$2:$E$597,'Sale Auction Data'!$F$2:$F$597))))))=0,"-",(((SUM(IF($A400='Sale Auction Data'!$L$2:$L$597,IF(E$200&lt;'Sale Auction Data'!$E$2:$E$597,IF((F$200+1)&gt;'Sale Auction Data'!$E$2:$E$597,'Sale Auction Data'!$G$2:$G$597)))))-(SUM(IF($A400='Sale Auction Data'!$L$2:$L$597,IF(E$200&lt;'Sale Auction Data'!$E$2:$E$597,IF((F$200+1)&gt;'Sale Auction Data'!$E$2:$E$597,'Sale Auction Data'!$F$2:$F$597))))))/(SUM(IF($A400='Sale Auction Data'!$L$2:$L$597,IF(E$200&lt;'Sale Auction Data'!$E$2:$E$597,IF((F$200+1)&gt;'Sale Auction Data'!$E$2:$E$597,'Sale Auction Data'!$F$2:$F$597)))))))),"-",IF((((SUM(IF($A400='Sale Auction Data'!$L$2:$L$597,IF(E$200&lt;'Sale Auction Data'!$E$2:$E$597,IF((F$200+1)&gt;'Sale Auction Data'!$E$2:$E$597,'Sale Auction Data'!$G$2:$G$597)))))-(SUM(IF($A400='Sale Auction Data'!$L$2:$L$597,IF(E$200&lt;'Sale Auction Data'!$E$2:$E$597,IF((F$200+1)&gt;'Sale Auction Data'!$E$2:$E$597,'Sale Auction Data'!$F$2:$F$597))))))/(SUM(IF($A400='Sale Auction Data'!$L$2:$L$597,IF(E$200&lt;'Sale Auction Data'!$E$2:$E$597,IF((F$200+1)&gt;'Sale Auction Data'!$E$2:$E$597,'Sale Auction Data'!$F$2:$F$597))))))=0,"-",(((SUM(IF($A400='Sale Auction Data'!$L$2:$L$597,IF(E$200&lt;'Sale Auction Data'!$E$2:$E$597,IF((F$200+1)&gt;'Sale Auction Data'!$E$2:$E$597,'Sale Auction Data'!$G$2:$G$597)))))-(SUM(IF($A400='Sale Auction Data'!$L$2:$L$597,IF(E$200&lt;'Sale Auction Data'!$E$2:$E$597,IF((F$200+1)&gt;'Sale Auction Data'!$E$2:$E$597,'Sale Auction Data'!$F$2:$F$597))))))/(SUM(IF($A400='Sale Auction Data'!$L$2:$L$597,IF(E$200&lt;'Sale Auction Data'!$E$2:$E$597,IF((F$200+1)&gt;'Sale Auction Data'!$E$2:$E$597,'Sale Auction Data'!$F$2:$F$597))))))))</f>
        <v>-</v>
      </c>
      <c r="G400" s="108" t="str">
        <f t="array" ref="G400">IF(ISERR(IF((((SUM(IF($A400='Sale Auction Data'!$L$2:$L$597,IF(F$200&lt;'Sale Auction Data'!$E$2:$E$597,IF((G$200+1)&gt;'Sale Auction Data'!$E$2:$E$597,'Sale Auction Data'!$G$2:$G$597)))))-(SUM(IF($A400='Sale Auction Data'!$L$2:$L$597,IF(F$200&lt;'Sale Auction Data'!$E$2:$E$597,IF((G$200+1)&gt;'Sale Auction Data'!$E$2:$E$597,'Sale Auction Data'!$F$2:$F$597))))))/(SUM(IF($A400='Sale Auction Data'!$L$2:$L$597,IF(F$200&lt;'Sale Auction Data'!$E$2:$E$597,IF((G$200+1)&gt;'Sale Auction Data'!$E$2:$E$597,'Sale Auction Data'!$F$2:$F$597))))))=0,"-",(((SUM(IF($A400='Sale Auction Data'!$L$2:$L$597,IF(F$200&lt;'Sale Auction Data'!$E$2:$E$597,IF((G$200+1)&gt;'Sale Auction Data'!$E$2:$E$597,'Sale Auction Data'!$G$2:$G$597)))))-(SUM(IF($A400='Sale Auction Data'!$L$2:$L$597,IF(F$200&lt;'Sale Auction Data'!$E$2:$E$597,IF((G$200+1)&gt;'Sale Auction Data'!$E$2:$E$597,'Sale Auction Data'!$F$2:$F$597))))))/(SUM(IF($A400='Sale Auction Data'!$L$2:$L$597,IF(F$200&lt;'Sale Auction Data'!$E$2:$E$597,IF((G$200+1)&gt;'Sale Auction Data'!$E$2:$E$597,'Sale Auction Data'!$F$2:$F$597)))))))),"-",IF((((SUM(IF($A400='Sale Auction Data'!$L$2:$L$597,IF(F$200&lt;'Sale Auction Data'!$E$2:$E$597,IF((G$200+1)&gt;'Sale Auction Data'!$E$2:$E$597,'Sale Auction Data'!$G$2:$G$597)))))-(SUM(IF($A400='Sale Auction Data'!$L$2:$L$597,IF(F$200&lt;'Sale Auction Data'!$E$2:$E$597,IF((G$200+1)&gt;'Sale Auction Data'!$E$2:$E$597,'Sale Auction Data'!$F$2:$F$597))))))/(SUM(IF($A400='Sale Auction Data'!$L$2:$L$597,IF(F$200&lt;'Sale Auction Data'!$E$2:$E$597,IF((G$200+1)&gt;'Sale Auction Data'!$E$2:$E$597,'Sale Auction Data'!$F$2:$F$597))))))=0,"-",(((SUM(IF($A400='Sale Auction Data'!$L$2:$L$597,IF(F$200&lt;'Sale Auction Data'!$E$2:$E$597,IF((G$200+1)&gt;'Sale Auction Data'!$E$2:$E$597,'Sale Auction Data'!$G$2:$G$597)))))-(SUM(IF($A400='Sale Auction Data'!$L$2:$L$597,IF(F$200&lt;'Sale Auction Data'!$E$2:$E$597,IF((G$200+1)&gt;'Sale Auction Data'!$E$2:$E$597,'Sale Auction Data'!$F$2:$F$597))))))/(SUM(IF($A400='Sale Auction Data'!$L$2:$L$597,IF(F$200&lt;'Sale Auction Data'!$E$2:$E$597,IF((G$200+1)&gt;'Sale Auction Data'!$E$2:$E$597,'Sale Auction Data'!$F$2:$F$597))))))))</f>
        <v>-</v>
      </c>
      <c r="H400" s="108" t="str">
        <f t="array" ref="H400">IF(ISERR(IF((((SUM(IF($A400='Sale Auction Data'!$L$2:$L$597,IF(G$200&lt;'Sale Auction Data'!$E$2:$E$597,IF((H$200+1)&gt;'Sale Auction Data'!$E$2:$E$597,'Sale Auction Data'!$G$2:$G$597)))))-(SUM(IF($A400='Sale Auction Data'!$L$2:$L$597,IF(G$200&lt;'Sale Auction Data'!$E$2:$E$597,IF((H$200+1)&gt;'Sale Auction Data'!$E$2:$E$597,'Sale Auction Data'!$F$2:$F$597))))))/(SUM(IF($A400='Sale Auction Data'!$L$2:$L$597,IF(G$200&lt;'Sale Auction Data'!$E$2:$E$597,IF((H$200+1)&gt;'Sale Auction Data'!$E$2:$E$597,'Sale Auction Data'!$F$2:$F$597))))))=0,"-",(((SUM(IF($A400='Sale Auction Data'!$L$2:$L$597,IF(G$200&lt;'Sale Auction Data'!$E$2:$E$597,IF((H$200+1)&gt;'Sale Auction Data'!$E$2:$E$597,'Sale Auction Data'!$G$2:$G$597)))))-(SUM(IF($A400='Sale Auction Data'!$L$2:$L$597,IF(G$200&lt;'Sale Auction Data'!$E$2:$E$597,IF((H$200+1)&gt;'Sale Auction Data'!$E$2:$E$597,'Sale Auction Data'!$F$2:$F$597))))))/(SUM(IF($A400='Sale Auction Data'!$L$2:$L$597,IF(G$200&lt;'Sale Auction Data'!$E$2:$E$597,IF((H$200+1)&gt;'Sale Auction Data'!$E$2:$E$597,'Sale Auction Data'!$F$2:$F$597)))))))),"-",IF((((SUM(IF($A400='Sale Auction Data'!$L$2:$L$597,IF(G$200&lt;'Sale Auction Data'!$E$2:$E$597,IF((H$200+1)&gt;'Sale Auction Data'!$E$2:$E$597,'Sale Auction Data'!$G$2:$G$597)))))-(SUM(IF($A400='Sale Auction Data'!$L$2:$L$597,IF(G$200&lt;'Sale Auction Data'!$E$2:$E$597,IF((H$200+1)&gt;'Sale Auction Data'!$E$2:$E$597,'Sale Auction Data'!$F$2:$F$597))))))/(SUM(IF($A400='Sale Auction Data'!$L$2:$L$597,IF(G$200&lt;'Sale Auction Data'!$E$2:$E$597,IF((H$200+1)&gt;'Sale Auction Data'!$E$2:$E$597,'Sale Auction Data'!$F$2:$F$597))))))=0,"-",(((SUM(IF($A400='Sale Auction Data'!$L$2:$L$597,IF(G$200&lt;'Sale Auction Data'!$E$2:$E$597,IF((H$200+1)&gt;'Sale Auction Data'!$E$2:$E$597,'Sale Auction Data'!$G$2:$G$597)))))-(SUM(IF($A400='Sale Auction Data'!$L$2:$L$597,IF(G$200&lt;'Sale Auction Data'!$E$2:$E$597,IF((H$200+1)&gt;'Sale Auction Data'!$E$2:$E$597,'Sale Auction Data'!$F$2:$F$597))))))/(SUM(IF($A400='Sale Auction Data'!$L$2:$L$597,IF(G$200&lt;'Sale Auction Data'!$E$2:$E$597,IF((H$200+1)&gt;'Sale Auction Data'!$E$2:$E$597,'Sale Auction Data'!$F$2:$F$597))))))))</f>
        <v>-</v>
      </c>
      <c r="I400" s="108" t="str">
        <f t="array" ref="I400">IF(ISERR(IF((((SUM(IF($A400='Sale Auction Data'!$L$2:$L$597,IF(H$200&lt;'Sale Auction Data'!$E$2:$E$597,IF((I$200+1)&gt;'Sale Auction Data'!$E$2:$E$597,'Sale Auction Data'!$G$2:$G$597)))))-(SUM(IF($A400='Sale Auction Data'!$L$2:$L$597,IF(H$200&lt;'Sale Auction Data'!$E$2:$E$597,IF((I$200+1)&gt;'Sale Auction Data'!$E$2:$E$597,'Sale Auction Data'!$F$2:$F$597))))))/(SUM(IF($A400='Sale Auction Data'!$L$2:$L$597,IF(H$200&lt;'Sale Auction Data'!$E$2:$E$597,IF((I$200+1)&gt;'Sale Auction Data'!$E$2:$E$597,'Sale Auction Data'!$F$2:$F$597))))))=0,"-",(((SUM(IF($A400='Sale Auction Data'!$L$2:$L$597,IF(H$200&lt;'Sale Auction Data'!$E$2:$E$597,IF((I$200+1)&gt;'Sale Auction Data'!$E$2:$E$597,'Sale Auction Data'!$G$2:$G$597)))))-(SUM(IF($A400='Sale Auction Data'!$L$2:$L$597,IF(H$200&lt;'Sale Auction Data'!$E$2:$E$597,IF((I$200+1)&gt;'Sale Auction Data'!$E$2:$E$597,'Sale Auction Data'!$F$2:$F$597))))))/(SUM(IF($A400='Sale Auction Data'!$L$2:$L$597,IF(H$200&lt;'Sale Auction Data'!$E$2:$E$597,IF((I$200+1)&gt;'Sale Auction Data'!$E$2:$E$597,'Sale Auction Data'!$F$2:$F$597)))))))),"-",IF((((SUM(IF($A400='Sale Auction Data'!$L$2:$L$597,IF(H$200&lt;'Sale Auction Data'!$E$2:$E$597,IF((I$200+1)&gt;'Sale Auction Data'!$E$2:$E$597,'Sale Auction Data'!$G$2:$G$597)))))-(SUM(IF($A400='Sale Auction Data'!$L$2:$L$597,IF(H$200&lt;'Sale Auction Data'!$E$2:$E$597,IF((I$200+1)&gt;'Sale Auction Data'!$E$2:$E$597,'Sale Auction Data'!$F$2:$F$597))))))/(SUM(IF($A400='Sale Auction Data'!$L$2:$L$597,IF(H$200&lt;'Sale Auction Data'!$E$2:$E$597,IF((I$200+1)&gt;'Sale Auction Data'!$E$2:$E$597,'Sale Auction Data'!$F$2:$F$597))))))=0,"-",(((SUM(IF($A400='Sale Auction Data'!$L$2:$L$597,IF(H$200&lt;'Sale Auction Data'!$E$2:$E$597,IF((I$200+1)&gt;'Sale Auction Data'!$E$2:$E$597,'Sale Auction Data'!$G$2:$G$597)))))-(SUM(IF($A400='Sale Auction Data'!$L$2:$L$597,IF(H$200&lt;'Sale Auction Data'!$E$2:$E$597,IF((I$200+1)&gt;'Sale Auction Data'!$E$2:$E$597,'Sale Auction Data'!$F$2:$F$597))))))/(SUM(IF($A400='Sale Auction Data'!$L$2:$L$597,IF(H$200&lt;'Sale Auction Data'!$E$2:$E$597,IF((I$200+1)&gt;'Sale Auction Data'!$E$2:$E$597,'Sale Auction Data'!$F$2:$F$597))))))))</f>
        <v>-</v>
      </c>
      <c r="J400" s="108" t="str">
        <f t="array" ref="J400">IF(ISERR(IF((((SUM(IF($A400='Sale Auction Data'!$L$2:$L$597,IF(I$200&lt;'Sale Auction Data'!$E$2:$E$597,IF((J$200+1)&gt;'Sale Auction Data'!$E$2:$E$597,'Sale Auction Data'!$G$2:$G$597)))))-(SUM(IF($A400='Sale Auction Data'!$L$2:$L$597,IF(I$200&lt;'Sale Auction Data'!$E$2:$E$597,IF((J$200+1)&gt;'Sale Auction Data'!$E$2:$E$597,'Sale Auction Data'!$F$2:$F$597))))))/(SUM(IF($A400='Sale Auction Data'!$L$2:$L$597,IF(I$200&lt;'Sale Auction Data'!$E$2:$E$597,IF((J$200+1)&gt;'Sale Auction Data'!$E$2:$E$597,'Sale Auction Data'!$F$2:$F$597))))))=0,"-",(((SUM(IF($A400='Sale Auction Data'!$L$2:$L$597,IF(I$200&lt;'Sale Auction Data'!$E$2:$E$597,IF((J$200+1)&gt;'Sale Auction Data'!$E$2:$E$597,'Sale Auction Data'!$G$2:$G$597)))))-(SUM(IF($A400='Sale Auction Data'!$L$2:$L$597,IF(I$200&lt;'Sale Auction Data'!$E$2:$E$597,IF((J$200+1)&gt;'Sale Auction Data'!$E$2:$E$597,'Sale Auction Data'!$F$2:$F$597))))))/(SUM(IF($A400='Sale Auction Data'!$L$2:$L$597,IF(I$200&lt;'Sale Auction Data'!$E$2:$E$597,IF((J$200+1)&gt;'Sale Auction Data'!$E$2:$E$597,'Sale Auction Data'!$F$2:$F$597)))))))),"-",IF((((SUM(IF($A400='Sale Auction Data'!$L$2:$L$597,IF(I$200&lt;'Sale Auction Data'!$E$2:$E$597,IF((J$200+1)&gt;'Sale Auction Data'!$E$2:$E$597,'Sale Auction Data'!$G$2:$G$597)))))-(SUM(IF($A400='Sale Auction Data'!$L$2:$L$597,IF(I$200&lt;'Sale Auction Data'!$E$2:$E$597,IF((J$200+1)&gt;'Sale Auction Data'!$E$2:$E$597,'Sale Auction Data'!$F$2:$F$597))))))/(SUM(IF($A400='Sale Auction Data'!$L$2:$L$597,IF(I$200&lt;'Sale Auction Data'!$E$2:$E$597,IF((J$200+1)&gt;'Sale Auction Data'!$E$2:$E$597,'Sale Auction Data'!$F$2:$F$597))))))=0,"-",(((SUM(IF($A400='Sale Auction Data'!$L$2:$L$597,IF(I$200&lt;'Sale Auction Data'!$E$2:$E$597,IF((J$200+1)&gt;'Sale Auction Data'!$E$2:$E$597,'Sale Auction Data'!$G$2:$G$597)))))-(SUM(IF($A400='Sale Auction Data'!$L$2:$L$597,IF(I$200&lt;'Sale Auction Data'!$E$2:$E$597,IF((J$200+1)&gt;'Sale Auction Data'!$E$2:$E$597,'Sale Auction Data'!$F$2:$F$597))))))/(SUM(IF($A400='Sale Auction Data'!$L$2:$L$597,IF(I$200&lt;'Sale Auction Data'!$E$2:$E$597,IF((J$200+1)&gt;'Sale Auction Data'!$E$2:$E$597,'Sale Auction Data'!$F$2:$F$597))))))))</f>
        <v>-</v>
      </c>
      <c r="K400" s="108" t="str">
        <f t="array" ref="K400">IF(ISERR(IF((((SUM(IF($A400='Sale Auction Data'!$L$2:$L$597,IF(J$200&lt;'Sale Auction Data'!$E$2:$E$597,IF((K$200+1)&gt;'Sale Auction Data'!$E$2:$E$597,'Sale Auction Data'!$G$2:$G$597)))))-(SUM(IF($A400='Sale Auction Data'!$L$2:$L$597,IF(J$200&lt;'Sale Auction Data'!$E$2:$E$597,IF((K$200+1)&gt;'Sale Auction Data'!$E$2:$E$597,'Sale Auction Data'!$F$2:$F$597))))))/(SUM(IF($A400='Sale Auction Data'!$L$2:$L$597,IF(J$200&lt;'Sale Auction Data'!$E$2:$E$597,IF((K$200+1)&gt;'Sale Auction Data'!$E$2:$E$597,'Sale Auction Data'!$F$2:$F$597))))))=0,"-",(((SUM(IF($A400='Sale Auction Data'!$L$2:$L$597,IF(J$200&lt;'Sale Auction Data'!$E$2:$E$597,IF((K$200+1)&gt;'Sale Auction Data'!$E$2:$E$597,'Sale Auction Data'!$G$2:$G$597)))))-(SUM(IF($A400='Sale Auction Data'!$L$2:$L$597,IF(J$200&lt;'Sale Auction Data'!$E$2:$E$597,IF((K$200+1)&gt;'Sale Auction Data'!$E$2:$E$597,'Sale Auction Data'!$F$2:$F$597))))))/(SUM(IF($A400='Sale Auction Data'!$L$2:$L$597,IF(J$200&lt;'Sale Auction Data'!$E$2:$E$597,IF((K$200+1)&gt;'Sale Auction Data'!$E$2:$E$597,'Sale Auction Data'!$F$2:$F$597)))))))),"-",IF((((SUM(IF($A400='Sale Auction Data'!$L$2:$L$597,IF(J$200&lt;'Sale Auction Data'!$E$2:$E$597,IF((K$200+1)&gt;'Sale Auction Data'!$E$2:$E$597,'Sale Auction Data'!$G$2:$G$597)))))-(SUM(IF($A400='Sale Auction Data'!$L$2:$L$597,IF(J$200&lt;'Sale Auction Data'!$E$2:$E$597,IF((K$200+1)&gt;'Sale Auction Data'!$E$2:$E$597,'Sale Auction Data'!$F$2:$F$597))))))/(SUM(IF($A400='Sale Auction Data'!$L$2:$L$597,IF(J$200&lt;'Sale Auction Data'!$E$2:$E$597,IF((K$200+1)&gt;'Sale Auction Data'!$E$2:$E$597,'Sale Auction Data'!$F$2:$F$597))))))=0,"-",(((SUM(IF($A400='Sale Auction Data'!$L$2:$L$597,IF(J$200&lt;'Sale Auction Data'!$E$2:$E$597,IF((K$200+1)&gt;'Sale Auction Data'!$E$2:$E$597,'Sale Auction Data'!$G$2:$G$597)))))-(SUM(IF($A400='Sale Auction Data'!$L$2:$L$597,IF(J$200&lt;'Sale Auction Data'!$E$2:$E$597,IF((K$200+1)&gt;'Sale Auction Data'!$E$2:$E$597,'Sale Auction Data'!$F$2:$F$597))))))/(SUM(IF($A400='Sale Auction Data'!$L$2:$L$597,IF(J$200&lt;'Sale Auction Data'!$E$2:$E$597,IF((K$200+1)&gt;'Sale Auction Data'!$E$2:$E$597,'Sale Auction Data'!$F$2:$F$597))))))))</f>
        <v>-</v>
      </c>
      <c r="L400" s="109" t="str">
        <f t="array" ref="L400">IF(ISERR(IF((((SUM(IF($A400='Sale Auction Data'!$L$2:$L$597,IF((L$200+1)&lt;'Sale Auction Data'!$E$2:$E$597,'Sale Auction Data'!$G$2:$G$597))))-(SUM(IF($A400='Sale Auction Data'!$L$2:$L$597,IF((L$200+1)&lt;'Sale Auction Data'!$E$2:$E$597,'Sale Auction Data'!$F$2:$F$597)))))/(SUM(IF($A400='Sale Auction Data'!$L$2:$L$597,IF((L$200+1)&lt;'Sale Auction Data'!$E$2:$E$597,'Sale Auction Data'!$F$2:$F$597)))))=0,"-",(((SUM(IF($A400='Sale Auction Data'!$L$2:$L$597,IF((L$200+1)&lt;'Sale Auction Data'!$E$2:$E$597,'Sale Auction Data'!$G$2:$G$597))))-(SUM(IF($A400='Sale Auction Data'!$L$2:$L$597,IF((L$200+1)&lt;'Sale Auction Data'!$E$2:$E$597,'Sale Auction Data'!$F$2:$F$597)))))/(SUM(IF($A400='Sale Auction Data'!$L$2:$L$597,IF((L$200+1)&lt;'Sale Auction Data'!$E$2:$E$597,'Sale Auction Data'!$F$2:$F$597))))))),"-",IF((((SUM(IF($A400='Sale Auction Data'!$L$2:$L$597,IF((L$200+1)&lt;'Sale Auction Data'!$E$2:$E$597,'Sale Auction Data'!$G$2:$G$597))))-(SUM(IF($A400='Sale Auction Data'!$L$2:$L$597,IF((L$200+1)&lt;'Sale Auction Data'!$E$2:$E$597,'Sale Auction Data'!$F$2:$F$597)))))/(SUM(IF($A400='Sale Auction Data'!$L$2:$L$597,IF((L$200+1)&lt;'Sale Auction Data'!$E$2:$E$597,'Sale Auction Data'!$F$2:$F$597)))))=0,"-",(((SUM(IF($A400='Sale Auction Data'!$L$2:$L$597,IF((L$200+1)&lt;'Sale Auction Data'!$E$2:$E$597,'Sale Auction Data'!$G$2:$G$597))))-(SUM(IF($A400='Sale Auction Data'!$L$2:$L$597,IF((L$200+1)&lt;'Sale Auction Data'!$E$2:$E$597,'Sale Auction Data'!$F$2:$F$597)))))/(SUM(IF($A400='Sale Auction Data'!$L$2:$L$597,IF((L$200+1)&lt;'Sale Auction Data'!$E$2:$E$597,'Sale Auction Data'!$F$2:$F$597)))))))</f>
        <v>-</v>
      </c>
      <c r="M400" s="113">
        <f t="shared" si="56"/>
        <v>0.28698090452261305</v>
      </c>
      <c r="N400" s="114" t="str">
        <f t="array" ref="N400">IF(MAX(IF($M400&lt;&gt;$C399:$L399,$C399:$L399))=0,"",MAX(IF($M400&lt;&gt;$C399:$L399,$C399:$L399)))</f>
        <v/>
      </c>
      <c r="O400" s="114" t="str">
        <f t="array" ref="O400">IF(MIN(IF($M400&lt;&gt;$C399:$L399,IF($N400&lt;&gt;$C399:$L399,$C399:$L399)))=0,"",MIN(IF($M400&lt;&gt;$C399:$L399,IF($N400&lt;&gt;$C399:$L399,$C399:$L399))))</f>
        <v/>
      </c>
      <c r="P400" s="114" t="str">
        <f t="array" ref="P400">IF(MIN(IF($O400&lt;&gt;$C399:$L399,IF($N400&lt;&gt;$C399:$L399,IF($M400&lt;&gt;$C399:$L399,$C399:$L399))))=0,"",MIN(IF($O400&lt;&gt;$C399:$L399,IF($N400&lt;&gt;$C399:$L399,IF($M400&lt;&gt;$C399:$L399,$C399:$L399)))))</f>
        <v/>
      </c>
    </row>
    <row r="401" spans="1:16" x14ac:dyDescent="0.25">
      <c r="A401" s="86" t="s">
        <v>299</v>
      </c>
      <c r="B401" s="86" t="s">
        <v>299</v>
      </c>
      <c r="C401" s="107">
        <f t="array" ref="C401">IF(ISERR(IF((((SUM(IF($A401='Sale Auction Data'!$L$2:$L$597,IF(C$200&gt;'Sale Auction Data'!$E$2:$E$597,'Sale Auction Data'!$G$2:$G$597))))-(SUM(IF($A401='Sale Auction Data'!$L$2:$L$597,IF(C$200&gt;'Sale Auction Data'!$E$2:$E$597,'Sale Auction Data'!$F$2:$F$597)))))/(SUM(IF($A401='Sale Auction Data'!$L$2:$L$597,IF(C$200&gt;'Sale Auction Data'!$E$2:$E$597,'Sale Auction Data'!$F$2:$F$597)))))=0,"-",(((SUM(IF($A401='Sale Auction Data'!$L$2:$L$597,IF(C$200&gt;'Sale Auction Data'!$E$2:$E$597,'Sale Auction Data'!$G$2:$G$597))))-(SUM(IF($A401='Sale Auction Data'!$L$2:$L$597,IF(C$200&gt;'Sale Auction Data'!$E$2:$E$597,'Sale Auction Data'!$F$2:$F$597)))))/(SUM(IF($A401='Sale Auction Data'!$L$2:$L$597,IF(C$200&gt;'Sale Auction Data'!$E$2:$E$597,'Sale Auction Data'!$F$2:$F$597))))))),"-",IF((((SUM(IF($A401='Sale Auction Data'!$L$2:$L$597,IF(C$200&gt;'Sale Auction Data'!$E$2:$E$597,'Sale Auction Data'!$G$2:$G$597))))-(SUM(IF($A401='Sale Auction Data'!$L$2:$L$597,IF(C$200&gt;'Sale Auction Data'!$E$2:$E$597,'Sale Auction Data'!$F$2:$F$597)))))/(SUM(IF($A401='Sale Auction Data'!$L$2:$L$597,IF(C$200&gt;'Sale Auction Data'!$E$2:$E$597,'Sale Auction Data'!$F$2:$F$597)))))=0,"-",(((SUM(IF($A401='Sale Auction Data'!$L$2:$L$597,IF(C$200&gt;'Sale Auction Data'!$E$2:$E$597,'Sale Auction Data'!$G$2:$G$597))))-(SUM(IF($A401='Sale Auction Data'!$L$2:$L$597,IF(C$200&gt;'Sale Auction Data'!$E$2:$E$597,'Sale Auction Data'!$F$2:$F$597)))))/(SUM(IF($A401='Sale Auction Data'!$L$2:$L$597,IF(C$200&gt;'Sale Auction Data'!$E$2:$E$597,'Sale Auction Data'!$F$2:$F$597)))))))</f>
        <v>0.60438000000000014</v>
      </c>
      <c r="D401" s="108" t="str">
        <f t="array" ref="D401">IF(ISERR(IF((((SUM(IF($A401='Sale Auction Data'!$L$2:$L$597,IF(C$200&lt;'Sale Auction Data'!$E$2:$E$597,IF((D$200+1)&gt;'Sale Auction Data'!$E$2:$E$597,'Sale Auction Data'!$G$2:$G$597)))))-(SUM(IF($A401='Sale Auction Data'!$L$2:$L$597,IF(C$200&lt;'Sale Auction Data'!$E$2:$E$597,IF((D$200+1)&gt;'Sale Auction Data'!$E$2:$E$597,'Sale Auction Data'!$F$2:$F$597))))))/(SUM(IF($A401='Sale Auction Data'!$L$2:$L$597,IF(C$200&lt;'Sale Auction Data'!$E$2:$E$597,IF((D$200+1)&gt;'Sale Auction Data'!$E$2:$E$597,'Sale Auction Data'!$F$2:$F$597))))))=0,"-",(((SUM(IF($A401='Sale Auction Data'!$L$2:$L$597,IF(C$200&lt;'Sale Auction Data'!$E$2:$E$597,IF((D$200+1)&gt;'Sale Auction Data'!$E$2:$E$597,'Sale Auction Data'!$G$2:$G$597)))))-(SUM(IF($A401='Sale Auction Data'!$L$2:$L$597,IF(C$200&lt;'Sale Auction Data'!$E$2:$E$597,IF((D$200+1)&gt;'Sale Auction Data'!$E$2:$E$597,'Sale Auction Data'!$F$2:$F$597))))))/(SUM(IF($A401='Sale Auction Data'!$L$2:$L$597,IF(C$200&lt;'Sale Auction Data'!$E$2:$E$597,IF((D$200+1)&gt;'Sale Auction Data'!$E$2:$E$597,'Sale Auction Data'!$F$2:$F$597)))))))),"-",IF((((SUM(IF($A401='Sale Auction Data'!$L$2:$L$597,IF(C$200&lt;'Sale Auction Data'!$E$2:$E$597,IF((D$200+1)&gt;'Sale Auction Data'!$E$2:$E$597,'Sale Auction Data'!$G$2:$G$597)))))-(SUM(IF($A401='Sale Auction Data'!$L$2:$L$597,IF(C$200&lt;'Sale Auction Data'!$E$2:$E$597,IF((D$200+1)&gt;'Sale Auction Data'!$E$2:$E$597,'Sale Auction Data'!$F$2:$F$597))))))/(SUM(IF($A401='Sale Auction Data'!$L$2:$L$597,IF(C$200&lt;'Sale Auction Data'!$E$2:$E$597,IF((D$200+1)&gt;'Sale Auction Data'!$E$2:$E$597,'Sale Auction Data'!$F$2:$F$597))))))=0,"-",(((SUM(IF($A401='Sale Auction Data'!$L$2:$L$597,IF(C$200&lt;'Sale Auction Data'!$E$2:$E$597,IF((D$200+1)&gt;'Sale Auction Data'!$E$2:$E$597,'Sale Auction Data'!$G$2:$G$597)))))-(SUM(IF($A401='Sale Auction Data'!$L$2:$L$597,IF(C$200&lt;'Sale Auction Data'!$E$2:$E$597,IF((D$200+1)&gt;'Sale Auction Data'!$E$2:$E$597,'Sale Auction Data'!$F$2:$F$597))))))/(SUM(IF($A401='Sale Auction Data'!$L$2:$L$597,IF(C$200&lt;'Sale Auction Data'!$E$2:$E$597,IF((D$200+1)&gt;'Sale Auction Data'!$E$2:$E$597,'Sale Auction Data'!$F$2:$F$597))))))))</f>
        <v>-</v>
      </c>
      <c r="E401" s="108" t="str">
        <f t="array" ref="E401">IF(ISERR(IF((((SUM(IF($A401='Sale Auction Data'!$L$2:$L$597,IF(D$200&lt;'Sale Auction Data'!$E$2:$E$597,IF((E$200+1)&gt;'Sale Auction Data'!$E$2:$E$597,'Sale Auction Data'!$G$2:$G$597)))))-(SUM(IF($A401='Sale Auction Data'!$L$2:$L$597,IF(D$200&lt;'Sale Auction Data'!$E$2:$E$597,IF((E$200+1)&gt;'Sale Auction Data'!$E$2:$E$597,'Sale Auction Data'!$F$2:$F$597))))))/(SUM(IF($A401='Sale Auction Data'!$L$2:$L$597,IF(D$200&lt;'Sale Auction Data'!$E$2:$E$597,IF((E$200+1)&gt;'Sale Auction Data'!$E$2:$E$597,'Sale Auction Data'!$F$2:$F$597))))))=0,"-",(((SUM(IF($A401='Sale Auction Data'!$L$2:$L$597,IF(D$200&lt;'Sale Auction Data'!$E$2:$E$597,IF((E$200+1)&gt;'Sale Auction Data'!$E$2:$E$597,'Sale Auction Data'!$G$2:$G$597)))))-(SUM(IF($A401='Sale Auction Data'!$L$2:$L$597,IF(D$200&lt;'Sale Auction Data'!$E$2:$E$597,IF((E$200+1)&gt;'Sale Auction Data'!$E$2:$E$597,'Sale Auction Data'!$F$2:$F$597))))))/(SUM(IF($A401='Sale Auction Data'!$L$2:$L$597,IF(D$200&lt;'Sale Auction Data'!$E$2:$E$597,IF((E$200+1)&gt;'Sale Auction Data'!$E$2:$E$597,'Sale Auction Data'!$F$2:$F$597)))))))),"-",IF((((SUM(IF($A401='Sale Auction Data'!$L$2:$L$597,IF(D$200&lt;'Sale Auction Data'!$E$2:$E$597,IF((E$200+1)&gt;'Sale Auction Data'!$E$2:$E$597,'Sale Auction Data'!$G$2:$G$597)))))-(SUM(IF($A401='Sale Auction Data'!$L$2:$L$597,IF(D$200&lt;'Sale Auction Data'!$E$2:$E$597,IF((E$200+1)&gt;'Sale Auction Data'!$E$2:$E$597,'Sale Auction Data'!$F$2:$F$597))))))/(SUM(IF($A401='Sale Auction Data'!$L$2:$L$597,IF(D$200&lt;'Sale Auction Data'!$E$2:$E$597,IF((E$200+1)&gt;'Sale Auction Data'!$E$2:$E$597,'Sale Auction Data'!$F$2:$F$597))))))=0,"-",(((SUM(IF($A401='Sale Auction Data'!$L$2:$L$597,IF(D$200&lt;'Sale Auction Data'!$E$2:$E$597,IF((E$200+1)&gt;'Sale Auction Data'!$E$2:$E$597,'Sale Auction Data'!$G$2:$G$597)))))-(SUM(IF($A401='Sale Auction Data'!$L$2:$L$597,IF(D$200&lt;'Sale Auction Data'!$E$2:$E$597,IF((E$200+1)&gt;'Sale Auction Data'!$E$2:$E$597,'Sale Auction Data'!$F$2:$F$597))))))/(SUM(IF($A401='Sale Auction Data'!$L$2:$L$597,IF(D$200&lt;'Sale Auction Data'!$E$2:$E$597,IF((E$200+1)&gt;'Sale Auction Data'!$E$2:$E$597,'Sale Auction Data'!$F$2:$F$597))))))))</f>
        <v>-</v>
      </c>
      <c r="F401" s="108" t="str">
        <f t="array" ref="F401">IF(ISERR(IF((((SUM(IF($A401='Sale Auction Data'!$L$2:$L$597,IF(E$200&lt;'Sale Auction Data'!$E$2:$E$597,IF((F$200+1)&gt;'Sale Auction Data'!$E$2:$E$597,'Sale Auction Data'!$G$2:$G$597)))))-(SUM(IF($A401='Sale Auction Data'!$L$2:$L$597,IF(E$200&lt;'Sale Auction Data'!$E$2:$E$597,IF((F$200+1)&gt;'Sale Auction Data'!$E$2:$E$597,'Sale Auction Data'!$F$2:$F$597))))))/(SUM(IF($A401='Sale Auction Data'!$L$2:$L$597,IF(E$200&lt;'Sale Auction Data'!$E$2:$E$597,IF((F$200+1)&gt;'Sale Auction Data'!$E$2:$E$597,'Sale Auction Data'!$F$2:$F$597))))))=0,"-",(((SUM(IF($A401='Sale Auction Data'!$L$2:$L$597,IF(E$200&lt;'Sale Auction Data'!$E$2:$E$597,IF((F$200+1)&gt;'Sale Auction Data'!$E$2:$E$597,'Sale Auction Data'!$G$2:$G$597)))))-(SUM(IF($A401='Sale Auction Data'!$L$2:$L$597,IF(E$200&lt;'Sale Auction Data'!$E$2:$E$597,IF((F$200+1)&gt;'Sale Auction Data'!$E$2:$E$597,'Sale Auction Data'!$F$2:$F$597))))))/(SUM(IF($A401='Sale Auction Data'!$L$2:$L$597,IF(E$200&lt;'Sale Auction Data'!$E$2:$E$597,IF((F$200+1)&gt;'Sale Auction Data'!$E$2:$E$597,'Sale Auction Data'!$F$2:$F$597)))))))),"-",IF((((SUM(IF($A401='Sale Auction Data'!$L$2:$L$597,IF(E$200&lt;'Sale Auction Data'!$E$2:$E$597,IF((F$200+1)&gt;'Sale Auction Data'!$E$2:$E$597,'Sale Auction Data'!$G$2:$G$597)))))-(SUM(IF($A401='Sale Auction Data'!$L$2:$L$597,IF(E$200&lt;'Sale Auction Data'!$E$2:$E$597,IF((F$200+1)&gt;'Sale Auction Data'!$E$2:$E$597,'Sale Auction Data'!$F$2:$F$597))))))/(SUM(IF($A401='Sale Auction Data'!$L$2:$L$597,IF(E$200&lt;'Sale Auction Data'!$E$2:$E$597,IF((F$200+1)&gt;'Sale Auction Data'!$E$2:$E$597,'Sale Auction Data'!$F$2:$F$597))))))=0,"-",(((SUM(IF($A401='Sale Auction Data'!$L$2:$L$597,IF(E$200&lt;'Sale Auction Data'!$E$2:$E$597,IF((F$200+1)&gt;'Sale Auction Data'!$E$2:$E$597,'Sale Auction Data'!$G$2:$G$597)))))-(SUM(IF($A401='Sale Auction Data'!$L$2:$L$597,IF(E$200&lt;'Sale Auction Data'!$E$2:$E$597,IF((F$200+1)&gt;'Sale Auction Data'!$E$2:$E$597,'Sale Auction Data'!$F$2:$F$597))))))/(SUM(IF($A401='Sale Auction Data'!$L$2:$L$597,IF(E$200&lt;'Sale Auction Data'!$E$2:$E$597,IF((F$200+1)&gt;'Sale Auction Data'!$E$2:$E$597,'Sale Auction Data'!$F$2:$F$597))))))))</f>
        <v>-</v>
      </c>
      <c r="G401" s="108" t="str">
        <f t="array" ref="G401">IF(ISERR(IF((((SUM(IF($A401='Sale Auction Data'!$L$2:$L$597,IF(F$200&lt;'Sale Auction Data'!$E$2:$E$597,IF((G$200+1)&gt;'Sale Auction Data'!$E$2:$E$597,'Sale Auction Data'!$G$2:$G$597)))))-(SUM(IF($A401='Sale Auction Data'!$L$2:$L$597,IF(F$200&lt;'Sale Auction Data'!$E$2:$E$597,IF((G$200+1)&gt;'Sale Auction Data'!$E$2:$E$597,'Sale Auction Data'!$F$2:$F$597))))))/(SUM(IF($A401='Sale Auction Data'!$L$2:$L$597,IF(F$200&lt;'Sale Auction Data'!$E$2:$E$597,IF((G$200+1)&gt;'Sale Auction Data'!$E$2:$E$597,'Sale Auction Data'!$F$2:$F$597))))))=0,"-",(((SUM(IF($A401='Sale Auction Data'!$L$2:$L$597,IF(F$200&lt;'Sale Auction Data'!$E$2:$E$597,IF((G$200+1)&gt;'Sale Auction Data'!$E$2:$E$597,'Sale Auction Data'!$G$2:$G$597)))))-(SUM(IF($A401='Sale Auction Data'!$L$2:$L$597,IF(F$200&lt;'Sale Auction Data'!$E$2:$E$597,IF((G$200+1)&gt;'Sale Auction Data'!$E$2:$E$597,'Sale Auction Data'!$F$2:$F$597))))))/(SUM(IF($A401='Sale Auction Data'!$L$2:$L$597,IF(F$200&lt;'Sale Auction Data'!$E$2:$E$597,IF((G$200+1)&gt;'Sale Auction Data'!$E$2:$E$597,'Sale Auction Data'!$F$2:$F$597)))))))),"-",IF((((SUM(IF($A401='Sale Auction Data'!$L$2:$L$597,IF(F$200&lt;'Sale Auction Data'!$E$2:$E$597,IF((G$200+1)&gt;'Sale Auction Data'!$E$2:$E$597,'Sale Auction Data'!$G$2:$G$597)))))-(SUM(IF($A401='Sale Auction Data'!$L$2:$L$597,IF(F$200&lt;'Sale Auction Data'!$E$2:$E$597,IF((G$200+1)&gt;'Sale Auction Data'!$E$2:$E$597,'Sale Auction Data'!$F$2:$F$597))))))/(SUM(IF($A401='Sale Auction Data'!$L$2:$L$597,IF(F$200&lt;'Sale Auction Data'!$E$2:$E$597,IF((G$200+1)&gt;'Sale Auction Data'!$E$2:$E$597,'Sale Auction Data'!$F$2:$F$597))))))=0,"-",(((SUM(IF($A401='Sale Auction Data'!$L$2:$L$597,IF(F$200&lt;'Sale Auction Data'!$E$2:$E$597,IF((G$200+1)&gt;'Sale Auction Data'!$E$2:$E$597,'Sale Auction Data'!$G$2:$G$597)))))-(SUM(IF($A401='Sale Auction Data'!$L$2:$L$597,IF(F$200&lt;'Sale Auction Data'!$E$2:$E$597,IF((G$200+1)&gt;'Sale Auction Data'!$E$2:$E$597,'Sale Auction Data'!$F$2:$F$597))))))/(SUM(IF($A401='Sale Auction Data'!$L$2:$L$597,IF(F$200&lt;'Sale Auction Data'!$E$2:$E$597,IF((G$200+1)&gt;'Sale Auction Data'!$E$2:$E$597,'Sale Auction Data'!$F$2:$F$597))))))))</f>
        <v>-</v>
      </c>
      <c r="H401" s="108" t="str">
        <f t="array" ref="H401">IF(ISERR(IF((((SUM(IF($A401='Sale Auction Data'!$L$2:$L$597,IF(G$200&lt;'Sale Auction Data'!$E$2:$E$597,IF((H$200+1)&gt;'Sale Auction Data'!$E$2:$E$597,'Sale Auction Data'!$G$2:$G$597)))))-(SUM(IF($A401='Sale Auction Data'!$L$2:$L$597,IF(G$200&lt;'Sale Auction Data'!$E$2:$E$597,IF((H$200+1)&gt;'Sale Auction Data'!$E$2:$E$597,'Sale Auction Data'!$F$2:$F$597))))))/(SUM(IF($A401='Sale Auction Data'!$L$2:$L$597,IF(G$200&lt;'Sale Auction Data'!$E$2:$E$597,IF((H$200+1)&gt;'Sale Auction Data'!$E$2:$E$597,'Sale Auction Data'!$F$2:$F$597))))))=0,"-",(((SUM(IF($A401='Sale Auction Data'!$L$2:$L$597,IF(G$200&lt;'Sale Auction Data'!$E$2:$E$597,IF((H$200+1)&gt;'Sale Auction Data'!$E$2:$E$597,'Sale Auction Data'!$G$2:$G$597)))))-(SUM(IF($A401='Sale Auction Data'!$L$2:$L$597,IF(G$200&lt;'Sale Auction Data'!$E$2:$E$597,IF((H$200+1)&gt;'Sale Auction Data'!$E$2:$E$597,'Sale Auction Data'!$F$2:$F$597))))))/(SUM(IF($A401='Sale Auction Data'!$L$2:$L$597,IF(G$200&lt;'Sale Auction Data'!$E$2:$E$597,IF((H$200+1)&gt;'Sale Auction Data'!$E$2:$E$597,'Sale Auction Data'!$F$2:$F$597)))))))),"-",IF((((SUM(IF($A401='Sale Auction Data'!$L$2:$L$597,IF(G$200&lt;'Sale Auction Data'!$E$2:$E$597,IF((H$200+1)&gt;'Sale Auction Data'!$E$2:$E$597,'Sale Auction Data'!$G$2:$G$597)))))-(SUM(IF($A401='Sale Auction Data'!$L$2:$L$597,IF(G$200&lt;'Sale Auction Data'!$E$2:$E$597,IF((H$200+1)&gt;'Sale Auction Data'!$E$2:$E$597,'Sale Auction Data'!$F$2:$F$597))))))/(SUM(IF($A401='Sale Auction Data'!$L$2:$L$597,IF(G$200&lt;'Sale Auction Data'!$E$2:$E$597,IF((H$200+1)&gt;'Sale Auction Data'!$E$2:$E$597,'Sale Auction Data'!$F$2:$F$597))))))=0,"-",(((SUM(IF($A401='Sale Auction Data'!$L$2:$L$597,IF(G$200&lt;'Sale Auction Data'!$E$2:$E$597,IF((H$200+1)&gt;'Sale Auction Data'!$E$2:$E$597,'Sale Auction Data'!$G$2:$G$597)))))-(SUM(IF($A401='Sale Auction Data'!$L$2:$L$597,IF(G$200&lt;'Sale Auction Data'!$E$2:$E$597,IF((H$200+1)&gt;'Sale Auction Data'!$E$2:$E$597,'Sale Auction Data'!$F$2:$F$597))))))/(SUM(IF($A401='Sale Auction Data'!$L$2:$L$597,IF(G$200&lt;'Sale Auction Data'!$E$2:$E$597,IF((H$200+1)&gt;'Sale Auction Data'!$E$2:$E$597,'Sale Auction Data'!$F$2:$F$597))))))))</f>
        <v>-</v>
      </c>
      <c r="I401" s="108" t="str">
        <f t="array" ref="I401">IF(ISERR(IF((((SUM(IF($A401='Sale Auction Data'!$L$2:$L$597,IF(H$200&lt;'Sale Auction Data'!$E$2:$E$597,IF((I$200+1)&gt;'Sale Auction Data'!$E$2:$E$597,'Sale Auction Data'!$G$2:$G$597)))))-(SUM(IF($A401='Sale Auction Data'!$L$2:$L$597,IF(H$200&lt;'Sale Auction Data'!$E$2:$E$597,IF((I$200+1)&gt;'Sale Auction Data'!$E$2:$E$597,'Sale Auction Data'!$F$2:$F$597))))))/(SUM(IF($A401='Sale Auction Data'!$L$2:$L$597,IF(H$200&lt;'Sale Auction Data'!$E$2:$E$597,IF((I$200+1)&gt;'Sale Auction Data'!$E$2:$E$597,'Sale Auction Data'!$F$2:$F$597))))))=0,"-",(((SUM(IF($A401='Sale Auction Data'!$L$2:$L$597,IF(H$200&lt;'Sale Auction Data'!$E$2:$E$597,IF((I$200+1)&gt;'Sale Auction Data'!$E$2:$E$597,'Sale Auction Data'!$G$2:$G$597)))))-(SUM(IF($A401='Sale Auction Data'!$L$2:$L$597,IF(H$200&lt;'Sale Auction Data'!$E$2:$E$597,IF((I$200+1)&gt;'Sale Auction Data'!$E$2:$E$597,'Sale Auction Data'!$F$2:$F$597))))))/(SUM(IF($A401='Sale Auction Data'!$L$2:$L$597,IF(H$200&lt;'Sale Auction Data'!$E$2:$E$597,IF((I$200+1)&gt;'Sale Auction Data'!$E$2:$E$597,'Sale Auction Data'!$F$2:$F$597)))))))),"-",IF((((SUM(IF($A401='Sale Auction Data'!$L$2:$L$597,IF(H$200&lt;'Sale Auction Data'!$E$2:$E$597,IF((I$200+1)&gt;'Sale Auction Data'!$E$2:$E$597,'Sale Auction Data'!$G$2:$G$597)))))-(SUM(IF($A401='Sale Auction Data'!$L$2:$L$597,IF(H$200&lt;'Sale Auction Data'!$E$2:$E$597,IF((I$200+1)&gt;'Sale Auction Data'!$E$2:$E$597,'Sale Auction Data'!$F$2:$F$597))))))/(SUM(IF($A401='Sale Auction Data'!$L$2:$L$597,IF(H$200&lt;'Sale Auction Data'!$E$2:$E$597,IF((I$200+1)&gt;'Sale Auction Data'!$E$2:$E$597,'Sale Auction Data'!$F$2:$F$597))))))=0,"-",(((SUM(IF($A401='Sale Auction Data'!$L$2:$L$597,IF(H$200&lt;'Sale Auction Data'!$E$2:$E$597,IF((I$200+1)&gt;'Sale Auction Data'!$E$2:$E$597,'Sale Auction Data'!$G$2:$G$597)))))-(SUM(IF($A401='Sale Auction Data'!$L$2:$L$597,IF(H$200&lt;'Sale Auction Data'!$E$2:$E$597,IF((I$200+1)&gt;'Sale Auction Data'!$E$2:$E$597,'Sale Auction Data'!$F$2:$F$597))))))/(SUM(IF($A401='Sale Auction Data'!$L$2:$L$597,IF(H$200&lt;'Sale Auction Data'!$E$2:$E$597,IF((I$200+1)&gt;'Sale Auction Data'!$E$2:$E$597,'Sale Auction Data'!$F$2:$F$597))))))))</f>
        <v>-</v>
      </c>
      <c r="J401" s="108" t="str">
        <f t="array" ref="J401">IF(ISERR(IF((((SUM(IF($A401='Sale Auction Data'!$L$2:$L$597,IF(I$200&lt;'Sale Auction Data'!$E$2:$E$597,IF((J$200+1)&gt;'Sale Auction Data'!$E$2:$E$597,'Sale Auction Data'!$G$2:$G$597)))))-(SUM(IF($A401='Sale Auction Data'!$L$2:$L$597,IF(I$200&lt;'Sale Auction Data'!$E$2:$E$597,IF((J$200+1)&gt;'Sale Auction Data'!$E$2:$E$597,'Sale Auction Data'!$F$2:$F$597))))))/(SUM(IF($A401='Sale Auction Data'!$L$2:$L$597,IF(I$200&lt;'Sale Auction Data'!$E$2:$E$597,IF((J$200+1)&gt;'Sale Auction Data'!$E$2:$E$597,'Sale Auction Data'!$F$2:$F$597))))))=0,"-",(((SUM(IF($A401='Sale Auction Data'!$L$2:$L$597,IF(I$200&lt;'Sale Auction Data'!$E$2:$E$597,IF((J$200+1)&gt;'Sale Auction Data'!$E$2:$E$597,'Sale Auction Data'!$G$2:$G$597)))))-(SUM(IF($A401='Sale Auction Data'!$L$2:$L$597,IF(I$200&lt;'Sale Auction Data'!$E$2:$E$597,IF((J$200+1)&gt;'Sale Auction Data'!$E$2:$E$597,'Sale Auction Data'!$F$2:$F$597))))))/(SUM(IF($A401='Sale Auction Data'!$L$2:$L$597,IF(I$200&lt;'Sale Auction Data'!$E$2:$E$597,IF((J$200+1)&gt;'Sale Auction Data'!$E$2:$E$597,'Sale Auction Data'!$F$2:$F$597)))))))),"-",IF((((SUM(IF($A401='Sale Auction Data'!$L$2:$L$597,IF(I$200&lt;'Sale Auction Data'!$E$2:$E$597,IF((J$200+1)&gt;'Sale Auction Data'!$E$2:$E$597,'Sale Auction Data'!$G$2:$G$597)))))-(SUM(IF($A401='Sale Auction Data'!$L$2:$L$597,IF(I$200&lt;'Sale Auction Data'!$E$2:$E$597,IF((J$200+1)&gt;'Sale Auction Data'!$E$2:$E$597,'Sale Auction Data'!$F$2:$F$597))))))/(SUM(IF($A401='Sale Auction Data'!$L$2:$L$597,IF(I$200&lt;'Sale Auction Data'!$E$2:$E$597,IF((J$200+1)&gt;'Sale Auction Data'!$E$2:$E$597,'Sale Auction Data'!$F$2:$F$597))))))=0,"-",(((SUM(IF($A401='Sale Auction Data'!$L$2:$L$597,IF(I$200&lt;'Sale Auction Data'!$E$2:$E$597,IF((J$200+1)&gt;'Sale Auction Data'!$E$2:$E$597,'Sale Auction Data'!$G$2:$G$597)))))-(SUM(IF($A401='Sale Auction Data'!$L$2:$L$597,IF(I$200&lt;'Sale Auction Data'!$E$2:$E$597,IF((J$200+1)&gt;'Sale Auction Data'!$E$2:$E$597,'Sale Auction Data'!$F$2:$F$597))))))/(SUM(IF($A401='Sale Auction Data'!$L$2:$L$597,IF(I$200&lt;'Sale Auction Data'!$E$2:$E$597,IF((J$200+1)&gt;'Sale Auction Data'!$E$2:$E$597,'Sale Auction Data'!$F$2:$F$597))))))))</f>
        <v>-</v>
      </c>
      <c r="K401" s="108" t="str">
        <f t="array" ref="K401">IF(ISERR(IF((((SUM(IF($A401='Sale Auction Data'!$L$2:$L$597,IF(J$200&lt;'Sale Auction Data'!$E$2:$E$597,IF((K$200+1)&gt;'Sale Auction Data'!$E$2:$E$597,'Sale Auction Data'!$G$2:$G$597)))))-(SUM(IF($A401='Sale Auction Data'!$L$2:$L$597,IF(J$200&lt;'Sale Auction Data'!$E$2:$E$597,IF((K$200+1)&gt;'Sale Auction Data'!$E$2:$E$597,'Sale Auction Data'!$F$2:$F$597))))))/(SUM(IF($A401='Sale Auction Data'!$L$2:$L$597,IF(J$200&lt;'Sale Auction Data'!$E$2:$E$597,IF((K$200+1)&gt;'Sale Auction Data'!$E$2:$E$597,'Sale Auction Data'!$F$2:$F$597))))))=0,"-",(((SUM(IF($A401='Sale Auction Data'!$L$2:$L$597,IF(J$200&lt;'Sale Auction Data'!$E$2:$E$597,IF((K$200+1)&gt;'Sale Auction Data'!$E$2:$E$597,'Sale Auction Data'!$G$2:$G$597)))))-(SUM(IF($A401='Sale Auction Data'!$L$2:$L$597,IF(J$200&lt;'Sale Auction Data'!$E$2:$E$597,IF((K$200+1)&gt;'Sale Auction Data'!$E$2:$E$597,'Sale Auction Data'!$F$2:$F$597))))))/(SUM(IF($A401='Sale Auction Data'!$L$2:$L$597,IF(J$200&lt;'Sale Auction Data'!$E$2:$E$597,IF((K$200+1)&gt;'Sale Auction Data'!$E$2:$E$597,'Sale Auction Data'!$F$2:$F$597)))))))),"-",IF((((SUM(IF($A401='Sale Auction Data'!$L$2:$L$597,IF(J$200&lt;'Sale Auction Data'!$E$2:$E$597,IF((K$200+1)&gt;'Sale Auction Data'!$E$2:$E$597,'Sale Auction Data'!$G$2:$G$597)))))-(SUM(IF($A401='Sale Auction Data'!$L$2:$L$597,IF(J$200&lt;'Sale Auction Data'!$E$2:$E$597,IF((K$200+1)&gt;'Sale Auction Data'!$E$2:$E$597,'Sale Auction Data'!$F$2:$F$597))))))/(SUM(IF($A401='Sale Auction Data'!$L$2:$L$597,IF(J$200&lt;'Sale Auction Data'!$E$2:$E$597,IF((K$200+1)&gt;'Sale Auction Data'!$E$2:$E$597,'Sale Auction Data'!$F$2:$F$597))))))=0,"-",(((SUM(IF($A401='Sale Auction Data'!$L$2:$L$597,IF(J$200&lt;'Sale Auction Data'!$E$2:$E$597,IF((K$200+1)&gt;'Sale Auction Data'!$E$2:$E$597,'Sale Auction Data'!$G$2:$G$597)))))-(SUM(IF($A401='Sale Auction Data'!$L$2:$L$597,IF(J$200&lt;'Sale Auction Data'!$E$2:$E$597,IF((K$200+1)&gt;'Sale Auction Data'!$E$2:$E$597,'Sale Auction Data'!$F$2:$F$597))))))/(SUM(IF($A401='Sale Auction Data'!$L$2:$L$597,IF(J$200&lt;'Sale Auction Data'!$E$2:$E$597,IF((K$200+1)&gt;'Sale Auction Data'!$E$2:$E$597,'Sale Auction Data'!$F$2:$F$597))))))))</f>
        <v>-</v>
      </c>
      <c r="L401" s="109" t="str">
        <f t="array" ref="L401">IF(ISERR(IF((((SUM(IF($A401='Sale Auction Data'!$L$2:$L$597,IF((L$200+1)&lt;'Sale Auction Data'!$E$2:$E$597,'Sale Auction Data'!$G$2:$G$597))))-(SUM(IF($A401='Sale Auction Data'!$L$2:$L$597,IF((L$200+1)&lt;'Sale Auction Data'!$E$2:$E$597,'Sale Auction Data'!$F$2:$F$597)))))/(SUM(IF($A401='Sale Auction Data'!$L$2:$L$597,IF((L$200+1)&lt;'Sale Auction Data'!$E$2:$E$597,'Sale Auction Data'!$F$2:$F$597)))))=0,"-",(((SUM(IF($A401='Sale Auction Data'!$L$2:$L$597,IF((L$200+1)&lt;'Sale Auction Data'!$E$2:$E$597,'Sale Auction Data'!$G$2:$G$597))))-(SUM(IF($A401='Sale Auction Data'!$L$2:$L$597,IF((L$200+1)&lt;'Sale Auction Data'!$E$2:$E$597,'Sale Auction Data'!$F$2:$F$597)))))/(SUM(IF($A401='Sale Auction Data'!$L$2:$L$597,IF((L$200+1)&lt;'Sale Auction Data'!$E$2:$E$597,'Sale Auction Data'!$F$2:$F$597))))))),"-",IF((((SUM(IF($A401='Sale Auction Data'!$L$2:$L$597,IF((L$200+1)&lt;'Sale Auction Data'!$E$2:$E$597,'Sale Auction Data'!$G$2:$G$597))))-(SUM(IF($A401='Sale Auction Data'!$L$2:$L$597,IF((L$200+1)&lt;'Sale Auction Data'!$E$2:$E$597,'Sale Auction Data'!$F$2:$F$597)))))/(SUM(IF($A401='Sale Auction Data'!$L$2:$L$597,IF((L$200+1)&lt;'Sale Auction Data'!$E$2:$E$597,'Sale Auction Data'!$F$2:$F$597)))))=0,"-",(((SUM(IF($A401='Sale Auction Data'!$L$2:$L$597,IF((L$200+1)&lt;'Sale Auction Data'!$E$2:$E$597,'Sale Auction Data'!$G$2:$G$597))))-(SUM(IF($A401='Sale Auction Data'!$L$2:$L$597,IF((L$200+1)&lt;'Sale Auction Data'!$E$2:$E$597,'Sale Auction Data'!$F$2:$F$597)))))/(SUM(IF($A401='Sale Auction Data'!$L$2:$L$597,IF((L$200+1)&lt;'Sale Auction Data'!$E$2:$E$597,'Sale Auction Data'!$F$2:$F$597)))))))</f>
        <v>-</v>
      </c>
      <c r="M401" s="113">
        <f t="shared" si="56"/>
        <v>0.15341520467836256</v>
      </c>
      <c r="N401" s="114" t="str">
        <f t="array" ref="N401">IF(MAX(IF($M401&lt;&gt;$C400:$L400,$C400:$L400))=0,"",MAX(IF($M401&lt;&gt;$C400:$L400,$C400:$L400)))</f>
        <v/>
      </c>
      <c r="O401" s="114" t="str">
        <f t="array" ref="O401">IF(MIN(IF($M401&lt;&gt;$C400:$L400,IF($N401&lt;&gt;$C400:$L400,$C400:$L400)))=0,"",MIN(IF($M401&lt;&gt;$C400:$L400,IF($N401&lt;&gt;$C400:$L400,$C400:$L400))))</f>
        <v/>
      </c>
      <c r="P401" s="114" t="str">
        <f t="array" ref="P401">IF(MIN(IF($O401&lt;&gt;$C400:$L400,IF($N401&lt;&gt;$C400:$L400,IF($M401&lt;&gt;$C400:$L400,$C400:$L400))))=0,"",MIN(IF($O401&lt;&gt;$C400:$L400,IF($N401&lt;&gt;$C400:$L400,IF($M401&lt;&gt;$C400:$L400,$C400:$L400)))))</f>
        <v/>
      </c>
    </row>
    <row r="402" spans="1:16" ht="15.75" thickBot="1" x14ac:dyDescent="0.3">
      <c r="A402" t="s">
        <v>135</v>
      </c>
      <c r="B402" s="98" t="s">
        <v>172</v>
      </c>
      <c r="C402" s="110" t="str">
        <f t="array" ref="C402">IF(ISERR(IF((((SUM(IF($A402='Sale Auction Data'!$L$2:$L$597,IF(C$200&gt;'Sale Auction Data'!$E$2:$E$597,'Sale Auction Data'!$G$2:$G$597))))-(SUM(IF($A402='Sale Auction Data'!$L$2:$L$597,IF(C$200&gt;'Sale Auction Data'!$E$2:$E$597,'Sale Auction Data'!$F$2:$F$597)))))/(SUM(IF($A402='Sale Auction Data'!$L$2:$L$597,IF(C$200&gt;'Sale Auction Data'!$E$2:$E$597,'Sale Auction Data'!$F$2:$F$597)))))=0,"-",(((SUM(IF($A402='Sale Auction Data'!$L$2:$L$597,IF(C$200&gt;'Sale Auction Data'!$E$2:$E$597,'Sale Auction Data'!$G$2:$G$597))))-(SUM(IF($A402='Sale Auction Data'!$L$2:$L$597,IF(C$200&gt;'Sale Auction Data'!$E$2:$E$597,'Sale Auction Data'!$F$2:$F$597)))))/(SUM(IF($A402='Sale Auction Data'!$L$2:$L$597,IF(C$200&gt;'Sale Auction Data'!$E$2:$E$597,'Sale Auction Data'!$F$2:$F$597))))))),"-",IF((((SUM(IF($A402='Sale Auction Data'!$L$2:$L$597,IF(C$200&gt;'Sale Auction Data'!$E$2:$E$597,'Sale Auction Data'!$G$2:$G$597))))-(SUM(IF($A402='Sale Auction Data'!$L$2:$L$597,IF(C$200&gt;'Sale Auction Data'!$E$2:$E$597,'Sale Auction Data'!$F$2:$F$597)))))/(SUM(IF($A402='Sale Auction Data'!$L$2:$L$597,IF(C$200&gt;'Sale Auction Data'!$E$2:$E$597,'Sale Auction Data'!$F$2:$F$597)))))=0,"-",(((SUM(IF($A402='Sale Auction Data'!$L$2:$L$597,IF(C$200&gt;'Sale Auction Data'!$E$2:$E$597,'Sale Auction Data'!$G$2:$G$597))))-(SUM(IF($A402='Sale Auction Data'!$L$2:$L$597,IF(C$200&gt;'Sale Auction Data'!$E$2:$E$597,'Sale Auction Data'!$F$2:$F$597)))))/(SUM(IF($A402='Sale Auction Data'!$L$2:$L$597,IF(C$200&gt;'Sale Auction Data'!$E$2:$E$597,'Sale Auction Data'!$F$2:$F$597)))))))</f>
        <v>-</v>
      </c>
      <c r="D402" s="111">
        <f t="array" ref="D402">IF(ISERR(IF((((SUM(IF($A402='Sale Auction Data'!$L$2:$L$597,IF(C$200&lt;'Sale Auction Data'!$E$2:$E$597,IF((D$200+1)&gt;'Sale Auction Data'!$E$2:$E$597,'Sale Auction Data'!$G$2:$G$597)))))-(SUM(IF($A402='Sale Auction Data'!$L$2:$L$597,IF(C$200&lt;'Sale Auction Data'!$E$2:$E$597,IF((D$200+1)&gt;'Sale Auction Data'!$E$2:$E$597,'Sale Auction Data'!$F$2:$F$597))))))/(SUM(IF($A402='Sale Auction Data'!$L$2:$L$597,IF(C$200&lt;'Sale Auction Data'!$E$2:$E$597,IF((D$200+1)&gt;'Sale Auction Data'!$E$2:$E$597,'Sale Auction Data'!$F$2:$F$597))))))=0,"-",(((SUM(IF($A402='Sale Auction Data'!$L$2:$L$597,IF(C$200&lt;'Sale Auction Data'!$E$2:$E$597,IF((D$200+1)&gt;'Sale Auction Data'!$E$2:$E$597,'Sale Auction Data'!$G$2:$G$597)))))-(SUM(IF($A402='Sale Auction Data'!$L$2:$L$597,IF(C$200&lt;'Sale Auction Data'!$E$2:$E$597,IF((D$200+1)&gt;'Sale Auction Data'!$E$2:$E$597,'Sale Auction Data'!$F$2:$F$597))))))/(SUM(IF($A402='Sale Auction Data'!$L$2:$L$597,IF(C$200&lt;'Sale Auction Data'!$E$2:$E$597,IF((D$200+1)&gt;'Sale Auction Data'!$E$2:$E$597,'Sale Auction Data'!$F$2:$F$597)))))))),"-",IF((((SUM(IF($A402='Sale Auction Data'!$L$2:$L$597,IF(C$200&lt;'Sale Auction Data'!$E$2:$E$597,IF((D$200+1)&gt;'Sale Auction Data'!$E$2:$E$597,'Sale Auction Data'!$G$2:$G$597)))))-(SUM(IF($A402='Sale Auction Data'!$L$2:$L$597,IF(C$200&lt;'Sale Auction Data'!$E$2:$E$597,IF((D$200+1)&gt;'Sale Auction Data'!$E$2:$E$597,'Sale Auction Data'!$F$2:$F$597))))))/(SUM(IF($A402='Sale Auction Data'!$L$2:$L$597,IF(C$200&lt;'Sale Auction Data'!$E$2:$E$597,IF((D$200+1)&gt;'Sale Auction Data'!$E$2:$E$597,'Sale Auction Data'!$F$2:$F$597))))))=0,"-",(((SUM(IF($A402='Sale Auction Data'!$L$2:$L$597,IF(C$200&lt;'Sale Auction Data'!$E$2:$E$597,IF((D$200+1)&gt;'Sale Auction Data'!$E$2:$E$597,'Sale Auction Data'!$G$2:$G$597)))))-(SUM(IF($A402='Sale Auction Data'!$L$2:$L$597,IF(C$200&lt;'Sale Auction Data'!$E$2:$E$597,IF((D$200+1)&gt;'Sale Auction Data'!$E$2:$E$597,'Sale Auction Data'!$F$2:$F$597))))))/(SUM(IF($A402='Sale Auction Data'!$L$2:$L$597,IF(C$200&lt;'Sale Auction Data'!$E$2:$E$597,IF((D$200+1)&gt;'Sale Auction Data'!$E$2:$E$597,'Sale Auction Data'!$F$2:$F$597))))))))</f>
        <v>6.41025641025641E-3</v>
      </c>
      <c r="E402" s="111" t="str">
        <f t="array" ref="E402">IF(ISERR(IF((((SUM(IF($A402='Sale Auction Data'!$L$2:$L$597,IF(D$200&lt;'Sale Auction Data'!$E$2:$E$597,IF((E$200+1)&gt;'Sale Auction Data'!$E$2:$E$597,'Sale Auction Data'!$G$2:$G$597)))))-(SUM(IF($A402='Sale Auction Data'!$L$2:$L$597,IF(D$200&lt;'Sale Auction Data'!$E$2:$E$597,IF((E$200+1)&gt;'Sale Auction Data'!$E$2:$E$597,'Sale Auction Data'!$F$2:$F$597))))))/(SUM(IF($A402='Sale Auction Data'!$L$2:$L$597,IF(D$200&lt;'Sale Auction Data'!$E$2:$E$597,IF((E$200+1)&gt;'Sale Auction Data'!$E$2:$E$597,'Sale Auction Data'!$F$2:$F$597))))))=0,"-",(((SUM(IF($A402='Sale Auction Data'!$L$2:$L$597,IF(D$200&lt;'Sale Auction Data'!$E$2:$E$597,IF((E$200+1)&gt;'Sale Auction Data'!$E$2:$E$597,'Sale Auction Data'!$G$2:$G$597)))))-(SUM(IF($A402='Sale Auction Data'!$L$2:$L$597,IF(D$200&lt;'Sale Auction Data'!$E$2:$E$597,IF((E$200+1)&gt;'Sale Auction Data'!$E$2:$E$597,'Sale Auction Data'!$F$2:$F$597))))))/(SUM(IF($A402='Sale Auction Data'!$L$2:$L$597,IF(D$200&lt;'Sale Auction Data'!$E$2:$E$597,IF((E$200+1)&gt;'Sale Auction Data'!$E$2:$E$597,'Sale Auction Data'!$F$2:$F$597)))))))),"-",IF((((SUM(IF($A402='Sale Auction Data'!$L$2:$L$597,IF(D$200&lt;'Sale Auction Data'!$E$2:$E$597,IF((E$200+1)&gt;'Sale Auction Data'!$E$2:$E$597,'Sale Auction Data'!$G$2:$G$597)))))-(SUM(IF($A402='Sale Auction Data'!$L$2:$L$597,IF(D$200&lt;'Sale Auction Data'!$E$2:$E$597,IF((E$200+1)&gt;'Sale Auction Data'!$E$2:$E$597,'Sale Auction Data'!$F$2:$F$597))))))/(SUM(IF($A402='Sale Auction Data'!$L$2:$L$597,IF(D$200&lt;'Sale Auction Data'!$E$2:$E$597,IF((E$200+1)&gt;'Sale Auction Data'!$E$2:$E$597,'Sale Auction Data'!$F$2:$F$597))))))=0,"-",(((SUM(IF($A402='Sale Auction Data'!$L$2:$L$597,IF(D$200&lt;'Sale Auction Data'!$E$2:$E$597,IF((E$200+1)&gt;'Sale Auction Data'!$E$2:$E$597,'Sale Auction Data'!$G$2:$G$597)))))-(SUM(IF($A402='Sale Auction Data'!$L$2:$L$597,IF(D$200&lt;'Sale Auction Data'!$E$2:$E$597,IF((E$200+1)&gt;'Sale Auction Data'!$E$2:$E$597,'Sale Auction Data'!$F$2:$F$597))))))/(SUM(IF($A402='Sale Auction Data'!$L$2:$L$597,IF(D$200&lt;'Sale Auction Data'!$E$2:$E$597,IF((E$200+1)&gt;'Sale Auction Data'!$E$2:$E$597,'Sale Auction Data'!$F$2:$F$597))))))))</f>
        <v>-</v>
      </c>
      <c r="F402" s="111" t="str">
        <f t="array" ref="F402">IF(ISERR(IF((((SUM(IF($A402='Sale Auction Data'!$L$2:$L$597,IF(E$200&lt;'Sale Auction Data'!$E$2:$E$597,IF((F$200+1)&gt;'Sale Auction Data'!$E$2:$E$597,'Sale Auction Data'!$G$2:$G$597)))))-(SUM(IF($A402='Sale Auction Data'!$L$2:$L$597,IF(E$200&lt;'Sale Auction Data'!$E$2:$E$597,IF((F$200+1)&gt;'Sale Auction Data'!$E$2:$E$597,'Sale Auction Data'!$F$2:$F$597))))))/(SUM(IF($A402='Sale Auction Data'!$L$2:$L$597,IF(E$200&lt;'Sale Auction Data'!$E$2:$E$597,IF((F$200+1)&gt;'Sale Auction Data'!$E$2:$E$597,'Sale Auction Data'!$F$2:$F$597))))))=0,"-",(((SUM(IF($A402='Sale Auction Data'!$L$2:$L$597,IF(E$200&lt;'Sale Auction Data'!$E$2:$E$597,IF((F$200+1)&gt;'Sale Auction Data'!$E$2:$E$597,'Sale Auction Data'!$G$2:$G$597)))))-(SUM(IF($A402='Sale Auction Data'!$L$2:$L$597,IF(E$200&lt;'Sale Auction Data'!$E$2:$E$597,IF((F$200+1)&gt;'Sale Auction Data'!$E$2:$E$597,'Sale Auction Data'!$F$2:$F$597))))))/(SUM(IF($A402='Sale Auction Data'!$L$2:$L$597,IF(E$200&lt;'Sale Auction Data'!$E$2:$E$597,IF((F$200+1)&gt;'Sale Auction Data'!$E$2:$E$597,'Sale Auction Data'!$F$2:$F$597)))))))),"-",IF((((SUM(IF($A402='Sale Auction Data'!$L$2:$L$597,IF(E$200&lt;'Sale Auction Data'!$E$2:$E$597,IF((F$200+1)&gt;'Sale Auction Data'!$E$2:$E$597,'Sale Auction Data'!$G$2:$G$597)))))-(SUM(IF($A402='Sale Auction Data'!$L$2:$L$597,IF(E$200&lt;'Sale Auction Data'!$E$2:$E$597,IF((F$200+1)&gt;'Sale Auction Data'!$E$2:$E$597,'Sale Auction Data'!$F$2:$F$597))))))/(SUM(IF($A402='Sale Auction Data'!$L$2:$L$597,IF(E$200&lt;'Sale Auction Data'!$E$2:$E$597,IF((F$200+1)&gt;'Sale Auction Data'!$E$2:$E$597,'Sale Auction Data'!$F$2:$F$597))))))=0,"-",(((SUM(IF($A402='Sale Auction Data'!$L$2:$L$597,IF(E$200&lt;'Sale Auction Data'!$E$2:$E$597,IF((F$200+1)&gt;'Sale Auction Data'!$E$2:$E$597,'Sale Auction Data'!$G$2:$G$597)))))-(SUM(IF($A402='Sale Auction Data'!$L$2:$L$597,IF(E$200&lt;'Sale Auction Data'!$E$2:$E$597,IF((F$200+1)&gt;'Sale Auction Data'!$E$2:$E$597,'Sale Auction Data'!$F$2:$F$597))))))/(SUM(IF($A402='Sale Auction Data'!$L$2:$L$597,IF(E$200&lt;'Sale Auction Data'!$E$2:$E$597,IF((F$200+1)&gt;'Sale Auction Data'!$E$2:$E$597,'Sale Auction Data'!$F$2:$F$597))))))))</f>
        <v>-</v>
      </c>
      <c r="G402" s="111" t="str">
        <f t="array" ref="G402">IF(ISERR(IF((((SUM(IF($A402='Sale Auction Data'!$L$2:$L$597,IF(F$200&lt;'Sale Auction Data'!$E$2:$E$597,IF((G$200+1)&gt;'Sale Auction Data'!$E$2:$E$597,'Sale Auction Data'!$G$2:$G$597)))))-(SUM(IF($A402='Sale Auction Data'!$L$2:$L$597,IF(F$200&lt;'Sale Auction Data'!$E$2:$E$597,IF((G$200+1)&gt;'Sale Auction Data'!$E$2:$E$597,'Sale Auction Data'!$F$2:$F$597))))))/(SUM(IF($A402='Sale Auction Data'!$L$2:$L$597,IF(F$200&lt;'Sale Auction Data'!$E$2:$E$597,IF((G$200+1)&gt;'Sale Auction Data'!$E$2:$E$597,'Sale Auction Data'!$F$2:$F$597))))))=0,"-",(((SUM(IF($A402='Sale Auction Data'!$L$2:$L$597,IF(F$200&lt;'Sale Auction Data'!$E$2:$E$597,IF((G$200+1)&gt;'Sale Auction Data'!$E$2:$E$597,'Sale Auction Data'!$G$2:$G$597)))))-(SUM(IF($A402='Sale Auction Data'!$L$2:$L$597,IF(F$200&lt;'Sale Auction Data'!$E$2:$E$597,IF((G$200+1)&gt;'Sale Auction Data'!$E$2:$E$597,'Sale Auction Data'!$F$2:$F$597))))))/(SUM(IF($A402='Sale Auction Data'!$L$2:$L$597,IF(F$200&lt;'Sale Auction Data'!$E$2:$E$597,IF((G$200+1)&gt;'Sale Auction Data'!$E$2:$E$597,'Sale Auction Data'!$F$2:$F$597)))))))),"-",IF((((SUM(IF($A402='Sale Auction Data'!$L$2:$L$597,IF(F$200&lt;'Sale Auction Data'!$E$2:$E$597,IF((G$200+1)&gt;'Sale Auction Data'!$E$2:$E$597,'Sale Auction Data'!$G$2:$G$597)))))-(SUM(IF($A402='Sale Auction Data'!$L$2:$L$597,IF(F$200&lt;'Sale Auction Data'!$E$2:$E$597,IF((G$200+1)&gt;'Sale Auction Data'!$E$2:$E$597,'Sale Auction Data'!$F$2:$F$597))))))/(SUM(IF($A402='Sale Auction Data'!$L$2:$L$597,IF(F$200&lt;'Sale Auction Data'!$E$2:$E$597,IF((G$200+1)&gt;'Sale Auction Data'!$E$2:$E$597,'Sale Auction Data'!$F$2:$F$597))))))=0,"-",(((SUM(IF($A402='Sale Auction Data'!$L$2:$L$597,IF(F$200&lt;'Sale Auction Data'!$E$2:$E$597,IF((G$200+1)&gt;'Sale Auction Data'!$E$2:$E$597,'Sale Auction Data'!$G$2:$G$597)))))-(SUM(IF($A402='Sale Auction Data'!$L$2:$L$597,IF(F$200&lt;'Sale Auction Data'!$E$2:$E$597,IF((G$200+1)&gt;'Sale Auction Data'!$E$2:$E$597,'Sale Auction Data'!$F$2:$F$597))))))/(SUM(IF($A402='Sale Auction Data'!$L$2:$L$597,IF(F$200&lt;'Sale Auction Data'!$E$2:$E$597,IF((G$200+1)&gt;'Sale Auction Data'!$E$2:$E$597,'Sale Auction Data'!$F$2:$F$597))))))))</f>
        <v>-</v>
      </c>
      <c r="H402" s="111" t="str">
        <f t="array" ref="H402">IF(ISERR(IF((((SUM(IF($A402='Sale Auction Data'!$L$2:$L$597,IF(G$200&lt;'Sale Auction Data'!$E$2:$E$597,IF((H$200+1)&gt;'Sale Auction Data'!$E$2:$E$597,'Sale Auction Data'!$G$2:$G$597)))))-(SUM(IF($A402='Sale Auction Data'!$L$2:$L$597,IF(G$200&lt;'Sale Auction Data'!$E$2:$E$597,IF((H$200+1)&gt;'Sale Auction Data'!$E$2:$E$597,'Sale Auction Data'!$F$2:$F$597))))))/(SUM(IF($A402='Sale Auction Data'!$L$2:$L$597,IF(G$200&lt;'Sale Auction Data'!$E$2:$E$597,IF((H$200+1)&gt;'Sale Auction Data'!$E$2:$E$597,'Sale Auction Data'!$F$2:$F$597))))))=0,"-",(((SUM(IF($A402='Sale Auction Data'!$L$2:$L$597,IF(G$200&lt;'Sale Auction Data'!$E$2:$E$597,IF((H$200+1)&gt;'Sale Auction Data'!$E$2:$E$597,'Sale Auction Data'!$G$2:$G$597)))))-(SUM(IF($A402='Sale Auction Data'!$L$2:$L$597,IF(G$200&lt;'Sale Auction Data'!$E$2:$E$597,IF((H$200+1)&gt;'Sale Auction Data'!$E$2:$E$597,'Sale Auction Data'!$F$2:$F$597))))))/(SUM(IF($A402='Sale Auction Data'!$L$2:$L$597,IF(G$200&lt;'Sale Auction Data'!$E$2:$E$597,IF((H$200+1)&gt;'Sale Auction Data'!$E$2:$E$597,'Sale Auction Data'!$F$2:$F$597)))))))),"-",IF((((SUM(IF($A402='Sale Auction Data'!$L$2:$L$597,IF(G$200&lt;'Sale Auction Data'!$E$2:$E$597,IF((H$200+1)&gt;'Sale Auction Data'!$E$2:$E$597,'Sale Auction Data'!$G$2:$G$597)))))-(SUM(IF($A402='Sale Auction Data'!$L$2:$L$597,IF(G$200&lt;'Sale Auction Data'!$E$2:$E$597,IF((H$200+1)&gt;'Sale Auction Data'!$E$2:$E$597,'Sale Auction Data'!$F$2:$F$597))))))/(SUM(IF($A402='Sale Auction Data'!$L$2:$L$597,IF(G$200&lt;'Sale Auction Data'!$E$2:$E$597,IF((H$200+1)&gt;'Sale Auction Data'!$E$2:$E$597,'Sale Auction Data'!$F$2:$F$597))))))=0,"-",(((SUM(IF($A402='Sale Auction Data'!$L$2:$L$597,IF(G$200&lt;'Sale Auction Data'!$E$2:$E$597,IF((H$200+1)&gt;'Sale Auction Data'!$E$2:$E$597,'Sale Auction Data'!$G$2:$G$597)))))-(SUM(IF($A402='Sale Auction Data'!$L$2:$L$597,IF(G$200&lt;'Sale Auction Data'!$E$2:$E$597,IF((H$200+1)&gt;'Sale Auction Data'!$E$2:$E$597,'Sale Auction Data'!$F$2:$F$597))))))/(SUM(IF($A402='Sale Auction Data'!$L$2:$L$597,IF(G$200&lt;'Sale Auction Data'!$E$2:$E$597,IF((H$200+1)&gt;'Sale Auction Data'!$E$2:$E$597,'Sale Auction Data'!$F$2:$F$597))))))))</f>
        <v>-</v>
      </c>
      <c r="I402" s="111" t="str">
        <f t="array" ref="I402">IF(ISERR(IF((((SUM(IF($A402='Sale Auction Data'!$L$2:$L$597,IF(H$200&lt;'Sale Auction Data'!$E$2:$E$597,IF((I$200+1)&gt;'Sale Auction Data'!$E$2:$E$597,'Sale Auction Data'!$G$2:$G$597)))))-(SUM(IF($A402='Sale Auction Data'!$L$2:$L$597,IF(H$200&lt;'Sale Auction Data'!$E$2:$E$597,IF((I$200+1)&gt;'Sale Auction Data'!$E$2:$E$597,'Sale Auction Data'!$F$2:$F$597))))))/(SUM(IF($A402='Sale Auction Data'!$L$2:$L$597,IF(H$200&lt;'Sale Auction Data'!$E$2:$E$597,IF((I$200+1)&gt;'Sale Auction Data'!$E$2:$E$597,'Sale Auction Data'!$F$2:$F$597))))))=0,"-",(((SUM(IF($A402='Sale Auction Data'!$L$2:$L$597,IF(H$200&lt;'Sale Auction Data'!$E$2:$E$597,IF((I$200+1)&gt;'Sale Auction Data'!$E$2:$E$597,'Sale Auction Data'!$G$2:$G$597)))))-(SUM(IF($A402='Sale Auction Data'!$L$2:$L$597,IF(H$200&lt;'Sale Auction Data'!$E$2:$E$597,IF((I$200+1)&gt;'Sale Auction Data'!$E$2:$E$597,'Sale Auction Data'!$F$2:$F$597))))))/(SUM(IF($A402='Sale Auction Data'!$L$2:$L$597,IF(H$200&lt;'Sale Auction Data'!$E$2:$E$597,IF((I$200+1)&gt;'Sale Auction Data'!$E$2:$E$597,'Sale Auction Data'!$F$2:$F$597)))))))),"-",IF((((SUM(IF($A402='Sale Auction Data'!$L$2:$L$597,IF(H$200&lt;'Sale Auction Data'!$E$2:$E$597,IF((I$200+1)&gt;'Sale Auction Data'!$E$2:$E$597,'Sale Auction Data'!$G$2:$G$597)))))-(SUM(IF($A402='Sale Auction Data'!$L$2:$L$597,IF(H$200&lt;'Sale Auction Data'!$E$2:$E$597,IF((I$200+1)&gt;'Sale Auction Data'!$E$2:$E$597,'Sale Auction Data'!$F$2:$F$597))))))/(SUM(IF($A402='Sale Auction Data'!$L$2:$L$597,IF(H$200&lt;'Sale Auction Data'!$E$2:$E$597,IF((I$200+1)&gt;'Sale Auction Data'!$E$2:$E$597,'Sale Auction Data'!$F$2:$F$597))))))=0,"-",(((SUM(IF($A402='Sale Auction Data'!$L$2:$L$597,IF(H$200&lt;'Sale Auction Data'!$E$2:$E$597,IF((I$200+1)&gt;'Sale Auction Data'!$E$2:$E$597,'Sale Auction Data'!$G$2:$G$597)))))-(SUM(IF($A402='Sale Auction Data'!$L$2:$L$597,IF(H$200&lt;'Sale Auction Data'!$E$2:$E$597,IF((I$200+1)&gt;'Sale Auction Data'!$E$2:$E$597,'Sale Auction Data'!$F$2:$F$597))))))/(SUM(IF($A402='Sale Auction Data'!$L$2:$L$597,IF(H$200&lt;'Sale Auction Data'!$E$2:$E$597,IF((I$200+1)&gt;'Sale Auction Data'!$E$2:$E$597,'Sale Auction Data'!$F$2:$F$597))))))))</f>
        <v>-</v>
      </c>
      <c r="J402" s="111" t="str">
        <f t="array" ref="J402">IF(ISERR(IF((((SUM(IF($A402='Sale Auction Data'!$L$2:$L$597,IF(I$200&lt;'Sale Auction Data'!$E$2:$E$597,IF((J$200+1)&gt;'Sale Auction Data'!$E$2:$E$597,'Sale Auction Data'!$G$2:$G$597)))))-(SUM(IF($A402='Sale Auction Data'!$L$2:$L$597,IF(I$200&lt;'Sale Auction Data'!$E$2:$E$597,IF((J$200+1)&gt;'Sale Auction Data'!$E$2:$E$597,'Sale Auction Data'!$F$2:$F$597))))))/(SUM(IF($A402='Sale Auction Data'!$L$2:$L$597,IF(I$200&lt;'Sale Auction Data'!$E$2:$E$597,IF((J$200+1)&gt;'Sale Auction Data'!$E$2:$E$597,'Sale Auction Data'!$F$2:$F$597))))))=0,"-",(((SUM(IF($A402='Sale Auction Data'!$L$2:$L$597,IF(I$200&lt;'Sale Auction Data'!$E$2:$E$597,IF((J$200+1)&gt;'Sale Auction Data'!$E$2:$E$597,'Sale Auction Data'!$G$2:$G$597)))))-(SUM(IF($A402='Sale Auction Data'!$L$2:$L$597,IF(I$200&lt;'Sale Auction Data'!$E$2:$E$597,IF((J$200+1)&gt;'Sale Auction Data'!$E$2:$E$597,'Sale Auction Data'!$F$2:$F$597))))))/(SUM(IF($A402='Sale Auction Data'!$L$2:$L$597,IF(I$200&lt;'Sale Auction Data'!$E$2:$E$597,IF((J$200+1)&gt;'Sale Auction Data'!$E$2:$E$597,'Sale Auction Data'!$F$2:$F$597)))))))),"-",IF((((SUM(IF($A402='Sale Auction Data'!$L$2:$L$597,IF(I$200&lt;'Sale Auction Data'!$E$2:$E$597,IF((J$200+1)&gt;'Sale Auction Data'!$E$2:$E$597,'Sale Auction Data'!$G$2:$G$597)))))-(SUM(IF($A402='Sale Auction Data'!$L$2:$L$597,IF(I$200&lt;'Sale Auction Data'!$E$2:$E$597,IF((J$200+1)&gt;'Sale Auction Data'!$E$2:$E$597,'Sale Auction Data'!$F$2:$F$597))))))/(SUM(IF($A402='Sale Auction Data'!$L$2:$L$597,IF(I$200&lt;'Sale Auction Data'!$E$2:$E$597,IF((J$200+1)&gt;'Sale Auction Data'!$E$2:$E$597,'Sale Auction Data'!$F$2:$F$597))))))=0,"-",(((SUM(IF($A402='Sale Auction Data'!$L$2:$L$597,IF(I$200&lt;'Sale Auction Data'!$E$2:$E$597,IF((J$200+1)&gt;'Sale Auction Data'!$E$2:$E$597,'Sale Auction Data'!$G$2:$G$597)))))-(SUM(IF($A402='Sale Auction Data'!$L$2:$L$597,IF(I$200&lt;'Sale Auction Data'!$E$2:$E$597,IF((J$200+1)&gt;'Sale Auction Data'!$E$2:$E$597,'Sale Auction Data'!$F$2:$F$597))))))/(SUM(IF($A402='Sale Auction Data'!$L$2:$L$597,IF(I$200&lt;'Sale Auction Data'!$E$2:$E$597,IF((J$200+1)&gt;'Sale Auction Data'!$E$2:$E$597,'Sale Auction Data'!$F$2:$F$597))))))))</f>
        <v>-</v>
      </c>
      <c r="K402" s="111" t="str">
        <f t="array" ref="K402">IF(ISERR(IF((((SUM(IF($A402='Sale Auction Data'!$L$2:$L$597,IF(J$200&lt;'Sale Auction Data'!$E$2:$E$597,IF((K$200+1)&gt;'Sale Auction Data'!$E$2:$E$597,'Sale Auction Data'!$G$2:$G$597)))))-(SUM(IF($A402='Sale Auction Data'!$L$2:$L$597,IF(J$200&lt;'Sale Auction Data'!$E$2:$E$597,IF((K$200+1)&gt;'Sale Auction Data'!$E$2:$E$597,'Sale Auction Data'!$F$2:$F$597))))))/(SUM(IF($A402='Sale Auction Data'!$L$2:$L$597,IF(J$200&lt;'Sale Auction Data'!$E$2:$E$597,IF((K$200+1)&gt;'Sale Auction Data'!$E$2:$E$597,'Sale Auction Data'!$F$2:$F$597))))))=0,"-",(((SUM(IF($A402='Sale Auction Data'!$L$2:$L$597,IF(J$200&lt;'Sale Auction Data'!$E$2:$E$597,IF((K$200+1)&gt;'Sale Auction Data'!$E$2:$E$597,'Sale Auction Data'!$G$2:$G$597)))))-(SUM(IF($A402='Sale Auction Data'!$L$2:$L$597,IF(J$200&lt;'Sale Auction Data'!$E$2:$E$597,IF((K$200+1)&gt;'Sale Auction Data'!$E$2:$E$597,'Sale Auction Data'!$F$2:$F$597))))))/(SUM(IF($A402='Sale Auction Data'!$L$2:$L$597,IF(J$200&lt;'Sale Auction Data'!$E$2:$E$597,IF((K$200+1)&gt;'Sale Auction Data'!$E$2:$E$597,'Sale Auction Data'!$F$2:$F$597)))))))),"-",IF((((SUM(IF($A402='Sale Auction Data'!$L$2:$L$597,IF(J$200&lt;'Sale Auction Data'!$E$2:$E$597,IF((K$200+1)&gt;'Sale Auction Data'!$E$2:$E$597,'Sale Auction Data'!$G$2:$G$597)))))-(SUM(IF($A402='Sale Auction Data'!$L$2:$L$597,IF(J$200&lt;'Sale Auction Data'!$E$2:$E$597,IF((K$200+1)&gt;'Sale Auction Data'!$E$2:$E$597,'Sale Auction Data'!$F$2:$F$597))))))/(SUM(IF($A402='Sale Auction Data'!$L$2:$L$597,IF(J$200&lt;'Sale Auction Data'!$E$2:$E$597,IF((K$200+1)&gt;'Sale Auction Data'!$E$2:$E$597,'Sale Auction Data'!$F$2:$F$597))))))=0,"-",(((SUM(IF($A402='Sale Auction Data'!$L$2:$L$597,IF(J$200&lt;'Sale Auction Data'!$E$2:$E$597,IF((K$200+1)&gt;'Sale Auction Data'!$E$2:$E$597,'Sale Auction Data'!$G$2:$G$597)))))-(SUM(IF($A402='Sale Auction Data'!$L$2:$L$597,IF(J$200&lt;'Sale Auction Data'!$E$2:$E$597,IF((K$200+1)&gt;'Sale Auction Data'!$E$2:$E$597,'Sale Auction Data'!$F$2:$F$597))))))/(SUM(IF($A402='Sale Auction Data'!$L$2:$L$597,IF(J$200&lt;'Sale Auction Data'!$E$2:$E$597,IF((K$200+1)&gt;'Sale Auction Data'!$E$2:$E$597,'Sale Auction Data'!$F$2:$F$597))))))))</f>
        <v>-</v>
      </c>
      <c r="L402" s="112" t="str">
        <f t="array" ref="L402">IF(ISERR(IF((((SUM(IF($A402='Sale Auction Data'!$L$2:$L$597,IF((L$200+1)&lt;'Sale Auction Data'!$E$2:$E$597,'Sale Auction Data'!$G$2:$G$597))))-(SUM(IF($A402='Sale Auction Data'!$L$2:$L$597,IF((L$200+1)&lt;'Sale Auction Data'!$E$2:$E$597,'Sale Auction Data'!$F$2:$F$597)))))/(SUM(IF($A402='Sale Auction Data'!$L$2:$L$597,IF((L$200+1)&lt;'Sale Auction Data'!$E$2:$E$597,'Sale Auction Data'!$F$2:$F$597)))))=0,"-",(((SUM(IF($A402='Sale Auction Data'!$L$2:$L$597,IF((L$200+1)&lt;'Sale Auction Data'!$E$2:$E$597,'Sale Auction Data'!$G$2:$G$597))))-(SUM(IF($A402='Sale Auction Data'!$L$2:$L$597,IF((L$200+1)&lt;'Sale Auction Data'!$E$2:$E$597,'Sale Auction Data'!$F$2:$F$597)))))/(SUM(IF($A402='Sale Auction Data'!$L$2:$L$597,IF((L$200+1)&lt;'Sale Auction Data'!$E$2:$E$597,'Sale Auction Data'!$F$2:$F$597))))))),"-",IF((((SUM(IF($A402='Sale Auction Data'!$L$2:$L$597,IF((L$200+1)&lt;'Sale Auction Data'!$E$2:$E$597,'Sale Auction Data'!$G$2:$G$597))))-(SUM(IF($A402='Sale Auction Data'!$L$2:$L$597,IF((L$200+1)&lt;'Sale Auction Data'!$E$2:$E$597,'Sale Auction Data'!$F$2:$F$597)))))/(SUM(IF($A402='Sale Auction Data'!$L$2:$L$597,IF((L$200+1)&lt;'Sale Auction Data'!$E$2:$E$597,'Sale Auction Data'!$F$2:$F$597)))))=0,"-",(((SUM(IF($A402='Sale Auction Data'!$L$2:$L$597,IF((L$200+1)&lt;'Sale Auction Data'!$E$2:$E$597,'Sale Auction Data'!$G$2:$G$597))))-(SUM(IF($A402='Sale Auction Data'!$L$2:$L$597,IF((L$200+1)&lt;'Sale Auction Data'!$E$2:$E$597,'Sale Auction Data'!$F$2:$F$597)))))/(SUM(IF($A402='Sale Auction Data'!$L$2:$L$597,IF((L$200+1)&lt;'Sale Auction Data'!$E$2:$E$597,'Sale Auction Data'!$F$2:$F$597)))))))</f>
        <v>-</v>
      </c>
      <c r="M402" s="113">
        <f t="shared" si="56"/>
        <v>0.60438000000000014</v>
      </c>
      <c r="N402" s="114" t="str">
        <f t="array" ref="N402">IF(MAX(IF($M402&lt;&gt;$C401:$L401,$C401:$L401))=0,"",MAX(IF($M402&lt;&gt;$C401:$L401,$C401:$L401)))</f>
        <v/>
      </c>
      <c r="O402" s="114" t="str">
        <f t="array" ref="O402">IF(MIN(IF($M402&lt;&gt;$C401:$L401,IF($N402&lt;&gt;$C401:$L401,$C401:$L401)))=0,"",MIN(IF($M402&lt;&gt;$C401:$L401,IF($N402&lt;&gt;$C401:$L401,$C401:$L401))))</f>
        <v/>
      </c>
      <c r="P402" s="114" t="str">
        <f t="array" ref="P402">IF(MIN(IF($O402&lt;&gt;$C401:$L401,IF($N402&lt;&gt;$C401:$L401,IF($M402&lt;&gt;$C401:$L401,$C401:$L401))))=0,"",MIN(IF($O402&lt;&gt;$C401:$L401,IF($N402&lt;&gt;$C401:$L401,IF($M402&lt;&gt;$C401:$L401,$C401:$L401)))))</f>
        <v/>
      </c>
    </row>
  </sheetData>
  <sortState ref="A18:L50">
    <sortCondition descending="1" ref="C17"/>
  </sortState>
  <mergeCells count="5">
    <mergeCell ref="B366:J366"/>
    <mergeCell ref="B324:L324"/>
    <mergeCell ref="C241:L241"/>
    <mergeCell ref="C282:L282"/>
    <mergeCell ref="C201:L201"/>
  </mergeCells>
  <conditionalFormatting sqref="D4:D13 G100:G123 G125">
    <cfRule type="cellIs" dxfId="51" priority="120" operator="lessThan">
      <formula>$D$15</formula>
    </cfRule>
    <cfRule type="cellIs" dxfId="50" priority="121" operator="greaterThan">
      <formula>$D$15</formula>
    </cfRule>
  </conditionalFormatting>
  <conditionalFormatting sqref="E4:E13 H100:H123 H125">
    <cfRule type="cellIs" dxfId="49" priority="118" operator="lessThan">
      <formula>$E$15</formula>
    </cfRule>
    <cfRule type="cellIs" dxfId="48" priority="119" operator="greaterThan">
      <formula>$E$15</formula>
    </cfRule>
  </conditionalFormatting>
  <conditionalFormatting sqref="F4:F13 I100:I123 I125">
    <cfRule type="cellIs" dxfId="47" priority="116" operator="lessThan">
      <formula>$F$15</formula>
    </cfRule>
    <cfRule type="cellIs" dxfId="46" priority="117" operator="greaterThan">
      <formula>$F$15</formula>
    </cfRule>
  </conditionalFormatting>
  <conditionalFormatting sqref="D26:D32">
    <cfRule type="cellIs" dxfId="45" priority="114" operator="lessThan">
      <formula>$D$15</formula>
    </cfRule>
    <cfRule type="cellIs" dxfId="44" priority="115" operator="greaterThan">
      <formula>$D$15</formula>
    </cfRule>
  </conditionalFormatting>
  <conditionalFormatting sqref="E26:E32">
    <cfRule type="cellIs" dxfId="43" priority="112" operator="lessThan">
      <formula>$E$15</formula>
    </cfRule>
    <cfRule type="cellIs" dxfId="42" priority="113" operator="greaterThan">
      <formula>$E$15</formula>
    </cfRule>
  </conditionalFormatting>
  <conditionalFormatting sqref="F26:F32">
    <cfRule type="cellIs" dxfId="41" priority="110" operator="lessThan">
      <formula>$F$15</formula>
    </cfRule>
    <cfRule type="cellIs" dxfId="40" priority="111" operator="greaterThan">
      <formula>$F$15</formula>
    </cfRule>
  </conditionalFormatting>
  <conditionalFormatting sqref="D45:D53">
    <cfRule type="cellIs" dxfId="39" priority="106" operator="lessThan">
      <formula>$D$15</formula>
    </cfRule>
    <cfRule type="cellIs" dxfId="38" priority="107" operator="greaterThan">
      <formula>$D$15</formula>
    </cfRule>
  </conditionalFormatting>
  <conditionalFormatting sqref="E45:E53">
    <cfRule type="cellIs" dxfId="37" priority="104" operator="lessThan">
      <formula>$E$15</formula>
    </cfRule>
    <cfRule type="cellIs" dxfId="36" priority="105" operator="greaterThan">
      <formula>$E$15</formula>
    </cfRule>
  </conditionalFormatting>
  <conditionalFormatting sqref="F45:F53">
    <cfRule type="cellIs" dxfId="35" priority="102" operator="lessThan">
      <formula>$F$15</formula>
    </cfRule>
    <cfRule type="cellIs" dxfId="34" priority="103" operator="greaterThan">
      <formula>$F$15</formula>
    </cfRule>
  </conditionalFormatting>
  <conditionalFormatting sqref="D63:D74">
    <cfRule type="cellIs" dxfId="33" priority="100" operator="lessThan">
      <formula>$D$15</formula>
    </cfRule>
    <cfRule type="cellIs" dxfId="32" priority="101" operator="greaterThan">
      <formula>$D$15</formula>
    </cfRule>
  </conditionalFormatting>
  <conditionalFormatting sqref="E63:E74">
    <cfRule type="cellIs" dxfId="31" priority="98" operator="lessThan">
      <formula>$E$15</formula>
    </cfRule>
    <cfRule type="cellIs" dxfId="30" priority="99" operator="greaterThan">
      <formula>$E$15</formula>
    </cfRule>
  </conditionalFormatting>
  <conditionalFormatting sqref="F63:F74">
    <cfRule type="cellIs" dxfId="29" priority="96" operator="lessThan">
      <formula>$F$15</formula>
    </cfRule>
    <cfRule type="cellIs" dxfId="28" priority="97" operator="greaterThan">
      <formula>$F$15</formula>
    </cfRule>
  </conditionalFormatting>
  <conditionalFormatting sqref="G63:G74 J100:J123 J125">
    <cfRule type="cellIs" dxfId="27" priority="94" operator="lessThan">
      <formula>$G$15</formula>
    </cfRule>
    <cfRule type="cellIs" dxfId="26" priority="95" operator="greaterThan">
      <formula>$G$15</formula>
    </cfRule>
  </conditionalFormatting>
  <conditionalFormatting sqref="D82:D85">
    <cfRule type="cellIs" dxfId="25" priority="92" operator="lessThan">
      <formula>$D$15</formula>
    </cfRule>
    <cfRule type="cellIs" dxfId="24" priority="93" operator="greaterThan">
      <formula>$D$15</formula>
    </cfRule>
  </conditionalFormatting>
  <conditionalFormatting sqref="E82:E85">
    <cfRule type="cellIs" dxfId="23" priority="90" operator="lessThan">
      <formula>$E$15</formula>
    </cfRule>
    <cfRule type="cellIs" dxfId="22" priority="91" operator="greaterThan">
      <formula>$E$15</formula>
    </cfRule>
  </conditionalFormatting>
  <conditionalFormatting sqref="F82:F85">
    <cfRule type="cellIs" dxfId="21" priority="88" operator="lessThan">
      <formula>$F$15</formula>
    </cfRule>
    <cfRule type="cellIs" dxfId="20" priority="89" operator="greaterThan">
      <formula>$F$15</formula>
    </cfRule>
  </conditionalFormatting>
  <conditionalFormatting sqref="G82:G85">
    <cfRule type="cellIs" dxfId="19" priority="86" operator="lessThan">
      <formula>$G$15</formula>
    </cfRule>
    <cfRule type="cellIs" dxfId="18" priority="87" operator="greaterThan">
      <formula>$G$15</formula>
    </cfRule>
  </conditionalFormatting>
  <conditionalFormatting sqref="F101:F123 F125">
    <cfRule type="cellIs" dxfId="17" priority="27" operator="lessThan">
      <formula>0</formula>
    </cfRule>
  </conditionalFormatting>
  <conditionalFormatting sqref="C368:L402">
    <cfRule type="cellIs" dxfId="16" priority="12" operator="equal">
      <formula>$P368</formula>
    </cfRule>
    <cfRule type="cellIs" dxfId="15" priority="13" operator="equal">
      <formula>$O368</formula>
    </cfRule>
    <cfRule type="cellIs" dxfId="14" priority="14" operator="equal">
      <formula>$N368</formula>
    </cfRule>
    <cfRule type="cellIs" dxfId="13" priority="15" operator="equal">
      <formula>$M368</formula>
    </cfRule>
  </conditionalFormatting>
  <conditionalFormatting sqref="E100:E123 E125">
    <cfRule type="cellIs" dxfId="12" priority="138" operator="lessThan">
      <formula>$E$127</formula>
    </cfRule>
    <cfRule type="cellIs" dxfId="11" priority="139" operator="greaterThan">
      <formula>$E$127</formula>
    </cfRule>
  </conditionalFormatting>
  <conditionalFormatting sqref="G124">
    <cfRule type="cellIs" dxfId="10" priority="8" operator="lessThan">
      <formula>$D$15</formula>
    </cfRule>
    <cfRule type="cellIs" dxfId="9" priority="9" operator="greaterThan">
      <formula>$D$15</formula>
    </cfRule>
  </conditionalFormatting>
  <conditionalFormatting sqref="H124">
    <cfRule type="cellIs" dxfId="8" priority="6" operator="lessThan">
      <formula>$E$15</formula>
    </cfRule>
    <cfRule type="cellIs" dxfId="7" priority="7" operator="greaterThan">
      <formula>$E$15</formula>
    </cfRule>
  </conditionalFormatting>
  <conditionalFormatting sqref="I124">
    <cfRule type="cellIs" dxfId="6" priority="4" operator="lessThan">
      <formula>$F$15</formula>
    </cfRule>
    <cfRule type="cellIs" dxfId="5" priority="5" operator="greaterThan">
      <formula>$F$15</formula>
    </cfRule>
  </conditionalFormatting>
  <conditionalFormatting sqref="J124">
    <cfRule type="cellIs" dxfId="4" priority="2" operator="lessThan">
      <formula>$G$15</formula>
    </cfRule>
    <cfRule type="cellIs" dxfId="3" priority="3" operator="greaterThan">
      <formula>$G$15</formula>
    </cfRule>
  </conditionalFormatting>
  <conditionalFormatting sqref="F124">
    <cfRule type="cellIs" dxfId="2" priority="1" operator="lessThan">
      <formula>0</formula>
    </cfRule>
  </conditionalFormatting>
  <conditionalFormatting sqref="E124">
    <cfRule type="cellIs" dxfId="1" priority="10" operator="lessThan">
      <formula>$E$127</formula>
    </cfRule>
    <cfRule type="cellIs" dxfId="0" priority="11" operator="greaterThan">
      <formula>$E$127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pane xSplit="4" ySplit="1" topLeftCell="E53" activePane="bottomRight" state="frozen"/>
      <selection pane="topRight" activeCell="E1" sqref="E1"/>
      <selection pane="bottomLeft" activeCell="A2" sqref="A2"/>
      <selection pane="bottomRight" activeCell="I80" sqref="I80"/>
    </sheetView>
  </sheetViews>
  <sheetFormatPr defaultRowHeight="15" x14ac:dyDescent="0.25"/>
  <cols>
    <col min="1" max="11" width="17.140625" customWidth="1"/>
    <col min="12" max="12" width="25.5703125" customWidth="1"/>
    <col min="13" max="13" width="27.42578125" customWidth="1"/>
  </cols>
  <sheetData>
    <row r="1" spans="1:13" x14ac:dyDescent="0.25">
      <c r="A1" s="77" t="s">
        <v>270</v>
      </c>
      <c r="B1" s="77" t="s">
        <v>271</v>
      </c>
      <c r="C1" s="77" t="s">
        <v>280</v>
      </c>
      <c r="D1" s="77" t="s">
        <v>272</v>
      </c>
      <c r="E1" s="77" t="s">
        <v>273</v>
      </c>
      <c r="F1" s="77" t="s">
        <v>274</v>
      </c>
      <c r="G1" s="77" t="s">
        <v>275</v>
      </c>
      <c r="H1" s="77" t="s">
        <v>276</v>
      </c>
      <c r="I1" s="77" t="s">
        <v>277</v>
      </c>
      <c r="J1" s="77" t="s">
        <v>278</v>
      </c>
      <c r="K1" s="77" t="s">
        <v>279</v>
      </c>
      <c r="L1" s="4" t="s">
        <v>281</v>
      </c>
      <c r="M1" s="4" t="s">
        <v>282</v>
      </c>
    </row>
    <row r="2" spans="1:13" x14ac:dyDescent="0.25">
      <c r="A2" s="13" t="s">
        <v>44</v>
      </c>
      <c r="B2" s="76">
        <v>2014</v>
      </c>
      <c r="C2" s="76">
        <f>IF(OR(A2="January",A2="February",A2="March",A2="April",A2="May",A2="June"),B2,B2+1)</f>
        <v>2014</v>
      </c>
      <c r="D2">
        <f>IF(OR(A2="July",A2="August",A2="September"),1,IF(OR(A2="October",A2="November",A2="December"),2,IF(OR(A2="January",A2="February",A2="March"),3,IF(OR(A2="April",A2="May",A2="June"),4))))</f>
        <v>4</v>
      </c>
      <c r="E2" s="78">
        <v>548.75</v>
      </c>
      <c r="F2" s="78">
        <v>472</v>
      </c>
      <c r="G2" s="79">
        <v>312.5</v>
      </c>
      <c r="H2" s="78">
        <v>1100</v>
      </c>
      <c r="I2" s="78">
        <v>669</v>
      </c>
      <c r="J2" s="79">
        <v>464</v>
      </c>
      <c r="K2" s="78">
        <v>135</v>
      </c>
      <c r="L2" s="3">
        <f>AVERAGE(E2:K2)</f>
        <v>528.75</v>
      </c>
      <c r="M2" s="1">
        <f t="array" ref="M2">IF(D2=D1,"",(AVERAGE(IF(C2=$C$2:$C$100,IF(D2=$D$2:$D$100,$L$2:$L$100)))))</f>
        <v>528.75</v>
      </c>
    </row>
    <row r="3" spans="1:13" x14ac:dyDescent="0.25">
      <c r="A3" s="13" t="s">
        <v>60</v>
      </c>
      <c r="B3" s="76">
        <v>2014</v>
      </c>
      <c r="C3" s="76">
        <f t="shared" ref="C3:C66" si="0">IF(OR(A3="January",A3="February",A3="March",A3="April",A3="May",A3="June"),B3,B3+1)</f>
        <v>2015</v>
      </c>
      <c r="D3">
        <f t="shared" ref="D3:D66" si="1">IF(OR(A3="July",A3="August",A3="September"),1,IF(OR(A3="October",A3="November",A3="December"),2,IF(OR(A3="January",A3="February",A3="March"),3,IF(OR(A3="April",A3="May",A3="June"),4))))</f>
        <v>1</v>
      </c>
      <c r="E3" s="78">
        <v>571</v>
      </c>
      <c r="F3" s="78">
        <v>479.5</v>
      </c>
      <c r="G3" s="79">
        <v>498.75</v>
      </c>
      <c r="H3" s="78">
        <v>1125</v>
      </c>
      <c r="I3" s="78">
        <v>691.66666666666663</v>
      </c>
      <c r="J3" s="79">
        <v>508.33333333333331</v>
      </c>
      <c r="K3" s="78">
        <v>135</v>
      </c>
      <c r="L3" s="3">
        <f t="shared" ref="L3:L66" si="2">AVERAGE(E3:K3)</f>
        <v>572.75</v>
      </c>
      <c r="M3" s="1">
        <f t="array" ref="M3">IF(D3=D2,"",(AVERAGE(IF(C3=$C$2:$C$100,IF(D3=$D$2:$D$100,$L$2:$L$100)))))</f>
        <v>574.80158730158735</v>
      </c>
    </row>
    <row r="4" spans="1:13" x14ac:dyDescent="0.25">
      <c r="A4" s="13" t="s">
        <v>62</v>
      </c>
      <c r="B4" s="76">
        <v>2014</v>
      </c>
      <c r="C4" s="76">
        <f t="shared" si="0"/>
        <v>2015</v>
      </c>
      <c r="D4">
        <f t="shared" si="1"/>
        <v>1</v>
      </c>
      <c r="E4" s="78">
        <v>599.5</v>
      </c>
      <c r="F4" s="78">
        <v>498.5</v>
      </c>
      <c r="G4" s="79">
        <v>449.75</v>
      </c>
      <c r="H4" s="78">
        <v>1250</v>
      </c>
      <c r="I4" s="78">
        <v>691.66666666666663</v>
      </c>
      <c r="J4" s="79">
        <v>508.33333333333331</v>
      </c>
      <c r="K4" s="78">
        <v>149</v>
      </c>
      <c r="L4" s="3">
        <f t="shared" si="2"/>
        <v>592.39285714285711</v>
      </c>
      <c r="M4" s="1" t="str">
        <f t="array" ref="M4">IF(D4=D3,"",(AVERAGE(IF(C4=$C$2:$C$100,IF(D4=$D$2:$D$100,$L$2:$L$100)))))</f>
        <v/>
      </c>
    </row>
    <row r="5" spans="1:13" x14ac:dyDescent="0.25">
      <c r="A5" s="13" t="s">
        <v>8</v>
      </c>
      <c r="B5" s="76">
        <v>2014</v>
      </c>
      <c r="C5" s="76">
        <f t="shared" si="0"/>
        <v>2015</v>
      </c>
      <c r="D5">
        <f t="shared" si="1"/>
        <v>1</v>
      </c>
      <c r="E5" s="78">
        <v>600.25</v>
      </c>
      <c r="F5" s="78">
        <v>496</v>
      </c>
      <c r="G5" s="79">
        <v>455.25</v>
      </c>
      <c r="H5" s="78">
        <v>1083</v>
      </c>
      <c r="I5" s="78">
        <v>682.66666666666663</v>
      </c>
      <c r="J5" s="79">
        <v>448.66666666666669</v>
      </c>
      <c r="K5" s="78">
        <v>149</v>
      </c>
      <c r="L5" s="3">
        <f t="shared" si="2"/>
        <v>559.2619047619047</v>
      </c>
      <c r="M5" s="1" t="str">
        <f t="array" ref="M5">IF(D5=D4,"",(AVERAGE(IF(C5=$C$2:$C$100,IF(D5=$D$2:$D$100,$L$2:$L$100)))))</f>
        <v/>
      </c>
    </row>
    <row r="6" spans="1:13" x14ac:dyDescent="0.25">
      <c r="A6" s="13" t="s">
        <v>10</v>
      </c>
      <c r="B6" s="76">
        <v>2014</v>
      </c>
      <c r="C6" s="76">
        <f t="shared" si="0"/>
        <v>2015</v>
      </c>
      <c r="D6">
        <f t="shared" si="1"/>
        <v>2</v>
      </c>
      <c r="E6" s="78">
        <v>626</v>
      </c>
      <c r="F6" s="78">
        <v>507.75</v>
      </c>
      <c r="G6" s="79">
        <v>535</v>
      </c>
      <c r="H6" s="78">
        <v>1225</v>
      </c>
      <c r="I6" s="78">
        <v>628.33333333333337</v>
      </c>
      <c r="J6" s="79">
        <v>460.66666666666669</v>
      </c>
      <c r="K6" s="78">
        <v>162</v>
      </c>
      <c r="L6" s="3">
        <f t="shared" si="2"/>
        <v>592.10714285714289</v>
      </c>
      <c r="M6" s="1">
        <f t="array" ref="M6">IF(D6=D5,"",(AVERAGE(IF(C6=$C$2:$C$100,IF(D6=$D$2:$D$100,$L$2:$L$100)))))</f>
        <v>610.91666666666674</v>
      </c>
    </row>
    <row r="7" spans="1:13" x14ac:dyDescent="0.25">
      <c r="A7" s="13" t="s">
        <v>14</v>
      </c>
      <c r="B7" s="76">
        <v>2014</v>
      </c>
      <c r="C7" s="76">
        <f t="shared" si="0"/>
        <v>2015</v>
      </c>
      <c r="D7">
        <f t="shared" si="1"/>
        <v>2</v>
      </c>
      <c r="E7" s="78">
        <v>656.25</v>
      </c>
      <c r="F7" s="78">
        <v>511.25</v>
      </c>
      <c r="G7" s="79">
        <v>535</v>
      </c>
      <c r="H7" s="78">
        <v>1236</v>
      </c>
      <c r="I7" s="78">
        <v>705</v>
      </c>
      <c r="J7" s="79">
        <v>504.66666666666669</v>
      </c>
      <c r="K7" s="78">
        <v>135</v>
      </c>
      <c r="L7" s="3">
        <f t="shared" si="2"/>
        <v>611.88095238095241</v>
      </c>
      <c r="M7" s="1" t="str">
        <f t="array" ref="M7">IF(D7=D6,"",(AVERAGE(IF(C7=$C$2:$C$100,IF(D7=$D$2:$D$100,$L$2:$L$100)))))</f>
        <v/>
      </c>
    </row>
    <row r="8" spans="1:13" x14ac:dyDescent="0.25">
      <c r="A8" s="13" t="s">
        <v>17</v>
      </c>
      <c r="B8" s="76">
        <v>2014</v>
      </c>
      <c r="C8" s="76">
        <f t="shared" si="0"/>
        <v>2015</v>
      </c>
      <c r="D8">
        <f t="shared" si="1"/>
        <v>2</v>
      </c>
      <c r="E8" s="78">
        <v>625.25</v>
      </c>
      <c r="F8" s="78">
        <v>512.75</v>
      </c>
      <c r="G8" s="79">
        <v>528</v>
      </c>
      <c r="H8" s="78">
        <v>1379</v>
      </c>
      <c r="I8" s="78">
        <v>746.33333333333337</v>
      </c>
      <c r="J8" s="79">
        <v>475</v>
      </c>
      <c r="K8" s="78">
        <v>135</v>
      </c>
      <c r="L8" s="3">
        <f t="shared" si="2"/>
        <v>628.76190476190482</v>
      </c>
      <c r="M8" s="1" t="str">
        <f t="array" ref="M8">IF(D8=D7,"",(AVERAGE(IF(C8=$C$2:$C$100,IF(D8=$D$2:$D$100,$L$2:$L$100)))))</f>
        <v/>
      </c>
    </row>
    <row r="9" spans="1:13" x14ac:dyDescent="0.25">
      <c r="A9" s="13" t="s">
        <v>53</v>
      </c>
      <c r="B9" s="76">
        <v>2015</v>
      </c>
      <c r="C9" s="76">
        <f t="shared" si="0"/>
        <v>2015</v>
      </c>
      <c r="D9">
        <f t="shared" si="1"/>
        <v>3</v>
      </c>
      <c r="E9" s="78">
        <v>590.5</v>
      </c>
      <c r="F9" s="78">
        <v>485.25</v>
      </c>
      <c r="G9" s="79">
        <v>515</v>
      </c>
      <c r="H9" s="78">
        <v>1211</v>
      </c>
      <c r="I9" s="78">
        <v>741.66666666666663</v>
      </c>
      <c r="J9" s="79">
        <v>521</v>
      </c>
      <c r="K9" s="78">
        <v>135</v>
      </c>
      <c r="L9" s="3">
        <f t="shared" si="2"/>
        <v>599.91666666666663</v>
      </c>
      <c r="M9" s="1">
        <f t="array" ref="M9">IF(D9=D8,"",(AVERAGE(IF(C9=$C$2:$C$100,IF(D9=$D$2:$D$100,$L$2:$L$100)))))</f>
        <v>556.02777777777771</v>
      </c>
    </row>
    <row r="10" spans="1:13" x14ac:dyDescent="0.25">
      <c r="A10" s="13" t="s">
        <v>31</v>
      </c>
      <c r="B10" s="76">
        <v>2015</v>
      </c>
      <c r="C10" s="76">
        <f t="shared" si="0"/>
        <v>2015</v>
      </c>
      <c r="D10">
        <f t="shared" si="1"/>
        <v>3</v>
      </c>
      <c r="E10" s="78">
        <v>574</v>
      </c>
      <c r="F10" s="78">
        <v>476.5</v>
      </c>
      <c r="G10" s="79">
        <v>490</v>
      </c>
      <c r="H10" s="78">
        <v>1028</v>
      </c>
      <c r="I10" s="78">
        <v>671</v>
      </c>
      <c r="J10" s="79">
        <v>448</v>
      </c>
      <c r="K10" s="78">
        <v>135</v>
      </c>
      <c r="L10" s="3">
        <f t="shared" si="2"/>
        <v>546.07142857142856</v>
      </c>
      <c r="M10" s="1" t="str">
        <f t="array" ref="M10">IF(D10=D9,"",(AVERAGE(IF(C10=$C$2:$C$100,IF(D10=$D$2:$D$100,$L$2:$L$100)))))</f>
        <v/>
      </c>
    </row>
    <row r="11" spans="1:13" x14ac:dyDescent="0.25">
      <c r="A11" s="13" t="s">
        <v>33</v>
      </c>
      <c r="B11" s="76">
        <v>2015</v>
      </c>
      <c r="C11" s="76">
        <f t="shared" si="0"/>
        <v>2015</v>
      </c>
      <c r="D11">
        <f t="shared" si="1"/>
        <v>3</v>
      </c>
      <c r="E11" s="78">
        <v>536</v>
      </c>
      <c r="F11" s="78">
        <v>436</v>
      </c>
      <c r="G11" s="79">
        <v>490</v>
      </c>
      <c r="H11" s="78">
        <v>1072</v>
      </c>
      <c r="I11" s="78">
        <v>589.66666666666663</v>
      </c>
      <c r="J11" s="79">
        <v>396</v>
      </c>
      <c r="K11" s="78">
        <v>135</v>
      </c>
      <c r="L11" s="3">
        <f t="shared" si="2"/>
        <v>522.09523809523807</v>
      </c>
      <c r="M11" s="1" t="str">
        <f t="array" ref="M11">IF(D11=D10,"",(AVERAGE(IF(C11=$C$2:$C$100,IF(D11=$D$2:$D$100,$L$2:$L$100)))))</f>
        <v/>
      </c>
    </row>
    <row r="12" spans="1:13" x14ac:dyDescent="0.25">
      <c r="A12" s="13" t="s">
        <v>36</v>
      </c>
      <c r="B12" s="76">
        <v>2015</v>
      </c>
      <c r="C12" s="76">
        <f t="shared" si="0"/>
        <v>2015</v>
      </c>
      <c r="D12">
        <f t="shared" si="1"/>
        <v>4</v>
      </c>
      <c r="E12" s="78">
        <v>539.25</v>
      </c>
      <c r="F12" s="78">
        <v>429.75</v>
      </c>
      <c r="G12" s="79">
        <v>490</v>
      </c>
      <c r="H12" s="78">
        <v>1239</v>
      </c>
      <c r="I12" s="78">
        <v>588.33333333333337</v>
      </c>
      <c r="J12" s="79">
        <v>391</v>
      </c>
      <c r="K12" s="78">
        <v>135</v>
      </c>
      <c r="L12" s="3">
        <f t="shared" si="2"/>
        <v>544.61904761904759</v>
      </c>
      <c r="M12" s="1">
        <f t="array" ref="M12">IF(D12=D11,"",(AVERAGE(IF(C12=$C$2:$C$100,IF(D12=$D$2:$D$100,$L$2:$L$100)))))</f>
        <v>553.93253968253964</v>
      </c>
    </row>
    <row r="13" spans="1:13" x14ac:dyDescent="0.25">
      <c r="A13" s="13" t="s">
        <v>38</v>
      </c>
      <c r="B13" s="76">
        <v>2015</v>
      </c>
      <c r="C13" s="76">
        <f t="shared" si="0"/>
        <v>2015</v>
      </c>
      <c r="D13">
        <f t="shared" si="1"/>
        <v>4</v>
      </c>
      <c r="E13" s="78">
        <v>535.75</v>
      </c>
      <c r="F13" s="78">
        <v>432.25</v>
      </c>
      <c r="G13" s="79">
        <v>490</v>
      </c>
      <c r="H13" s="78">
        <v>1249</v>
      </c>
      <c r="I13" s="78">
        <v>596.33333333333337</v>
      </c>
      <c r="J13" s="79">
        <v>406</v>
      </c>
      <c r="K13" s="78">
        <v>135</v>
      </c>
      <c r="L13" s="3">
        <f t="shared" si="2"/>
        <v>549.19047619047626</v>
      </c>
      <c r="M13" s="1" t="str">
        <f t="array" ref="M13">IF(D13=D12,"",(AVERAGE(IF(C13=$C$2:$C$100,IF(D13=$D$2:$D$100,$L$2:$L$100)))))</f>
        <v/>
      </c>
    </row>
    <row r="14" spans="1:13" x14ac:dyDescent="0.25">
      <c r="A14" s="13" t="s">
        <v>44</v>
      </c>
      <c r="B14" s="76">
        <v>2015</v>
      </c>
      <c r="C14" s="76">
        <f>IF(OR(A14="January",A14="February",A14="March",A14="April",A14="May",A14="June"),B14,B14+1)</f>
        <v>2015</v>
      </c>
      <c r="D14">
        <f t="shared" si="1"/>
        <v>4</v>
      </c>
      <c r="E14" s="78">
        <v>540.75</v>
      </c>
      <c r="F14" s="78">
        <v>426.5</v>
      </c>
      <c r="G14" s="79">
        <v>490</v>
      </c>
      <c r="H14" s="78">
        <v>1413</v>
      </c>
      <c r="I14" s="78">
        <v>564.66666666666663</v>
      </c>
      <c r="J14" s="79">
        <v>406</v>
      </c>
      <c r="K14" s="78">
        <v>135</v>
      </c>
      <c r="L14" s="3">
        <f t="shared" si="2"/>
        <v>567.98809523809518</v>
      </c>
      <c r="M14" s="1" t="str">
        <f t="array" ref="M14">IF(D14=D13,"",(AVERAGE(IF(C14=$C$2:$C$100,IF(D14=$D$2:$D$100,$L$2:$L$100)))))</f>
        <v/>
      </c>
    </row>
    <row r="15" spans="1:13" x14ac:dyDescent="0.25">
      <c r="A15" s="13" t="s">
        <v>60</v>
      </c>
      <c r="B15" s="76">
        <v>2015</v>
      </c>
      <c r="C15" s="76">
        <f t="shared" si="0"/>
        <v>2016</v>
      </c>
      <c r="D15">
        <f t="shared" si="1"/>
        <v>1</v>
      </c>
      <c r="E15" s="78">
        <v>507.25</v>
      </c>
      <c r="F15" s="78">
        <v>394.25</v>
      </c>
      <c r="G15" s="79">
        <v>475</v>
      </c>
      <c r="H15" s="78">
        <v>1413</v>
      </c>
      <c r="I15" s="78">
        <v>618</v>
      </c>
      <c r="J15" s="79">
        <v>482</v>
      </c>
      <c r="K15" s="78">
        <v>180</v>
      </c>
      <c r="L15" s="3">
        <f t="shared" si="2"/>
        <v>581.35714285714289</v>
      </c>
      <c r="M15" s="1">
        <f t="array" ref="M15">IF(D15=D14,"",(AVERAGE(IF(C15=$C$2:$C$100,IF(D15=$D$2:$D$100,$L$2:$L$100)))))</f>
        <v>582.80952380952385</v>
      </c>
    </row>
    <row r="16" spans="1:13" x14ac:dyDescent="0.25">
      <c r="A16" s="13" t="s">
        <v>62</v>
      </c>
      <c r="B16" s="76">
        <v>2015</v>
      </c>
      <c r="C16" s="76">
        <f t="shared" si="0"/>
        <v>2016</v>
      </c>
      <c r="D16">
        <f t="shared" si="1"/>
        <v>1</v>
      </c>
      <c r="E16" s="78">
        <v>531.5</v>
      </c>
      <c r="F16" s="78">
        <v>404.5</v>
      </c>
      <c r="G16" s="79">
        <v>475</v>
      </c>
      <c r="H16" s="78">
        <v>1388</v>
      </c>
      <c r="I16" s="78">
        <v>659.66666666666663</v>
      </c>
      <c r="J16" s="79">
        <v>437.33333333333331</v>
      </c>
      <c r="K16" s="78">
        <v>135</v>
      </c>
      <c r="L16" s="3">
        <f t="shared" si="2"/>
        <v>575.85714285714289</v>
      </c>
      <c r="M16" s="1" t="str">
        <f t="array" ref="M16">IF(D16=D15,"",(AVERAGE(IF(C16=$C$2:$C$100,IF(D16=$D$2:$D$100,$L$2:$L$100)))))</f>
        <v/>
      </c>
    </row>
    <row r="17" spans="1:13" x14ac:dyDescent="0.25">
      <c r="A17" s="13" t="s">
        <v>8</v>
      </c>
      <c r="B17" s="76">
        <v>2015</v>
      </c>
      <c r="C17" s="76">
        <f t="shared" si="0"/>
        <v>2016</v>
      </c>
      <c r="D17">
        <f t="shared" si="1"/>
        <v>1</v>
      </c>
      <c r="E17" s="78">
        <v>559.75</v>
      </c>
      <c r="F17" s="78">
        <v>411.75</v>
      </c>
      <c r="G17" s="79">
        <v>490</v>
      </c>
      <c r="H17" s="78">
        <v>1350</v>
      </c>
      <c r="I17" s="78">
        <v>724</v>
      </c>
      <c r="J17" s="79">
        <v>468</v>
      </c>
      <c r="K17" s="78">
        <v>135</v>
      </c>
      <c r="L17" s="3">
        <f t="shared" si="2"/>
        <v>591.21428571428567</v>
      </c>
      <c r="M17" s="1" t="str">
        <f t="array" ref="M17">IF(D17=D16,"",(AVERAGE(IF(C17=$C$2:$C$100,IF(D17=$D$2:$D$100,$L$2:$L$100)))))</f>
        <v/>
      </c>
    </row>
    <row r="18" spans="1:13" x14ac:dyDescent="0.25">
      <c r="A18" s="13" t="s">
        <v>10</v>
      </c>
      <c r="B18" s="76">
        <v>2015</v>
      </c>
      <c r="C18" s="76">
        <f t="shared" si="0"/>
        <v>2016</v>
      </c>
      <c r="D18">
        <f t="shared" si="1"/>
        <v>2</v>
      </c>
      <c r="E18" s="78">
        <v>524.25</v>
      </c>
      <c r="F18" s="78">
        <v>422.25</v>
      </c>
      <c r="G18" s="79">
        <v>490</v>
      </c>
      <c r="H18" s="78">
        <v>1400</v>
      </c>
      <c r="I18" s="78">
        <v>718.66666666666663</v>
      </c>
      <c r="J18" s="79">
        <v>463</v>
      </c>
      <c r="K18" s="78">
        <v>135</v>
      </c>
      <c r="L18" s="3">
        <f t="shared" si="2"/>
        <v>593.30952380952374</v>
      </c>
      <c r="M18" s="1">
        <f t="array" ref="M18">IF(D18=D17,"",(AVERAGE(IF(C18=$C$2:$C$100,IF(D18=$D$2:$D$100,$L$2:$L$100)))))</f>
        <v>564.17857142857144</v>
      </c>
    </row>
    <row r="19" spans="1:13" x14ac:dyDescent="0.25">
      <c r="A19" s="13" t="s">
        <v>14</v>
      </c>
      <c r="B19" s="76">
        <v>2015</v>
      </c>
      <c r="C19" s="76">
        <f t="shared" si="0"/>
        <v>2016</v>
      </c>
      <c r="D19">
        <f t="shared" si="1"/>
        <v>2</v>
      </c>
      <c r="E19" s="78">
        <v>539.5</v>
      </c>
      <c r="F19" s="78">
        <v>406</v>
      </c>
      <c r="G19" s="79">
        <v>490</v>
      </c>
      <c r="H19" s="78">
        <v>1304</v>
      </c>
      <c r="I19" s="78">
        <v>678</v>
      </c>
      <c r="J19" s="79">
        <v>439</v>
      </c>
      <c r="K19" s="78">
        <v>135</v>
      </c>
      <c r="L19" s="3">
        <f t="shared" si="2"/>
        <v>570.21428571428567</v>
      </c>
      <c r="M19" s="1" t="str">
        <f t="array" ref="M19">IF(D19=D18,"",(AVERAGE(IF(C19=$C$2:$C$100,IF(D19=$D$2:$D$100,$L$2:$L$100)))))</f>
        <v/>
      </c>
    </row>
    <row r="20" spans="1:13" x14ac:dyDescent="0.25">
      <c r="A20" s="13" t="s">
        <v>17</v>
      </c>
      <c r="B20" s="76">
        <v>2015</v>
      </c>
      <c r="C20" s="76">
        <f t="shared" si="0"/>
        <v>2016</v>
      </c>
      <c r="D20">
        <f t="shared" si="1"/>
        <v>2</v>
      </c>
      <c r="E20" s="78">
        <v>516.75</v>
      </c>
      <c r="F20" s="78">
        <v>416</v>
      </c>
      <c r="G20" s="79">
        <v>490</v>
      </c>
      <c r="H20" s="78">
        <v>1100</v>
      </c>
      <c r="I20" s="78">
        <v>610.33333333333337</v>
      </c>
      <c r="J20" s="79">
        <v>435</v>
      </c>
      <c r="K20" s="78">
        <v>135</v>
      </c>
      <c r="L20" s="3">
        <f t="shared" si="2"/>
        <v>529.01190476190482</v>
      </c>
      <c r="M20" s="1" t="str">
        <f t="array" ref="M20">IF(D20=D19,"",(AVERAGE(IF(C20=$C$2:$C$100,IF(D20=$D$2:$D$100,$L$2:$L$100)))))</f>
        <v/>
      </c>
    </row>
    <row r="21" spans="1:13" x14ac:dyDescent="0.25">
      <c r="A21" s="13" t="s">
        <v>53</v>
      </c>
      <c r="B21" s="76">
        <v>2016</v>
      </c>
      <c r="C21" s="76">
        <f t="shared" si="0"/>
        <v>2016</v>
      </c>
      <c r="D21">
        <f t="shared" si="1"/>
        <v>3</v>
      </c>
      <c r="E21" s="78">
        <v>550.25</v>
      </c>
      <c r="F21" s="78">
        <v>428</v>
      </c>
      <c r="G21" s="79">
        <v>475</v>
      </c>
      <c r="H21" s="78">
        <v>1433</v>
      </c>
      <c r="I21" s="78">
        <v>604</v>
      </c>
      <c r="J21" s="79">
        <v>391.66666666666669</v>
      </c>
      <c r="K21" s="78">
        <v>135</v>
      </c>
      <c r="L21" s="3">
        <f t="shared" si="2"/>
        <v>573.84523809523807</v>
      </c>
      <c r="M21" s="1">
        <f t="array" ref="M21">IF(D21=D20,"",(AVERAGE(IF(C21=$C$2:$C$100,IF(D21=$D$2:$D$100,$L$2:$L$100)))))</f>
        <v>564.27380952380952</v>
      </c>
    </row>
    <row r="22" spans="1:13" x14ac:dyDescent="0.25">
      <c r="A22" s="13" t="s">
        <v>31</v>
      </c>
      <c r="B22" s="76">
        <v>2016</v>
      </c>
      <c r="C22" s="76">
        <f t="shared" si="0"/>
        <v>2016</v>
      </c>
      <c r="D22">
        <f t="shared" si="1"/>
        <v>3</v>
      </c>
      <c r="E22" s="78">
        <v>535.5</v>
      </c>
      <c r="F22" s="78">
        <v>406.75</v>
      </c>
      <c r="G22" s="79">
        <v>475</v>
      </c>
      <c r="H22" s="78">
        <v>1437</v>
      </c>
      <c r="I22" s="78">
        <v>627.33333333333337</v>
      </c>
      <c r="J22" s="79">
        <v>414</v>
      </c>
      <c r="K22" s="78">
        <v>135</v>
      </c>
      <c r="L22" s="3">
        <f t="shared" si="2"/>
        <v>575.79761904761904</v>
      </c>
      <c r="M22" s="1" t="str">
        <f t="array" ref="M22">IF(D22=D21,"",(AVERAGE(IF(C22=$C$2:$C$100,IF(D22=$D$2:$D$100,$L$2:$L$100)))))</f>
        <v/>
      </c>
    </row>
    <row r="23" spans="1:13" x14ac:dyDescent="0.25">
      <c r="A23" s="13" t="s">
        <v>33</v>
      </c>
      <c r="B23" s="76">
        <v>2016</v>
      </c>
      <c r="C23" s="76">
        <f t="shared" si="0"/>
        <v>2016</v>
      </c>
      <c r="D23">
        <f t="shared" si="1"/>
        <v>3</v>
      </c>
      <c r="E23" s="78">
        <v>534.5</v>
      </c>
      <c r="F23" s="78">
        <v>415.75</v>
      </c>
      <c r="G23" s="79">
        <v>475</v>
      </c>
      <c r="H23" s="78">
        <v>1251</v>
      </c>
      <c r="I23" s="78">
        <v>595.33333333333337</v>
      </c>
      <c r="J23" s="79">
        <v>395.66666666666669</v>
      </c>
      <c r="K23" s="78">
        <v>135</v>
      </c>
      <c r="L23" s="3">
        <f t="shared" si="2"/>
        <v>543.17857142857144</v>
      </c>
      <c r="M23" s="1" t="str">
        <f t="array" ref="M23">IF(D23=D22,"",(AVERAGE(IF(C23=$C$2:$C$100,IF(D23=$D$2:$D$100,$L$2:$L$100)))))</f>
        <v/>
      </c>
    </row>
    <row r="24" spans="1:13" x14ac:dyDescent="0.25">
      <c r="A24" s="13" t="s">
        <v>36</v>
      </c>
      <c r="B24" s="76">
        <v>2016</v>
      </c>
      <c r="C24" s="76">
        <f t="shared" si="0"/>
        <v>2016</v>
      </c>
      <c r="D24">
        <f t="shared" si="1"/>
        <v>4</v>
      </c>
      <c r="E24" s="78">
        <v>553.5</v>
      </c>
      <c r="F24" s="78">
        <v>436.25</v>
      </c>
      <c r="G24" s="79">
        <v>475</v>
      </c>
      <c r="H24" s="78">
        <v>1350</v>
      </c>
      <c r="I24" s="78">
        <v>611.33333333333337</v>
      </c>
      <c r="J24" s="79">
        <v>426.33333333333331</v>
      </c>
      <c r="K24" s="78">
        <v>135</v>
      </c>
      <c r="L24" s="3">
        <f t="shared" si="2"/>
        <v>569.63095238095241</v>
      </c>
      <c r="M24" s="1">
        <f t="array" ref="M24">IF(D24=D23,"",(AVERAGE(IF(C24=$C$2:$C$100,IF(D24=$D$2:$D$100,$L$2:$L$100)))))</f>
        <v>566.01190476190482</v>
      </c>
    </row>
    <row r="25" spans="1:13" x14ac:dyDescent="0.25">
      <c r="A25" s="13" t="s">
        <v>38</v>
      </c>
      <c r="B25" s="76">
        <v>2016</v>
      </c>
      <c r="C25" s="76">
        <f t="shared" si="0"/>
        <v>2016</v>
      </c>
      <c r="D25">
        <f t="shared" si="1"/>
        <v>4</v>
      </c>
      <c r="E25" s="78">
        <v>574</v>
      </c>
      <c r="F25" s="78">
        <v>465</v>
      </c>
      <c r="G25" s="79">
        <v>475</v>
      </c>
      <c r="H25" s="78">
        <v>1373</v>
      </c>
      <c r="I25" s="78">
        <v>611.33333333333337</v>
      </c>
      <c r="J25" s="79">
        <v>426.33333333333331</v>
      </c>
      <c r="K25" s="78">
        <v>135</v>
      </c>
      <c r="L25" s="3">
        <f t="shared" si="2"/>
        <v>579.95238095238096</v>
      </c>
      <c r="M25" s="1" t="str">
        <f t="array" ref="M25">IF(D25=D24,"",(AVERAGE(IF(C25=$C$2:$C$100,IF(D25=$D$2:$D$100,$L$2:$L$100)))))</f>
        <v/>
      </c>
    </row>
    <row r="26" spans="1:13" x14ac:dyDescent="0.25">
      <c r="A26" s="13" t="s">
        <v>44</v>
      </c>
      <c r="B26" s="76">
        <v>2016</v>
      </c>
      <c r="C26" s="76">
        <f t="shared" si="0"/>
        <v>2016</v>
      </c>
      <c r="D26">
        <f t="shared" si="1"/>
        <v>4</v>
      </c>
      <c r="E26" s="78">
        <v>531</v>
      </c>
      <c r="F26" s="78">
        <v>438.5</v>
      </c>
      <c r="G26" s="79">
        <v>355</v>
      </c>
      <c r="H26" s="78">
        <v>1289</v>
      </c>
      <c r="I26" s="78">
        <v>662.33333333333337</v>
      </c>
      <c r="J26" s="79">
        <v>428.33333333333331</v>
      </c>
      <c r="K26" s="78">
        <v>135</v>
      </c>
      <c r="L26" s="3">
        <f t="shared" si="2"/>
        <v>548.45238095238096</v>
      </c>
      <c r="M26" s="1" t="str">
        <f t="array" ref="M26">IF(D26=D25,"",(AVERAGE(IF(C26=$C$2:$C$100,IF(D26=$D$2:$D$100,$L$2:$L$100)))))</f>
        <v/>
      </c>
    </row>
    <row r="27" spans="1:13" x14ac:dyDescent="0.25">
      <c r="A27" s="13" t="s">
        <v>60</v>
      </c>
      <c r="B27" s="76">
        <v>2016</v>
      </c>
      <c r="C27" s="76">
        <f t="shared" si="0"/>
        <v>2017</v>
      </c>
      <c r="D27">
        <f t="shared" si="1"/>
        <v>1</v>
      </c>
      <c r="E27" s="78">
        <v>567.5</v>
      </c>
      <c r="F27" s="78">
        <v>463.25</v>
      </c>
      <c r="G27" s="79">
        <v>475</v>
      </c>
      <c r="H27" s="78">
        <v>1100</v>
      </c>
      <c r="I27" s="78">
        <v>620</v>
      </c>
      <c r="J27" s="79">
        <v>411.66666666666669</v>
      </c>
      <c r="K27" s="78">
        <v>185</v>
      </c>
      <c r="L27" s="3">
        <f t="shared" si="2"/>
        <v>546.05952380952374</v>
      </c>
      <c r="M27" s="1">
        <f t="array" ref="M27">IF(D27=D26,"",(AVERAGE(IF(C27=$C$2:$C$100,IF(D27=$D$2:$D$100,$L$2:$L$100)))))</f>
        <v>573.08730158730157</v>
      </c>
    </row>
    <row r="28" spans="1:13" x14ac:dyDescent="0.25">
      <c r="A28" s="13" t="s">
        <v>62</v>
      </c>
      <c r="B28" s="76">
        <v>2016</v>
      </c>
      <c r="C28" s="76">
        <f t="shared" si="0"/>
        <v>2017</v>
      </c>
      <c r="D28">
        <f t="shared" si="1"/>
        <v>1</v>
      </c>
      <c r="E28" s="78">
        <v>590.5</v>
      </c>
      <c r="F28" s="78">
        <v>476.25</v>
      </c>
      <c r="G28" s="79">
        <v>475</v>
      </c>
      <c r="H28" s="78">
        <v>1400</v>
      </c>
      <c r="I28" s="78">
        <v>676.33333333333337</v>
      </c>
      <c r="J28" s="79">
        <v>423.33333333333331</v>
      </c>
      <c r="K28" s="78">
        <v>135</v>
      </c>
      <c r="L28" s="3">
        <f t="shared" si="2"/>
        <v>596.63095238095241</v>
      </c>
      <c r="M28" s="1" t="str">
        <f t="array" ref="M28">IF(D28=D27,"",(AVERAGE(IF(C28=$C$2:$C$100,IF(D28=$D$2:$D$100,$L$2:$L$100)))))</f>
        <v/>
      </c>
    </row>
    <row r="29" spans="1:13" x14ac:dyDescent="0.25">
      <c r="A29" s="13" t="s">
        <v>8</v>
      </c>
      <c r="B29" s="76">
        <v>2016</v>
      </c>
      <c r="C29" s="76">
        <f t="shared" si="0"/>
        <v>2017</v>
      </c>
      <c r="D29">
        <f t="shared" si="1"/>
        <v>1</v>
      </c>
      <c r="E29" s="78">
        <v>566.25</v>
      </c>
      <c r="F29" s="78">
        <v>451.75</v>
      </c>
      <c r="G29" s="79">
        <v>475</v>
      </c>
      <c r="H29" s="78">
        <v>1275</v>
      </c>
      <c r="I29" s="78">
        <v>699.33333333333337</v>
      </c>
      <c r="J29" s="79">
        <v>433.66666666666669</v>
      </c>
      <c r="K29" s="78">
        <v>135</v>
      </c>
      <c r="L29" s="3">
        <f t="shared" si="2"/>
        <v>576.57142857142856</v>
      </c>
      <c r="M29" s="1" t="str">
        <f t="array" ref="M29">IF(D29=D28,"",(AVERAGE(IF(C29=$C$2:$C$100,IF(D29=$D$2:$D$100,$L$2:$L$100)))))</f>
        <v/>
      </c>
    </row>
    <row r="30" spans="1:13" x14ac:dyDescent="0.25">
      <c r="A30" s="13" t="s">
        <v>10</v>
      </c>
      <c r="B30" s="13">
        <v>2016</v>
      </c>
      <c r="C30" s="76">
        <f t="shared" si="0"/>
        <v>2017</v>
      </c>
      <c r="D30">
        <f t="shared" si="1"/>
        <v>2</v>
      </c>
      <c r="E30" s="78">
        <v>592.75</v>
      </c>
      <c r="F30" s="78">
        <v>456.25</v>
      </c>
      <c r="G30" s="79">
        <v>475</v>
      </c>
      <c r="H30" s="78">
        <v>1050</v>
      </c>
      <c r="I30" s="78">
        <v>696.33333333333337</v>
      </c>
      <c r="J30" s="79">
        <v>431</v>
      </c>
      <c r="K30" s="78">
        <v>135</v>
      </c>
      <c r="L30" s="3">
        <f t="shared" si="2"/>
        <v>548.04761904761904</v>
      </c>
      <c r="M30" s="1">
        <f t="array" ref="M30">IF(D30=D29,"",(AVERAGE(IF(C30=$C$2:$C$100,IF(D30=$D$2:$D$100,$L$2:$L$100)))))</f>
        <v>572.94444444444446</v>
      </c>
    </row>
    <row r="31" spans="1:13" x14ac:dyDescent="0.25">
      <c r="A31" s="13" t="s">
        <v>14</v>
      </c>
      <c r="B31" s="13">
        <v>2016</v>
      </c>
      <c r="C31" s="76">
        <f t="shared" si="0"/>
        <v>2017</v>
      </c>
      <c r="D31">
        <f t="shared" si="1"/>
        <v>2</v>
      </c>
      <c r="E31" s="78">
        <v>590.5</v>
      </c>
      <c r="F31" s="78">
        <v>451.25</v>
      </c>
      <c r="G31" s="79">
        <v>475</v>
      </c>
      <c r="H31" s="78">
        <v>1263</v>
      </c>
      <c r="I31" s="78">
        <v>685.33333333333337</v>
      </c>
      <c r="J31" s="79">
        <v>415.66666666666669</v>
      </c>
      <c r="K31" s="78">
        <v>135</v>
      </c>
      <c r="L31" s="3">
        <f t="shared" si="2"/>
        <v>573.67857142857144</v>
      </c>
      <c r="M31" s="1" t="str">
        <f t="array" ref="M31">IF(D31=D30,"",(AVERAGE(IF(C31=$C$2:$C$100,IF(D31=$D$2:$D$100,$L$2:$L$100)))))</f>
        <v/>
      </c>
    </row>
    <row r="32" spans="1:13" x14ac:dyDescent="0.25">
      <c r="A32" s="13" t="s">
        <v>17</v>
      </c>
      <c r="B32" s="13">
        <v>2016</v>
      </c>
      <c r="C32" s="76">
        <f t="shared" si="0"/>
        <v>2017</v>
      </c>
      <c r="D32">
        <f t="shared" si="1"/>
        <v>2</v>
      </c>
      <c r="E32" s="78">
        <v>577.5</v>
      </c>
      <c r="F32" s="78">
        <v>497.25</v>
      </c>
      <c r="G32" s="79">
        <v>475</v>
      </c>
      <c r="H32" s="78">
        <v>1388</v>
      </c>
      <c r="I32" s="78">
        <v>696.66666666666663</v>
      </c>
      <c r="J32" s="79">
        <v>410.33333333333331</v>
      </c>
      <c r="K32" s="78">
        <v>135</v>
      </c>
      <c r="L32" s="3">
        <f t="shared" si="2"/>
        <v>597.10714285714289</v>
      </c>
      <c r="M32" s="1" t="str">
        <f t="array" ref="M32">IF(D32=D31,"",(AVERAGE(IF(C32=$C$2:$C$100,IF(D32=$D$2:$D$100,$L$2:$L$100)))))</f>
        <v/>
      </c>
    </row>
    <row r="33" spans="1:13" x14ac:dyDescent="0.25">
      <c r="A33" s="13" t="s">
        <v>53</v>
      </c>
      <c r="B33" s="13">
        <v>2017</v>
      </c>
      <c r="C33" s="76">
        <f t="shared" si="0"/>
        <v>2017</v>
      </c>
      <c r="D33">
        <f t="shared" si="1"/>
        <v>3</v>
      </c>
      <c r="E33" s="78">
        <v>604.25</v>
      </c>
      <c r="F33" s="78">
        <v>470.25</v>
      </c>
      <c r="G33" s="79">
        <v>475</v>
      </c>
      <c r="H33" s="78">
        <v>1622</v>
      </c>
      <c r="I33" s="78">
        <v>740.33333333333337</v>
      </c>
      <c r="J33" s="79">
        <v>456.33333333333331</v>
      </c>
      <c r="K33" s="78">
        <v>210</v>
      </c>
      <c r="L33" s="3">
        <f t="shared" si="2"/>
        <v>654.02380952380952</v>
      </c>
      <c r="M33" s="1">
        <f t="array" ref="M33">IF(D33=D32,"",(AVERAGE(IF(C33=$C$2:$C$100,IF(D33=$D$2:$D$100,$L$2:$L$100)))))</f>
        <v>611.60714285714289</v>
      </c>
    </row>
    <row r="34" spans="1:13" x14ac:dyDescent="0.25">
      <c r="A34" s="13" t="s">
        <v>31</v>
      </c>
      <c r="B34" s="13">
        <v>2017</v>
      </c>
      <c r="C34" s="76">
        <f t="shared" si="0"/>
        <v>2017</v>
      </c>
      <c r="D34">
        <f t="shared" si="1"/>
        <v>3</v>
      </c>
      <c r="E34" s="78">
        <v>600</v>
      </c>
      <c r="F34" s="78">
        <v>494</v>
      </c>
      <c r="G34" s="79">
        <v>475</v>
      </c>
      <c r="H34" s="78">
        <v>1436</v>
      </c>
      <c r="I34" s="78">
        <v>694</v>
      </c>
      <c r="J34" s="79">
        <v>415.66666666666669</v>
      </c>
      <c r="K34" s="78">
        <v>135</v>
      </c>
      <c r="L34" s="3">
        <f t="shared" si="2"/>
        <v>607.09523809523819</v>
      </c>
      <c r="M34" s="1" t="str">
        <f t="array" ref="M34">IF(D34=D33,"",(AVERAGE(IF(C34=$C$2:$C$100,IF(D34=$D$2:$D$100,$L$2:$L$100)))))</f>
        <v/>
      </c>
    </row>
    <row r="35" spans="1:13" x14ac:dyDescent="0.25">
      <c r="A35" s="13" t="s">
        <v>33</v>
      </c>
      <c r="B35" s="13">
        <v>2017</v>
      </c>
      <c r="C35" s="76">
        <f t="shared" si="0"/>
        <v>2017</v>
      </c>
      <c r="D35">
        <f t="shared" si="1"/>
        <v>3</v>
      </c>
      <c r="E35" s="78">
        <v>603.25</v>
      </c>
      <c r="F35" s="78">
        <v>476</v>
      </c>
      <c r="G35" s="79">
        <v>368</v>
      </c>
      <c r="H35" s="78">
        <v>1276</v>
      </c>
      <c r="I35" s="78">
        <v>705</v>
      </c>
      <c r="J35" s="79">
        <v>452.66666666666669</v>
      </c>
      <c r="K35" s="78">
        <v>135</v>
      </c>
      <c r="L35" s="3">
        <f t="shared" si="2"/>
        <v>573.70238095238096</v>
      </c>
      <c r="M35" s="1" t="str">
        <f t="array" ref="M35">IF(D35=D34,"",(AVERAGE(IF(C35=$C$2:$C$100,IF(D35=$D$2:$D$100,$L$2:$L$100)))))</f>
        <v/>
      </c>
    </row>
    <row r="36" spans="1:13" x14ac:dyDescent="0.25">
      <c r="A36" s="13" t="s">
        <v>36</v>
      </c>
      <c r="B36" s="13">
        <v>2017</v>
      </c>
      <c r="C36" s="76">
        <f t="shared" si="0"/>
        <v>2017</v>
      </c>
      <c r="D36">
        <f t="shared" si="1"/>
        <v>4</v>
      </c>
      <c r="E36" s="78">
        <v>634</v>
      </c>
      <c r="F36" s="78">
        <v>497</v>
      </c>
      <c r="G36" s="79">
        <v>413</v>
      </c>
      <c r="H36" s="78">
        <v>1205</v>
      </c>
      <c r="I36" s="78">
        <v>614</v>
      </c>
      <c r="J36" s="79">
        <v>403</v>
      </c>
      <c r="K36" s="78">
        <v>250</v>
      </c>
      <c r="L36" s="3">
        <f t="shared" si="2"/>
        <v>573.71428571428567</v>
      </c>
      <c r="M36" s="1">
        <f t="array" ref="M36">IF(D36=D35,"",(AVERAGE(IF(C36=$C$2:$C$100,IF(D36=$D$2:$D$100,$L$2:$L$100)))))</f>
        <v>541.90476190476193</v>
      </c>
    </row>
    <row r="37" spans="1:13" x14ac:dyDescent="0.25">
      <c r="A37" s="13" t="s">
        <v>38</v>
      </c>
      <c r="B37" s="13">
        <v>2017</v>
      </c>
      <c r="C37" s="76">
        <f t="shared" si="0"/>
        <v>2017</v>
      </c>
      <c r="D37">
        <f t="shared" si="1"/>
        <v>4</v>
      </c>
      <c r="E37" s="78">
        <v>587</v>
      </c>
      <c r="F37" s="78">
        <v>459</v>
      </c>
      <c r="G37" s="79">
        <v>420</v>
      </c>
      <c r="H37" s="78">
        <v>1075</v>
      </c>
      <c r="I37" s="78">
        <v>644</v>
      </c>
      <c r="J37" s="79">
        <v>412</v>
      </c>
      <c r="K37" s="78">
        <v>204</v>
      </c>
      <c r="L37" s="3">
        <f t="shared" si="2"/>
        <v>543</v>
      </c>
      <c r="M37" s="1" t="str">
        <f t="array" ref="M37">IF(D37=D36,"",(AVERAGE(IF(C37=$C$2:$C$100,IF(D37=$D$2:$D$100,$L$2:$L$100)))))</f>
        <v/>
      </c>
    </row>
    <row r="38" spans="1:13" x14ac:dyDescent="0.25">
      <c r="A38" s="13" t="s">
        <v>44</v>
      </c>
      <c r="B38" s="13">
        <v>2017</v>
      </c>
      <c r="C38" s="76">
        <f t="shared" si="0"/>
        <v>2017</v>
      </c>
      <c r="D38">
        <f t="shared" si="1"/>
        <v>4</v>
      </c>
      <c r="E38" s="78">
        <v>596</v>
      </c>
      <c r="F38" s="78">
        <v>461</v>
      </c>
      <c r="G38" s="79">
        <v>337</v>
      </c>
      <c r="H38" s="78">
        <v>967</v>
      </c>
      <c r="I38" s="78">
        <v>655</v>
      </c>
      <c r="J38" s="79">
        <v>412</v>
      </c>
      <c r="K38" s="78">
        <v>135</v>
      </c>
      <c r="L38" s="3">
        <f t="shared" si="2"/>
        <v>509</v>
      </c>
      <c r="M38" s="1" t="str">
        <f t="array" ref="M38">IF(D38=D37,"",(AVERAGE(IF(C38=$C$2:$C$100,IF(D38=$D$2:$D$100,$L$2:$L$100)))))</f>
        <v/>
      </c>
    </row>
    <row r="39" spans="1:13" x14ac:dyDescent="0.25">
      <c r="A39" s="13" t="s">
        <v>60</v>
      </c>
      <c r="B39" s="13">
        <v>2017</v>
      </c>
      <c r="C39" s="76">
        <f t="shared" si="0"/>
        <v>2018</v>
      </c>
      <c r="D39">
        <f t="shared" si="1"/>
        <v>1</v>
      </c>
      <c r="E39" s="78">
        <v>636</v>
      </c>
      <c r="F39" s="78">
        <v>524</v>
      </c>
      <c r="G39" s="79">
        <v>430</v>
      </c>
      <c r="H39" s="78">
        <v>1000</v>
      </c>
      <c r="I39" s="78">
        <v>669</v>
      </c>
      <c r="J39" s="79">
        <v>419</v>
      </c>
      <c r="K39" s="78">
        <v>135</v>
      </c>
      <c r="L39" s="3">
        <f t="shared" si="2"/>
        <v>544.71428571428567</v>
      </c>
      <c r="M39" s="1">
        <f t="array" ref="M39">IF(D39=D38,"",(AVERAGE(IF(C39=$C$2:$C$100,IF(D39=$D$2:$D$100,$L$2:$L$100)))))</f>
        <v>534.47619047619048</v>
      </c>
    </row>
    <row r="40" spans="1:13" x14ac:dyDescent="0.25">
      <c r="A40" s="13" t="s">
        <v>62</v>
      </c>
      <c r="B40" s="13">
        <v>2017</v>
      </c>
      <c r="C40" s="76">
        <f t="shared" si="0"/>
        <v>2018</v>
      </c>
      <c r="D40">
        <f t="shared" si="1"/>
        <v>1</v>
      </c>
      <c r="E40" s="78">
        <v>650</v>
      </c>
      <c r="F40" s="78">
        <v>508</v>
      </c>
      <c r="G40" s="79">
        <v>357</v>
      </c>
      <c r="H40" s="78">
        <v>900</v>
      </c>
      <c r="I40" s="78">
        <v>672</v>
      </c>
      <c r="J40" s="79">
        <v>402</v>
      </c>
      <c r="K40" s="78">
        <v>135</v>
      </c>
      <c r="L40" s="3">
        <f t="shared" si="2"/>
        <v>517.71428571428567</v>
      </c>
      <c r="M40" s="1" t="str">
        <f t="array" ref="M40">IF(D40=D39,"",(AVERAGE(IF(C40=$C$2:$C$100,IF(D40=$D$2:$D$100,$L$2:$L$100)))))</f>
        <v/>
      </c>
    </row>
    <row r="41" spans="1:13" x14ac:dyDescent="0.25">
      <c r="A41" s="13" t="s">
        <v>8</v>
      </c>
      <c r="B41" s="13">
        <v>2017</v>
      </c>
      <c r="C41" s="76">
        <f t="shared" si="0"/>
        <v>2018</v>
      </c>
      <c r="D41">
        <f t="shared" si="1"/>
        <v>1</v>
      </c>
      <c r="E41" s="78">
        <v>660</v>
      </c>
      <c r="F41" s="78">
        <v>527</v>
      </c>
      <c r="G41" s="79">
        <v>400</v>
      </c>
      <c r="H41" s="78">
        <v>933</v>
      </c>
      <c r="I41" s="78">
        <v>699</v>
      </c>
      <c r="J41" s="79">
        <v>433</v>
      </c>
      <c r="K41" s="78">
        <v>135</v>
      </c>
      <c r="L41" s="3">
        <f t="shared" si="2"/>
        <v>541</v>
      </c>
      <c r="M41" s="1" t="str">
        <f t="array" ref="M41">IF(D41=D40,"",(AVERAGE(IF(C41=$C$2:$C$100,IF(D41=$D$2:$D$100,$L$2:$L$100)))))</f>
        <v/>
      </c>
    </row>
    <row r="42" spans="1:13" x14ac:dyDescent="0.25">
      <c r="A42" s="13" t="s">
        <v>10</v>
      </c>
      <c r="B42" s="13">
        <v>2017</v>
      </c>
      <c r="C42" s="76">
        <f t="shared" si="0"/>
        <v>2018</v>
      </c>
      <c r="D42">
        <f t="shared" si="1"/>
        <v>2</v>
      </c>
      <c r="E42" s="78">
        <v>680</v>
      </c>
      <c r="F42" s="78">
        <v>563</v>
      </c>
      <c r="G42" s="79">
        <v>385</v>
      </c>
      <c r="H42" s="78">
        <v>1100</v>
      </c>
      <c r="I42" s="78">
        <v>708</v>
      </c>
      <c r="J42" s="79">
        <v>327</v>
      </c>
      <c r="K42" s="78">
        <v>135</v>
      </c>
      <c r="L42" s="3">
        <f t="shared" si="2"/>
        <v>556.85714285714289</v>
      </c>
      <c r="M42" s="1">
        <f t="array" ref="M42">IF(D42=D41,"",(AVERAGE(IF(C42=$C$2:$C$100,IF(D42=$D$2:$D$100,$L$2:$L$100)))))</f>
        <v>604.33333333333337</v>
      </c>
    </row>
    <row r="43" spans="1:13" x14ac:dyDescent="0.25">
      <c r="A43" s="13" t="s">
        <v>14</v>
      </c>
      <c r="B43" s="13">
        <v>2017</v>
      </c>
      <c r="C43" s="76">
        <f t="shared" si="0"/>
        <v>2018</v>
      </c>
      <c r="D43">
        <f t="shared" si="1"/>
        <v>2</v>
      </c>
      <c r="E43" s="78">
        <v>704</v>
      </c>
      <c r="F43" s="78">
        <v>562</v>
      </c>
      <c r="G43" s="79">
        <v>445</v>
      </c>
      <c r="H43" s="78">
        <v>1125</v>
      </c>
      <c r="I43" s="78">
        <v>736</v>
      </c>
      <c r="J43" s="79">
        <v>459</v>
      </c>
      <c r="K43" s="78">
        <v>200</v>
      </c>
      <c r="L43" s="3">
        <f t="shared" si="2"/>
        <v>604.42857142857144</v>
      </c>
      <c r="M43" s="1" t="str">
        <f t="array" ref="M43">IF(D43=D42,"",(AVERAGE(IF(C43=$C$2:$C$100,IF(D43=$D$2:$D$100,$L$2:$L$100)))))</f>
        <v/>
      </c>
    </row>
    <row r="44" spans="1:13" x14ac:dyDescent="0.25">
      <c r="A44" s="13" t="s">
        <v>17</v>
      </c>
      <c r="B44" s="13">
        <v>2017</v>
      </c>
      <c r="C44" s="76">
        <f t="shared" si="0"/>
        <v>2018</v>
      </c>
      <c r="D44">
        <f t="shared" si="1"/>
        <v>2</v>
      </c>
      <c r="E44" s="78">
        <v>762</v>
      </c>
      <c r="F44" s="78">
        <v>608</v>
      </c>
      <c r="G44" s="79">
        <v>568</v>
      </c>
      <c r="H44" s="78">
        <v>1375</v>
      </c>
      <c r="I44" s="78">
        <v>658</v>
      </c>
      <c r="J44" s="79">
        <v>406</v>
      </c>
      <c r="K44" s="78">
        <v>185</v>
      </c>
      <c r="L44" s="3">
        <f t="shared" si="2"/>
        <v>651.71428571428567</v>
      </c>
      <c r="M44" s="1" t="str">
        <f t="array" ref="M44">IF(D44=D43,"",(AVERAGE(IF(C44=$C$2:$C$100,IF(D44=$D$2:$D$100,$L$2:$L$100)))))</f>
        <v/>
      </c>
    </row>
    <row r="45" spans="1:13" x14ac:dyDescent="0.25">
      <c r="A45" s="13" t="s">
        <v>53</v>
      </c>
      <c r="B45" s="13">
        <v>2018</v>
      </c>
      <c r="C45" s="76">
        <f t="shared" si="0"/>
        <v>2018</v>
      </c>
      <c r="D45">
        <f t="shared" si="1"/>
        <v>3</v>
      </c>
      <c r="E45" s="78">
        <v>729</v>
      </c>
      <c r="F45" s="78">
        <v>556</v>
      </c>
      <c r="G45" s="79">
        <v>554</v>
      </c>
      <c r="H45" s="78">
        <v>1116</v>
      </c>
      <c r="I45" s="78">
        <v>692</v>
      </c>
      <c r="J45" s="79">
        <v>430</v>
      </c>
      <c r="K45" s="78">
        <v>150</v>
      </c>
      <c r="L45" s="3">
        <f t="shared" si="2"/>
        <v>603.85714285714289</v>
      </c>
      <c r="M45" s="1">
        <f t="array" ref="M45">IF(D45=D44,"",(AVERAGE(IF(C45=$C$2:$C$100,IF(D45=$D$2:$D$100,$L$2:$L$100)))))</f>
        <v>633</v>
      </c>
    </row>
    <row r="46" spans="1:13" x14ac:dyDescent="0.25">
      <c r="A46" s="13" t="s">
        <v>31</v>
      </c>
      <c r="B46" s="13">
        <v>2018</v>
      </c>
      <c r="C46" s="76">
        <f t="shared" si="0"/>
        <v>2018</v>
      </c>
      <c r="D46">
        <f t="shared" si="1"/>
        <v>3</v>
      </c>
      <c r="E46" s="78">
        <v>795</v>
      </c>
      <c r="F46" s="78">
        <v>606</v>
      </c>
      <c r="G46" s="79">
        <v>451</v>
      </c>
      <c r="H46" s="78">
        <v>1263</v>
      </c>
      <c r="I46" s="78">
        <v>800</v>
      </c>
      <c r="J46" s="79">
        <v>457</v>
      </c>
      <c r="K46" s="78">
        <v>135</v>
      </c>
      <c r="L46" s="3">
        <f t="shared" si="2"/>
        <v>643.85714285714289</v>
      </c>
      <c r="M46" s="1" t="str">
        <f t="array" ref="M46">IF(D46=D45,"",(AVERAGE(IF(C46=$C$2:$C$100,IF(D46=$D$2:$D$100,$L$2:$L$100)))))</f>
        <v/>
      </c>
    </row>
    <row r="47" spans="1:13" x14ac:dyDescent="0.25">
      <c r="A47" s="13" t="s">
        <v>33</v>
      </c>
      <c r="B47" s="13">
        <v>2018</v>
      </c>
      <c r="C47" s="76">
        <f t="shared" si="0"/>
        <v>2018</v>
      </c>
      <c r="D47">
        <f t="shared" si="1"/>
        <v>3</v>
      </c>
      <c r="E47" s="78">
        <v>760</v>
      </c>
      <c r="F47" s="78">
        <v>599</v>
      </c>
      <c r="G47" s="79">
        <v>545</v>
      </c>
      <c r="H47" s="78">
        <v>1378</v>
      </c>
      <c r="I47" s="78">
        <v>704</v>
      </c>
      <c r="J47" s="79">
        <v>388</v>
      </c>
      <c r="K47" s="78">
        <v>185</v>
      </c>
      <c r="L47" s="3">
        <f t="shared" si="2"/>
        <v>651.28571428571433</v>
      </c>
      <c r="M47" s="1" t="str">
        <f t="array" ref="M47">IF(D47=D46,"",(AVERAGE(IF(C47=$C$2:$C$100,IF(D47=$D$2:$D$100,$L$2:$L$100)))))</f>
        <v/>
      </c>
    </row>
    <row r="48" spans="1:13" x14ac:dyDescent="0.25">
      <c r="A48" s="13" t="s">
        <v>36</v>
      </c>
      <c r="B48" s="13">
        <v>2018</v>
      </c>
      <c r="C48" s="76">
        <f t="shared" si="0"/>
        <v>2018</v>
      </c>
      <c r="D48">
        <f t="shared" si="1"/>
        <v>4</v>
      </c>
      <c r="E48" s="78">
        <v>756</v>
      </c>
      <c r="F48" s="78">
        <v>585</v>
      </c>
      <c r="G48" s="79">
        <v>545</v>
      </c>
      <c r="H48" s="78">
        <v>1290</v>
      </c>
      <c r="I48" s="78">
        <v>696</v>
      </c>
      <c r="J48" s="79">
        <v>436</v>
      </c>
      <c r="K48" s="78">
        <v>185</v>
      </c>
      <c r="L48" s="3">
        <f t="shared" si="2"/>
        <v>641.85714285714289</v>
      </c>
      <c r="M48" s="1">
        <f t="array" ref="M48">IF(D48=D47,"",(AVERAGE(IF(C48=$C$2:$C$100,IF(D48=$D$2:$D$100,$L$2:$L$100)))))</f>
        <v>650.7619047619047</v>
      </c>
    </row>
    <row r="49" spans="1:13" x14ac:dyDescent="0.25">
      <c r="A49" s="13" t="s">
        <v>38</v>
      </c>
      <c r="B49" s="13">
        <v>2018</v>
      </c>
      <c r="C49" s="76">
        <f t="shared" si="0"/>
        <v>2018</v>
      </c>
      <c r="D49">
        <f t="shared" si="1"/>
        <v>4</v>
      </c>
      <c r="E49" s="78">
        <v>754</v>
      </c>
      <c r="F49" s="80">
        <v>622</v>
      </c>
      <c r="G49" s="79">
        <v>622</v>
      </c>
      <c r="H49" s="78">
        <v>1465</v>
      </c>
      <c r="I49" s="78">
        <v>682</v>
      </c>
      <c r="J49" s="79">
        <v>431</v>
      </c>
      <c r="K49" s="78">
        <v>185</v>
      </c>
      <c r="L49" s="3">
        <f t="shared" si="2"/>
        <v>680.14285714285711</v>
      </c>
      <c r="M49" s="1" t="str">
        <f t="array" ref="M49">IF(D49=D48,"",(AVERAGE(IF(C49=$C$2:$C$100,IF(D49=$D$2:$D$100,$L$2:$L$100)))))</f>
        <v/>
      </c>
    </row>
    <row r="50" spans="1:13" x14ac:dyDescent="0.25">
      <c r="A50" s="13" t="s">
        <v>44</v>
      </c>
      <c r="B50" s="13">
        <v>2018</v>
      </c>
      <c r="C50" s="76">
        <f t="shared" si="0"/>
        <v>2018</v>
      </c>
      <c r="D50">
        <f t="shared" si="1"/>
        <v>4</v>
      </c>
      <c r="E50" s="78">
        <v>740</v>
      </c>
      <c r="F50" s="80">
        <v>555</v>
      </c>
      <c r="G50" s="79">
        <v>529</v>
      </c>
      <c r="H50" s="78">
        <v>1190</v>
      </c>
      <c r="I50" s="78">
        <v>681</v>
      </c>
      <c r="J50" s="79">
        <v>465</v>
      </c>
      <c r="K50" s="78">
        <v>252</v>
      </c>
      <c r="L50" s="3">
        <f t="shared" si="2"/>
        <v>630.28571428571433</v>
      </c>
      <c r="M50" s="1" t="str">
        <f t="array" ref="M50">IF(D50=D49,"",(AVERAGE(IF(C50=$C$2:$C$100,IF(D50=$D$2:$D$100,$L$2:$L$100)))))</f>
        <v/>
      </c>
    </row>
    <row r="51" spans="1:13" x14ac:dyDescent="0.25">
      <c r="A51" s="13" t="s">
        <v>60</v>
      </c>
      <c r="B51" s="13">
        <v>2018</v>
      </c>
      <c r="C51" s="76">
        <f t="shared" si="0"/>
        <v>2019</v>
      </c>
      <c r="D51">
        <f t="shared" si="1"/>
        <v>1</v>
      </c>
      <c r="E51" s="78">
        <v>754</v>
      </c>
      <c r="F51" s="80">
        <v>619</v>
      </c>
      <c r="G51" s="79">
        <v>605</v>
      </c>
      <c r="H51" s="78">
        <v>1075</v>
      </c>
      <c r="I51" s="78">
        <v>798</v>
      </c>
      <c r="J51" s="79">
        <v>467</v>
      </c>
      <c r="K51" s="78">
        <v>200</v>
      </c>
      <c r="L51" s="3">
        <f t="shared" si="2"/>
        <v>645.42857142857144</v>
      </c>
      <c r="M51" s="1">
        <f t="array" ref="M51">IF(D51=D50,"",(AVERAGE(IF(C51=$C$2:$C$100,IF(D51=$D$2:$D$100,$L$2:$L$100)))))</f>
        <v>591.33333333333337</v>
      </c>
    </row>
    <row r="52" spans="1:13" x14ac:dyDescent="0.25">
      <c r="A52" s="13" t="s">
        <v>62</v>
      </c>
      <c r="B52" s="13">
        <v>2018</v>
      </c>
      <c r="C52" s="76">
        <f t="shared" si="0"/>
        <v>2019</v>
      </c>
      <c r="D52">
        <f t="shared" si="1"/>
        <v>1</v>
      </c>
      <c r="E52" s="78">
        <v>639</v>
      </c>
      <c r="F52" s="80">
        <v>505</v>
      </c>
      <c r="G52" s="79">
        <v>410</v>
      </c>
      <c r="H52" s="78">
        <v>1000</v>
      </c>
      <c r="I52" s="78">
        <v>636</v>
      </c>
      <c r="J52" s="79">
        <v>404</v>
      </c>
      <c r="K52" s="78">
        <v>176</v>
      </c>
      <c r="L52" s="3">
        <f t="shared" si="2"/>
        <v>538.57142857142856</v>
      </c>
      <c r="M52" s="1" t="str">
        <f t="array" ref="M52">IF(D52=D51,"",(AVERAGE(IF(C52=$C$2:$C$100,IF(D52=$D$2:$D$100,$L$2:$L$100)))))</f>
        <v/>
      </c>
    </row>
    <row r="53" spans="1:13" x14ac:dyDescent="0.25">
      <c r="A53" s="13" t="s">
        <v>8</v>
      </c>
      <c r="B53" s="13">
        <v>2018</v>
      </c>
      <c r="C53" s="76">
        <f t="shared" si="0"/>
        <v>2019</v>
      </c>
      <c r="D53">
        <f t="shared" si="1"/>
        <v>1</v>
      </c>
      <c r="E53" s="78">
        <v>692</v>
      </c>
      <c r="F53" s="80">
        <v>538</v>
      </c>
      <c r="G53" s="79">
        <v>487</v>
      </c>
      <c r="H53" s="78">
        <v>1150</v>
      </c>
      <c r="I53" s="78">
        <v>680</v>
      </c>
      <c r="J53" s="79">
        <v>416</v>
      </c>
      <c r="K53" s="78">
        <v>167</v>
      </c>
      <c r="L53" s="3">
        <f t="shared" si="2"/>
        <v>590</v>
      </c>
      <c r="M53" s="1" t="str">
        <f t="array" ref="M53">IF(D53=D52,"",(AVERAGE(IF(C53=$C$2:$C$100,IF(D53=$D$2:$D$100,$L$2:$L$100)))))</f>
        <v/>
      </c>
    </row>
    <row r="54" spans="1:13" x14ac:dyDescent="0.25">
      <c r="A54" s="13" t="s">
        <v>10</v>
      </c>
      <c r="B54" s="13">
        <v>2018</v>
      </c>
      <c r="C54" s="76">
        <f t="shared" si="0"/>
        <v>2019</v>
      </c>
      <c r="D54">
        <f t="shared" si="1"/>
        <v>2</v>
      </c>
      <c r="E54" s="78">
        <v>638</v>
      </c>
      <c r="F54" s="80">
        <v>434</v>
      </c>
      <c r="G54" s="79">
        <v>388</v>
      </c>
      <c r="H54" s="78">
        <v>900</v>
      </c>
      <c r="I54" s="78">
        <v>687</v>
      </c>
      <c r="J54" s="79">
        <v>416</v>
      </c>
      <c r="K54" s="78">
        <v>135</v>
      </c>
      <c r="L54" s="3">
        <f t="shared" si="2"/>
        <v>514</v>
      </c>
      <c r="M54" s="1">
        <f t="array" ref="M54">IF(D54=D53,"",(AVERAGE(IF(C54=$C$2:$C$100,IF(D54=$D$2:$D$100,$L$2:$L$100)))))</f>
        <v>491</v>
      </c>
    </row>
    <row r="55" spans="1:13" x14ac:dyDescent="0.25">
      <c r="A55" s="13" t="s">
        <v>14</v>
      </c>
      <c r="B55" s="13">
        <v>2018</v>
      </c>
      <c r="C55" s="76">
        <f t="shared" si="0"/>
        <v>2019</v>
      </c>
      <c r="D55">
        <f t="shared" si="1"/>
        <v>2</v>
      </c>
      <c r="E55" s="78">
        <v>631</v>
      </c>
      <c r="F55" s="80">
        <v>439</v>
      </c>
      <c r="G55" s="79">
        <v>335</v>
      </c>
      <c r="H55" s="78">
        <v>863</v>
      </c>
      <c r="I55" s="78">
        <v>552</v>
      </c>
      <c r="J55" s="79">
        <v>384</v>
      </c>
      <c r="K55" s="78">
        <v>135</v>
      </c>
      <c r="L55" s="3">
        <f t="shared" si="2"/>
        <v>477</v>
      </c>
      <c r="M55" s="1" t="str">
        <f t="array" ref="M55">IF(D55=D54,"",(AVERAGE(IF(C55=$C$2:$C$100,IF(D55=$D$2:$D$100,$L$2:$L$100)))))</f>
        <v/>
      </c>
    </row>
    <row r="56" spans="1:13" x14ac:dyDescent="0.25">
      <c r="A56" s="13" t="s">
        <v>17</v>
      </c>
      <c r="B56" s="13">
        <v>2018</v>
      </c>
      <c r="C56" s="76">
        <f t="shared" si="0"/>
        <v>2019</v>
      </c>
      <c r="D56">
        <f t="shared" si="1"/>
        <v>2</v>
      </c>
      <c r="E56" s="78">
        <v>536</v>
      </c>
      <c r="F56" s="80">
        <v>397</v>
      </c>
      <c r="G56" s="79">
        <v>352</v>
      </c>
      <c r="H56" s="78">
        <v>850</v>
      </c>
      <c r="I56" s="78">
        <v>633</v>
      </c>
      <c r="J56" s="79">
        <v>406</v>
      </c>
      <c r="K56" s="78">
        <v>200</v>
      </c>
      <c r="L56" s="3">
        <f t="shared" si="2"/>
        <v>482</v>
      </c>
      <c r="M56" s="1" t="str">
        <f t="array" ref="M56">IF(D56=D55,"",(AVERAGE(IF(C56=$C$2:$C$100,IF(D56=$D$2:$D$100,$L$2:$L$100)))))</f>
        <v/>
      </c>
    </row>
    <row r="57" spans="1:13" x14ac:dyDescent="0.25">
      <c r="A57" s="13" t="s">
        <v>53</v>
      </c>
      <c r="B57" s="13">
        <v>2019</v>
      </c>
      <c r="C57" s="76">
        <f t="shared" si="0"/>
        <v>2019</v>
      </c>
      <c r="D57">
        <f t="shared" si="1"/>
        <v>3</v>
      </c>
      <c r="E57" s="78">
        <v>561</v>
      </c>
      <c r="F57" s="80">
        <v>429</v>
      </c>
      <c r="G57" s="79">
        <v>414</v>
      </c>
      <c r="H57" s="78">
        <v>986</v>
      </c>
      <c r="I57" s="78">
        <v>581</v>
      </c>
      <c r="J57" s="79">
        <v>385</v>
      </c>
      <c r="K57" s="78">
        <v>135</v>
      </c>
      <c r="L57" s="3">
        <f t="shared" si="2"/>
        <v>498.71428571428572</v>
      </c>
      <c r="M57" s="1">
        <f t="array" ref="M57">IF(D57=D56,"",(AVERAGE(IF(C57=$C$2:$C$100,IF(D57=$D$2:$D$100,$L$2:$L$100)))))</f>
        <v>496.76190476190476</v>
      </c>
    </row>
    <row r="58" spans="1:13" x14ac:dyDescent="0.25">
      <c r="A58" s="13" t="s">
        <v>31</v>
      </c>
      <c r="B58" s="13">
        <v>2019</v>
      </c>
      <c r="C58" s="76">
        <f t="shared" si="0"/>
        <v>2019</v>
      </c>
      <c r="D58">
        <f t="shared" si="1"/>
        <v>3</v>
      </c>
      <c r="E58" s="78">
        <v>617</v>
      </c>
      <c r="F58" s="80">
        <v>461</v>
      </c>
      <c r="G58" s="79">
        <v>388</v>
      </c>
      <c r="H58" s="78">
        <v>964</v>
      </c>
      <c r="I58" s="78">
        <v>511</v>
      </c>
      <c r="J58" s="79">
        <v>388</v>
      </c>
      <c r="K58" s="78">
        <v>225</v>
      </c>
      <c r="L58" s="3">
        <f t="shared" si="2"/>
        <v>507.71428571428572</v>
      </c>
      <c r="M58" s="1" t="str">
        <f t="array" ref="M58">IF(D58=D57,"",(AVERAGE(IF(C58=$C$2:$C$100,IF(D58=$D$2:$D$100,$L$2:$L$100)))))</f>
        <v/>
      </c>
    </row>
    <row r="59" spans="1:13" x14ac:dyDescent="0.25">
      <c r="A59" s="13" t="s">
        <v>33</v>
      </c>
      <c r="B59" s="13">
        <v>2019</v>
      </c>
      <c r="C59" s="76">
        <f t="shared" si="0"/>
        <v>2019</v>
      </c>
      <c r="D59">
        <f t="shared" si="1"/>
        <v>3</v>
      </c>
      <c r="E59" s="78">
        <v>621</v>
      </c>
      <c r="F59" s="80">
        <v>430</v>
      </c>
      <c r="G59" s="79">
        <v>371</v>
      </c>
      <c r="H59" s="78">
        <v>975</v>
      </c>
      <c r="I59" s="78">
        <v>494</v>
      </c>
      <c r="J59" s="79">
        <v>361</v>
      </c>
      <c r="K59" s="78">
        <v>135</v>
      </c>
      <c r="L59" s="3">
        <f t="shared" si="2"/>
        <v>483.85714285714283</v>
      </c>
      <c r="M59" s="1" t="str">
        <f t="array" ref="M59">IF(D59=D58,"",(AVERAGE(IF(C59=$C$2:$C$100,IF(D59=$D$2:$D$100,$L$2:$L$100)))))</f>
        <v/>
      </c>
    </row>
    <row r="60" spans="1:13" x14ac:dyDescent="0.25">
      <c r="A60" s="13" t="s">
        <v>36</v>
      </c>
      <c r="B60" s="13">
        <v>2019</v>
      </c>
      <c r="C60" s="76">
        <f t="shared" si="0"/>
        <v>2019</v>
      </c>
      <c r="D60">
        <f t="shared" si="1"/>
        <v>4</v>
      </c>
      <c r="E60" s="78">
        <v>596</v>
      </c>
      <c r="F60" s="80">
        <v>444</v>
      </c>
      <c r="G60" s="79">
        <v>450</v>
      </c>
      <c r="H60" s="78">
        <v>1150</v>
      </c>
      <c r="I60" s="78">
        <v>529</v>
      </c>
      <c r="J60" s="79">
        <v>386</v>
      </c>
      <c r="K60" s="78">
        <v>135</v>
      </c>
      <c r="L60" s="3">
        <f t="shared" si="2"/>
        <v>527.14285714285711</v>
      </c>
      <c r="M60" s="1">
        <f t="array" ref="M60">IF(D60=D59,"",(AVERAGE(IF(C60=$C$2:$C$100,IF(D60=$D$2:$D$100,$L$2:$L$100)))))</f>
        <v>513.52380952380952</v>
      </c>
    </row>
    <row r="61" spans="1:13" x14ac:dyDescent="0.25">
      <c r="A61" s="13" t="s">
        <v>38</v>
      </c>
      <c r="B61" s="13">
        <v>2019</v>
      </c>
      <c r="C61" s="76">
        <f t="shared" si="0"/>
        <v>2019</v>
      </c>
      <c r="D61">
        <f t="shared" si="1"/>
        <v>4</v>
      </c>
      <c r="E61" s="78">
        <v>564</v>
      </c>
      <c r="F61" s="80">
        <v>447</v>
      </c>
      <c r="G61" s="79">
        <v>414</v>
      </c>
      <c r="H61" s="78">
        <v>1150</v>
      </c>
      <c r="I61" s="78">
        <v>484</v>
      </c>
      <c r="J61" s="79">
        <v>371</v>
      </c>
      <c r="K61" s="78">
        <v>135</v>
      </c>
      <c r="L61" s="3">
        <f t="shared" si="2"/>
        <v>509.28571428571428</v>
      </c>
      <c r="M61" s="1" t="str">
        <f t="array" ref="M61">IF(D61=D60,"",(AVERAGE(IF(C61=$C$2:$C$100,IF(D61=$D$2:$D$100,$L$2:$L$100)))))</f>
        <v/>
      </c>
    </row>
    <row r="62" spans="1:13" x14ac:dyDescent="0.25">
      <c r="A62" s="13" t="s">
        <v>44</v>
      </c>
      <c r="B62" s="13">
        <v>2019</v>
      </c>
      <c r="C62" s="76">
        <f t="shared" si="0"/>
        <v>2019</v>
      </c>
      <c r="D62">
        <f t="shared" si="1"/>
        <v>4</v>
      </c>
      <c r="E62" s="78">
        <v>578</v>
      </c>
      <c r="F62" s="80">
        <v>436</v>
      </c>
      <c r="G62" s="79">
        <v>414</v>
      </c>
      <c r="H62" s="78">
        <v>1128</v>
      </c>
      <c r="I62" s="78">
        <v>480</v>
      </c>
      <c r="J62" s="79">
        <v>358</v>
      </c>
      <c r="K62" s="78">
        <v>135</v>
      </c>
      <c r="L62" s="3">
        <f t="shared" si="2"/>
        <v>504.14285714285717</v>
      </c>
      <c r="M62" s="1" t="str">
        <f t="array" ref="M62">IF(D62=D61,"",(AVERAGE(IF(C62=$C$2:$C$100,IF(D62=$D$2:$D$100,$L$2:$L$100)))))</f>
        <v/>
      </c>
    </row>
    <row r="63" spans="1:13" x14ac:dyDescent="0.25">
      <c r="A63" s="13" t="s">
        <v>60</v>
      </c>
      <c r="B63" s="13">
        <v>2019</v>
      </c>
      <c r="C63" s="76">
        <f t="shared" si="0"/>
        <v>2020</v>
      </c>
      <c r="D63">
        <f t="shared" si="1"/>
        <v>1</v>
      </c>
      <c r="E63" s="78">
        <v>613</v>
      </c>
      <c r="F63" s="80">
        <v>429</v>
      </c>
      <c r="G63" s="79">
        <v>372</v>
      </c>
      <c r="H63" s="78">
        <v>1100</v>
      </c>
      <c r="I63" s="78">
        <v>500</v>
      </c>
      <c r="J63" s="79">
        <v>359</v>
      </c>
      <c r="K63" s="78">
        <v>135</v>
      </c>
      <c r="L63" s="3">
        <f t="shared" si="2"/>
        <v>501.14285714285717</v>
      </c>
      <c r="M63" s="1">
        <f t="array" ref="M63">IF(D63=D62,"",(AVERAGE(IF(C63=$C$2:$C$100,IF(D63=$D$2:$D$100,$L$2:$L$100)))))</f>
        <v>509.14285714285717</v>
      </c>
    </row>
    <row r="64" spans="1:13" x14ac:dyDescent="0.25">
      <c r="A64" s="13" t="s">
        <v>62</v>
      </c>
      <c r="B64" s="13">
        <v>2019</v>
      </c>
      <c r="C64" s="76">
        <f t="shared" si="0"/>
        <v>2020</v>
      </c>
      <c r="D64">
        <f t="shared" si="1"/>
        <v>1</v>
      </c>
      <c r="E64" s="78">
        <v>551</v>
      </c>
      <c r="F64" s="80">
        <v>428</v>
      </c>
      <c r="G64" s="79">
        <v>389</v>
      </c>
      <c r="H64" s="78">
        <v>1100</v>
      </c>
      <c r="I64" s="78">
        <v>507</v>
      </c>
      <c r="J64" s="79">
        <v>385</v>
      </c>
      <c r="K64" s="78">
        <v>135</v>
      </c>
      <c r="L64" s="3">
        <f t="shared" si="2"/>
        <v>499.28571428571428</v>
      </c>
      <c r="M64" s="1" t="str">
        <f t="array" ref="M64">IF(D64=D63,"",(AVERAGE(IF(C64=$C$2:$C$100,IF(D64=$D$2:$D$100,$L$2:$L$100)))))</f>
        <v/>
      </c>
    </row>
    <row r="65" spans="1:13" x14ac:dyDescent="0.25">
      <c r="A65" s="13" t="s">
        <v>8</v>
      </c>
      <c r="B65" s="13">
        <v>2019</v>
      </c>
      <c r="C65" s="76">
        <f t="shared" si="0"/>
        <v>2020</v>
      </c>
      <c r="D65">
        <f t="shared" si="1"/>
        <v>1</v>
      </c>
      <c r="E65" s="78">
        <v>625</v>
      </c>
      <c r="F65" s="80">
        <v>447</v>
      </c>
      <c r="G65" s="79">
        <v>419</v>
      </c>
      <c r="H65" s="78">
        <v>1213</v>
      </c>
      <c r="I65" s="78">
        <v>449</v>
      </c>
      <c r="J65" s="79">
        <v>366</v>
      </c>
      <c r="K65" s="78">
        <v>170</v>
      </c>
      <c r="L65" s="3">
        <f t="shared" si="2"/>
        <v>527</v>
      </c>
      <c r="M65" s="1" t="str">
        <f t="array" ref="M65">IF(D65=D64,"",(AVERAGE(IF(C65=$C$2:$C$100,IF(D65=$D$2:$D$100,$L$2:$L$100)))))</f>
        <v/>
      </c>
    </row>
    <row r="66" spans="1:13" x14ac:dyDescent="0.25">
      <c r="A66" s="13" t="s">
        <v>10</v>
      </c>
      <c r="B66" s="13">
        <v>2019</v>
      </c>
      <c r="C66" s="76">
        <f t="shared" si="0"/>
        <v>2020</v>
      </c>
      <c r="D66">
        <f t="shared" si="1"/>
        <v>2</v>
      </c>
      <c r="E66" s="78">
        <v>586</v>
      </c>
      <c r="F66" s="80">
        <v>443</v>
      </c>
      <c r="G66" s="79">
        <v>250</v>
      </c>
      <c r="H66" s="78">
        <v>1072</v>
      </c>
      <c r="I66" s="78">
        <v>453</v>
      </c>
      <c r="J66" s="79">
        <v>335</v>
      </c>
      <c r="K66" s="78">
        <v>200</v>
      </c>
      <c r="L66" s="3">
        <f t="shared" si="2"/>
        <v>477</v>
      </c>
      <c r="M66" s="1">
        <f t="array" ref="M66">IF(D66=D65,"",(AVERAGE(IF(C66=$C$2:$C$100,IF(D66=$D$2:$D$100,$L$2:$L$100)))))</f>
        <v>473.42857142857139</v>
      </c>
    </row>
    <row r="67" spans="1:13" x14ac:dyDescent="0.25">
      <c r="A67" s="13" t="s">
        <v>14</v>
      </c>
      <c r="B67" s="13">
        <v>2019</v>
      </c>
      <c r="C67" s="76">
        <f t="shared" ref="C67:C71" si="3">IF(OR(A67="January",A67="February",A67="March",A67="April",A67="May",A67="June"),B67,B67+1)</f>
        <v>2020</v>
      </c>
      <c r="D67">
        <f t="shared" ref="D67:D71" si="4">IF(OR(A67="July",A67="August",A67="September"),1,IF(OR(A67="October",A67="November",A67="December"),2,IF(OR(A67="January",A67="February",A67="March"),3,IF(OR(A67="April",A67="May",A67="June"),4))))</f>
        <v>2</v>
      </c>
      <c r="E67" s="78">
        <v>569</v>
      </c>
      <c r="F67" s="80">
        <v>447</v>
      </c>
      <c r="G67" s="79">
        <v>368</v>
      </c>
      <c r="H67" s="78">
        <v>875</v>
      </c>
      <c r="I67" s="78">
        <v>449</v>
      </c>
      <c r="J67" s="79">
        <v>340</v>
      </c>
      <c r="K67" s="78">
        <v>168</v>
      </c>
      <c r="L67" s="3">
        <f t="shared" ref="L67:L69" si="5">AVERAGE(E67:K67)</f>
        <v>459.42857142857144</v>
      </c>
      <c r="M67" s="1" t="str">
        <f t="array" ref="M67">IF(D67=D66,"",(AVERAGE(IF(C67=$C$2:$C$100,IF(D67=$D$2:$D$100,$L$2:$L$100)))))</f>
        <v/>
      </c>
    </row>
    <row r="68" spans="1:13" x14ac:dyDescent="0.25">
      <c r="A68" s="13" t="s">
        <v>17</v>
      </c>
      <c r="B68" s="13">
        <v>2019</v>
      </c>
      <c r="C68" s="76">
        <f t="shared" si="3"/>
        <v>2020</v>
      </c>
      <c r="D68">
        <f t="shared" si="4"/>
        <v>2</v>
      </c>
      <c r="E68" s="78">
        <v>586</v>
      </c>
      <c r="F68" s="80">
        <v>447</v>
      </c>
      <c r="G68" s="79">
        <v>460</v>
      </c>
      <c r="H68" s="78">
        <v>880</v>
      </c>
      <c r="I68" s="78">
        <v>461</v>
      </c>
      <c r="J68" s="79">
        <v>353</v>
      </c>
      <c r="K68" s="78">
        <v>200</v>
      </c>
      <c r="L68" s="3">
        <f t="shared" si="5"/>
        <v>483.85714285714283</v>
      </c>
      <c r="M68" s="1" t="str">
        <f t="array" ref="M68">IF(D68=D67,"",(AVERAGE(IF(C68=$C$2:$C$100,IF(D68=$D$2:$D$100,$L$2:$L$100)))))</f>
        <v/>
      </c>
    </row>
    <row r="69" spans="1:13" x14ac:dyDescent="0.25">
      <c r="A69" s="13" t="s">
        <v>53</v>
      </c>
      <c r="B69" s="13">
        <v>2020</v>
      </c>
      <c r="C69" s="76">
        <f t="shared" si="3"/>
        <v>2020</v>
      </c>
      <c r="D69">
        <f t="shared" si="4"/>
        <v>3</v>
      </c>
      <c r="E69" s="78">
        <v>582</v>
      </c>
      <c r="F69" s="80">
        <v>439</v>
      </c>
      <c r="G69" s="79">
        <v>366</v>
      </c>
      <c r="H69" s="78">
        <v>885</v>
      </c>
      <c r="I69" s="78">
        <v>444</v>
      </c>
      <c r="J69" s="79">
        <v>304</v>
      </c>
      <c r="K69" s="78">
        <v>200</v>
      </c>
      <c r="L69" s="3">
        <f t="shared" si="5"/>
        <v>460</v>
      </c>
      <c r="M69" s="1">
        <f t="array" ref="M69">IF(D69=D68,"",(AVERAGE(IF(C69=$C$2:$C$100,IF(D69=$D$2:$D$100,$L$2:$L$100)))))</f>
        <v>483.23809523809524</v>
      </c>
    </row>
    <row r="70" spans="1:13" x14ac:dyDescent="0.25">
      <c r="A70" s="13" t="s">
        <v>31</v>
      </c>
      <c r="B70" s="13">
        <v>2020</v>
      </c>
      <c r="C70" s="76">
        <f t="shared" si="3"/>
        <v>2020</v>
      </c>
      <c r="D70">
        <f t="shared" si="4"/>
        <v>3</v>
      </c>
      <c r="E70" s="78">
        <v>658</v>
      </c>
      <c r="F70" s="80">
        <v>480</v>
      </c>
      <c r="G70" s="79">
        <v>460</v>
      </c>
      <c r="H70" s="78">
        <v>1174</v>
      </c>
      <c r="I70" s="78">
        <v>445</v>
      </c>
      <c r="J70" s="79">
        <v>298</v>
      </c>
      <c r="K70" s="78">
        <v>200</v>
      </c>
      <c r="L70" s="3">
        <f t="shared" ref="L70:L100" si="6">AVERAGE(E70:K70)</f>
        <v>530.71428571428567</v>
      </c>
      <c r="M70" s="1" t="str">
        <f t="array" ref="M70">IF(D70=D69,"",(AVERAGE(IF(C70=$C$2:$C$100,IF(D70=$D$2:$D$100,$L$2:$L$100)))))</f>
        <v/>
      </c>
    </row>
    <row r="71" spans="1:13" x14ac:dyDescent="0.25">
      <c r="A71" s="13" t="s">
        <v>33</v>
      </c>
      <c r="B71" s="13">
        <v>2020</v>
      </c>
      <c r="C71" s="76">
        <f t="shared" si="3"/>
        <v>2020</v>
      </c>
      <c r="D71">
        <f t="shared" si="4"/>
        <v>3</v>
      </c>
      <c r="E71" s="78">
        <v>571</v>
      </c>
      <c r="F71" s="80">
        <v>461</v>
      </c>
      <c r="G71" s="79">
        <v>386</v>
      </c>
      <c r="H71" s="78">
        <v>875</v>
      </c>
      <c r="I71" s="78">
        <v>444</v>
      </c>
      <c r="J71" s="79">
        <v>276</v>
      </c>
      <c r="K71" s="78">
        <v>200</v>
      </c>
      <c r="L71" s="3">
        <f t="shared" si="6"/>
        <v>459</v>
      </c>
      <c r="M71" s="1" t="str">
        <f t="array" ref="M71">IF(D71=D70,"",(AVERAGE(IF(C71=$C$2:$C$100,IF(D71=$D$2:$D$100,$L$2:$L$100)))))</f>
        <v/>
      </c>
    </row>
    <row r="72" spans="1:13" x14ac:dyDescent="0.25">
      <c r="A72" s="13" t="s">
        <v>36</v>
      </c>
      <c r="B72" s="13">
        <v>2020</v>
      </c>
      <c r="C72" s="76">
        <f t="shared" ref="C72:C100" si="7">IF(OR(A72="January",A72="February",A72="March",A72="April",A72="May",A72="June"),B72,B72+1)</f>
        <v>2020</v>
      </c>
      <c r="D72">
        <f t="shared" ref="D72:D100" si="8">IF(OR(A72="July",A72="August",A72="September"),1,IF(OR(A72="October",A72="November",A72="December"),2,IF(OR(A72="January",A72="February",A72="March"),3,IF(OR(A72="April",A72="May",A72="June"),4))))</f>
        <v>4</v>
      </c>
      <c r="E72" s="78">
        <v>455</v>
      </c>
      <c r="F72" s="80">
        <v>386</v>
      </c>
      <c r="G72" s="79">
        <v>414</v>
      </c>
      <c r="H72" s="78">
        <v>1100</v>
      </c>
      <c r="I72" s="78">
        <v>417</v>
      </c>
      <c r="J72" s="79">
        <v>268</v>
      </c>
      <c r="K72" s="78">
        <v>182</v>
      </c>
      <c r="L72" s="3">
        <f t="shared" si="6"/>
        <v>460.28571428571428</v>
      </c>
      <c r="M72" s="1">
        <f t="array" ref="M72">IF(D72=D71,"",(AVERAGE(IF(C72=$C$2:$C$100,IF(D72=$D$2:$D$100,$L$2:$L$100)))))</f>
        <v>439.09523809523807</v>
      </c>
    </row>
    <row r="73" spans="1:13" x14ac:dyDescent="0.25">
      <c r="A73" s="13" t="s">
        <v>38</v>
      </c>
      <c r="B73" s="13">
        <v>2020</v>
      </c>
      <c r="C73" s="76">
        <f t="shared" si="7"/>
        <v>2020</v>
      </c>
      <c r="D73">
        <f t="shared" si="8"/>
        <v>4</v>
      </c>
      <c r="E73" s="78">
        <v>545</v>
      </c>
      <c r="F73" s="80">
        <v>388</v>
      </c>
      <c r="G73" s="79">
        <v>350</v>
      </c>
      <c r="H73" s="78">
        <v>700</v>
      </c>
      <c r="I73" s="78">
        <v>401</v>
      </c>
      <c r="J73" s="79">
        <v>277</v>
      </c>
      <c r="K73" s="78">
        <v>190</v>
      </c>
      <c r="L73" s="3">
        <f t="shared" si="6"/>
        <v>407.28571428571428</v>
      </c>
      <c r="M73" s="1" t="str">
        <f t="array" ref="M73">IF(D73=D72,"",(AVERAGE(IF(C73=$C$2:$C$100,IF(D73=$D$2:$D$100,$L$2:$L$100)))))</f>
        <v/>
      </c>
    </row>
    <row r="74" spans="1:13" x14ac:dyDescent="0.25">
      <c r="A74" s="13" t="s">
        <v>44</v>
      </c>
      <c r="B74" s="13">
        <v>2020</v>
      </c>
      <c r="C74" s="76">
        <f t="shared" si="7"/>
        <v>2020</v>
      </c>
      <c r="D74">
        <f t="shared" si="8"/>
        <v>4</v>
      </c>
      <c r="E74" s="78">
        <v>542</v>
      </c>
      <c r="F74" s="80">
        <v>429</v>
      </c>
      <c r="G74" s="79">
        <v>391</v>
      </c>
      <c r="H74" s="78">
        <v>985</v>
      </c>
      <c r="I74" s="78">
        <v>409</v>
      </c>
      <c r="J74" s="79">
        <v>229</v>
      </c>
      <c r="K74" s="78">
        <v>163</v>
      </c>
      <c r="L74" s="3">
        <f t="shared" si="6"/>
        <v>449.71428571428572</v>
      </c>
      <c r="M74" s="1" t="str">
        <f t="array" ref="M74">IF(D74=D73,"",(AVERAGE(IF(C74=$C$2:$C$100,IF(D74=$D$2:$D$100,$L$2:$L$100)))))</f>
        <v/>
      </c>
    </row>
    <row r="75" spans="1:13" x14ac:dyDescent="0.25">
      <c r="A75" s="13" t="s">
        <v>60</v>
      </c>
      <c r="B75" s="13">
        <v>2020</v>
      </c>
      <c r="C75" s="76">
        <f t="shared" si="7"/>
        <v>2021</v>
      </c>
      <c r="D75">
        <f t="shared" si="8"/>
        <v>1</v>
      </c>
      <c r="E75" s="78">
        <v>582</v>
      </c>
      <c r="F75" s="80">
        <v>481</v>
      </c>
      <c r="G75" s="79">
        <v>460</v>
      </c>
      <c r="H75" s="78">
        <v>1160</v>
      </c>
      <c r="I75" s="78">
        <v>456</v>
      </c>
      <c r="J75" s="79">
        <v>241</v>
      </c>
      <c r="K75" s="78">
        <v>208</v>
      </c>
      <c r="L75" s="3">
        <f t="shared" si="6"/>
        <v>512.57142857142856</v>
      </c>
      <c r="M75" s="1">
        <f t="array" ref="M75">IF(D75=D74,"",(AVERAGE(IF(C75=$C$2:$C$100,IF(D75=$D$2:$D$100,$L$2:$L$100)))))</f>
        <v>537</v>
      </c>
    </row>
    <row r="76" spans="1:13" x14ac:dyDescent="0.25">
      <c r="A76" s="13" t="s">
        <v>62</v>
      </c>
      <c r="B76" s="13">
        <v>2020</v>
      </c>
      <c r="C76" s="76">
        <f t="shared" si="7"/>
        <v>2021</v>
      </c>
      <c r="D76">
        <f t="shared" si="8"/>
        <v>1</v>
      </c>
      <c r="E76" s="78">
        <v>618</v>
      </c>
      <c r="F76" s="80">
        <v>479</v>
      </c>
      <c r="G76" s="79">
        <v>415</v>
      </c>
      <c r="H76" s="78">
        <v>1100</v>
      </c>
      <c r="I76" s="78">
        <v>450</v>
      </c>
      <c r="J76" s="79">
        <v>227</v>
      </c>
      <c r="K76" s="78">
        <v>190</v>
      </c>
      <c r="L76" s="3">
        <f t="shared" si="6"/>
        <v>497</v>
      </c>
      <c r="M76" s="1" t="str">
        <f t="array" ref="M76">IF(D76=D75,"",(AVERAGE(IF(C76=$C$2:$C$70,IF(D76=$D$2:$D$70,$L$2:$L$70)))))</f>
        <v/>
      </c>
    </row>
    <row r="77" spans="1:13" x14ac:dyDescent="0.25">
      <c r="A77" s="13" t="s">
        <v>8</v>
      </c>
      <c r="B77" s="13">
        <v>2020</v>
      </c>
      <c r="C77" s="76">
        <f t="shared" si="7"/>
        <v>2021</v>
      </c>
      <c r="D77">
        <f t="shared" si="8"/>
        <v>1</v>
      </c>
      <c r="E77" s="78">
        <v>745</v>
      </c>
      <c r="F77" s="80">
        <v>530</v>
      </c>
      <c r="G77" s="79">
        <v>480</v>
      </c>
      <c r="H77" s="78">
        <v>1571</v>
      </c>
      <c r="I77" s="78">
        <v>410</v>
      </c>
      <c r="J77" s="79">
        <v>267</v>
      </c>
      <c r="K77" s="78">
        <v>207</v>
      </c>
      <c r="L77" s="3">
        <f t="shared" si="6"/>
        <v>601.42857142857144</v>
      </c>
      <c r="M77" s="1" t="str">
        <f t="array" ref="M77">IF(D77=D76,"",(AVERAGE(IF(C77=$C$2:$C$70,IF(D77=$D$2:$D$70,$L$2:$L$70)))))</f>
        <v/>
      </c>
    </row>
    <row r="78" spans="1:13" x14ac:dyDescent="0.25">
      <c r="A78" s="13" t="s">
        <v>10</v>
      </c>
      <c r="B78" s="13">
        <v>2021</v>
      </c>
      <c r="C78" s="76">
        <f t="shared" ref="C78" si="9">IF(OR(A78="January",A78="February",A78="March",A78="April",A78="May",A78="June"),B78,B78+1)</f>
        <v>2022</v>
      </c>
      <c r="D78">
        <f t="shared" ref="D78" si="10">IF(OR(A78="July",A78="August",A78="September"),1,IF(OR(A78="October",A78="November",A78="December"),2,IF(OR(A78="January",A78="February",A78="March"),3,IF(OR(A78="April",A78="May",A78="June"),4))))</f>
        <v>2</v>
      </c>
      <c r="E78" s="78">
        <v>754</v>
      </c>
      <c r="F78" s="80">
        <v>640</v>
      </c>
      <c r="G78" s="79">
        <v>500</v>
      </c>
      <c r="H78" s="78">
        <v>1571</v>
      </c>
      <c r="I78" s="78">
        <v>491</v>
      </c>
      <c r="J78" s="79">
        <v>301</v>
      </c>
      <c r="K78" s="78">
        <v>172</v>
      </c>
      <c r="L78" s="3">
        <f t="shared" si="6"/>
        <v>632.71428571428567</v>
      </c>
      <c r="M78" s="1" t="e">
        <f t="array" ref="M78">IF(D78=D77,"",(AVERAGE(IF(C78=$C$2:$C$70,IF(D78=$D$2:$D$70,$L$2:$L$70)))))</f>
        <v>#DIV/0!</v>
      </c>
    </row>
    <row r="79" spans="1:13" x14ac:dyDescent="0.25">
      <c r="C79" s="76">
        <f t="shared" si="7"/>
        <v>1</v>
      </c>
      <c r="D79" t="b">
        <f t="shared" si="8"/>
        <v>0</v>
      </c>
      <c r="L79" s="3" t="e">
        <f t="shared" si="6"/>
        <v>#DIV/0!</v>
      </c>
      <c r="M79" s="1" t="e">
        <f t="array" ref="M79">IF(D79=D78,"",(AVERAGE(IF(C79=$C$2:$C$70,IF(D79=$D$2:$D$70,$L$2:$L$70)))))</f>
        <v>#DIV/0!</v>
      </c>
    </row>
    <row r="80" spans="1:13" x14ac:dyDescent="0.25">
      <c r="C80" s="76">
        <f t="shared" si="7"/>
        <v>1</v>
      </c>
      <c r="D80" t="b">
        <f t="shared" si="8"/>
        <v>0</v>
      </c>
      <c r="L80" s="3" t="e">
        <f t="shared" si="6"/>
        <v>#DIV/0!</v>
      </c>
      <c r="M80" s="1" t="str">
        <f t="array" ref="M80">IF(D80=D79,"",(AVERAGE(IF(C80=$C$2:$C$70,IF(D80=$D$2:$D$70,$L$2:$L$70)))))</f>
        <v/>
      </c>
    </row>
    <row r="81" spans="3:13" x14ac:dyDescent="0.25">
      <c r="C81" s="76">
        <f t="shared" si="7"/>
        <v>1</v>
      </c>
      <c r="D81" t="b">
        <f t="shared" si="8"/>
        <v>0</v>
      </c>
      <c r="L81" s="3" t="e">
        <f t="shared" si="6"/>
        <v>#DIV/0!</v>
      </c>
      <c r="M81" s="1" t="str">
        <f t="array" ref="M81">IF(D81=D80,"",(AVERAGE(IF(C81=$C$2:$C$70,IF(D81=$D$2:$D$70,$L$2:$L$70)))))</f>
        <v/>
      </c>
    </row>
    <row r="82" spans="3:13" x14ac:dyDescent="0.25">
      <c r="C82" s="76">
        <f t="shared" si="7"/>
        <v>1</v>
      </c>
      <c r="D82" t="b">
        <f t="shared" si="8"/>
        <v>0</v>
      </c>
      <c r="L82" s="3" t="e">
        <f t="shared" si="6"/>
        <v>#DIV/0!</v>
      </c>
      <c r="M82" s="1" t="str">
        <f t="array" ref="M82">IF(D82=D81,"",(AVERAGE(IF(C82=$C$2:$C$70,IF(D82=$D$2:$D$70,$L$2:$L$70)))))</f>
        <v/>
      </c>
    </row>
    <row r="83" spans="3:13" x14ac:dyDescent="0.25">
      <c r="C83" s="76">
        <f t="shared" si="7"/>
        <v>1</v>
      </c>
      <c r="D83" t="b">
        <f t="shared" si="8"/>
        <v>0</v>
      </c>
      <c r="L83" s="3" t="e">
        <f t="shared" si="6"/>
        <v>#DIV/0!</v>
      </c>
      <c r="M83" s="1" t="str">
        <f t="array" ref="M83">IF(D83=D82,"",(AVERAGE(IF(C83=$C$2:$C$70,IF(D83=$D$2:$D$70,$L$2:$L$70)))))</f>
        <v/>
      </c>
    </row>
    <row r="84" spans="3:13" x14ac:dyDescent="0.25">
      <c r="C84" s="76">
        <f t="shared" si="7"/>
        <v>1</v>
      </c>
      <c r="D84" t="b">
        <f t="shared" si="8"/>
        <v>0</v>
      </c>
      <c r="L84" s="3" t="e">
        <f t="shared" si="6"/>
        <v>#DIV/0!</v>
      </c>
      <c r="M84" s="1" t="str">
        <f t="array" ref="M84">IF(D84=D83,"",(AVERAGE(IF(C84=$C$2:$C$70,IF(D84=$D$2:$D$70,$L$2:$L$70)))))</f>
        <v/>
      </c>
    </row>
    <row r="85" spans="3:13" x14ac:dyDescent="0.25">
      <c r="C85" s="76">
        <f t="shared" si="7"/>
        <v>1</v>
      </c>
      <c r="D85" t="b">
        <f t="shared" si="8"/>
        <v>0</v>
      </c>
      <c r="L85" s="3" t="e">
        <f t="shared" si="6"/>
        <v>#DIV/0!</v>
      </c>
      <c r="M85" s="1" t="str">
        <f t="array" ref="M85">IF(D85=D84,"",(AVERAGE(IF(C85=$C$2:$C$70,IF(D85=$D$2:$D$70,$L$2:$L$70)))))</f>
        <v/>
      </c>
    </row>
    <row r="86" spans="3:13" x14ac:dyDescent="0.25">
      <c r="C86" s="76">
        <f t="shared" si="7"/>
        <v>1</v>
      </c>
      <c r="D86" t="b">
        <f t="shared" si="8"/>
        <v>0</v>
      </c>
      <c r="L86" s="3" t="e">
        <f t="shared" si="6"/>
        <v>#DIV/0!</v>
      </c>
      <c r="M86" s="1" t="str">
        <f t="array" ref="M86">IF(D86=D85,"",(AVERAGE(IF(C86=$C$2:$C$70,IF(D86=$D$2:$D$70,$L$2:$L$70)))))</f>
        <v/>
      </c>
    </row>
    <row r="87" spans="3:13" x14ac:dyDescent="0.25">
      <c r="C87" s="76">
        <f t="shared" si="7"/>
        <v>1</v>
      </c>
      <c r="D87" t="b">
        <f t="shared" si="8"/>
        <v>0</v>
      </c>
      <c r="L87" s="3" t="e">
        <f t="shared" si="6"/>
        <v>#DIV/0!</v>
      </c>
      <c r="M87" s="1" t="str">
        <f t="array" ref="M87">IF(D87=D86,"",(AVERAGE(IF(C87=$C$2:$C$70,IF(D87=$D$2:$D$70,$L$2:$L$70)))))</f>
        <v/>
      </c>
    </row>
    <row r="88" spans="3:13" x14ac:dyDescent="0.25">
      <c r="C88" s="76">
        <f t="shared" si="7"/>
        <v>1</v>
      </c>
      <c r="D88" t="b">
        <f t="shared" si="8"/>
        <v>0</v>
      </c>
      <c r="L88" s="3" t="e">
        <f t="shared" si="6"/>
        <v>#DIV/0!</v>
      </c>
      <c r="M88" s="1" t="str">
        <f t="array" ref="M88">IF(D88=D87,"",(AVERAGE(IF(C88=$C$2:$C$70,IF(D88=$D$2:$D$70,$L$2:$L$70)))))</f>
        <v/>
      </c>
    </row>
    <row r="89" spans="3:13" x14ac:dyDescent="0.25">
      <c r="C89" s="76">
        <f t="shared" si="7"/>
        <v>1</v>
      </c>
      <c r="D89" t="b">
        <f t="shared" si="8"/>
        <v>0</v>
      </c>
      <c r="L89" s="3" t="e">
        <f t="shared" si="6"/>
        <v>#DIV/0!</v>
      </c>
      <c r="M89" s="1" t="str">
        <f t="array" ref="M89">IF(D89=D88,"",(AVERAGE(IF(C89=$C$2:$C$70,IF(D89=$D$2:$D$70,$L$2:$L$70)))))</f>
        <v/>
      </c>
    </row>
    <row r="90" spans="3:13" x14ac:dyDescent="0.25">
      <c r="C90" s="76">
        <f t="shared" si="7"/>
        <v>1</v>
      </c>
      <c r="D90" t="b">
        <f t="shared" si="8"/>
        <v>0</v>
      </c>
      <c r="L90" s="3" t="e">
        <f t="shared" si="6"/>
        <v>#DIV/0!</v>
      </c>
      <c r="M90" s="1" t="str">
        <f t="array" ref="M90">IF(D90=D89,"",(AVERAGE(IF(C90=$C$2:$C$70,IF(D90=$D$2:$D$70,$L$2:$L$70)))))</f>
        <v/>
      </c>
    </row>
    <row r="91" spans="3:13" x14ac:dyDescent="0.25">
      <c r="C91" s="76">
        <f t="shared" si="7"/>
        <v>1</v>
      </c>
      <c r="D91" t="b">
        <f t="shared" si="8"/>
        <v>0</v>
      </c>
      <c r="L91" s="3" t="e">
        <f t="shared" si="6"/>
        <v>#DIV/0!</v>
      </c>
      <c r="M91" s="1" t="str">
        <f t="array" ref="M91">IF(D91=D90,"",(AVERAGE(IF(C91=$C$2:$C$70,IF(D91=$D$2:$D$70,$L$2:$L$70)))))</f>
        <v/>
      </c>
    </row>
    <row r="92" spans="3:13" x14ac:dyDescent="0.25">
      <c r="C92" s="76">
        <f t="shared" si="7"/>
        <v>1</v>
      </c>
      <c r="D92" t="b">
        <f t="shared" si="8"/>
        <v>0</v>
      </c>
      <c r="L92" s="3" t="e">
        <f t="shared" si="6"/>
        <v>#DIV/0!</v>
      </c>
      <c r="M92" s="1" t="str">
        <f t="array" ref="M92">IF(D92=D91,"",(AVERAGE(IF(C92=$C$2:$C$70,IF(D92=$D$2:$D$70,$L$2:$L$70)))))</f>
        <v/>
      </c>
    </row>
    <row r="93" spans="3:13" x14ac:dyDescent="0.25">
      <c r="C93" s="76">
        <f t="shared" si="7"/>
        <v>1</v>
      </c>
      <c r="D93" t="b">
        <f t="shared" si="8"/>
        <v>0</v>
      </c>
      <c r="L93" s="3" t="e">
        <f t="shared" si="6"/>
        <v>#DIV/0!</v>
      </c>
      <c r="M93" s="1" t="str">
        <f t="array" ref="M93">IF(D93=D92,"",(AVERAGE(IF(C93=$C$2:$C$70,IF(D93=$D$2:$D$70,$L$2:$L$70)))))</f>
        <v/>
      </c>
    </row>
    <row r="94" spans="3:13" x14ac:dyDescent="0.25">
      <c r="C94" s="76">
        <f t="shared" si="7"/>
        <v>1</v>
      </c>
      <c r="D94" t="b">
        <f t="shared" si="8"/>
        <v>0</v>
      </c>
      <c r="L94" s="3" t="e">
        <f t="shared" si="6"/>
        <v>#DIV/0!</v>
      </c>
      <c r="M94" s="1" t="str">
        <f t="array" ref="M94">IF(D94=D93,"",(AVERAGE(IF(C94=$C$2:$C$70,IF(D94=$D$2:$D$70,$L$2:$L$70)))))</f>
        <v/>
      </c>
    </row>
    <row r="95" spans="3:13" x14ac:dyDescent="0.25">
      <c r="C95" s="76">
        <f t="shared" si="7"/>
        <v>1</v>
      </c>
      <c r="D95" t="b">
        <f t="shared" si="8"/>
        <v>0</v>
      </c>
      <c r="L95" s="3" t="e">
        <f t="shared" si="6"/>
        <v>#DIV/0!</v>
      </c>
      <c r="M95" s="1" t="str">
        <f t="array" ref="M95">IF(D95=D94,"",(AVERAGE(IF(C95=$C$2:$C$70,IF(D95=$D$2:$D$70,$L$2:$L$70)))))</f>
        <v/>
      </c>
    </row>
    <row r="96" spans="3:13" x14ac:dyDescent="0.25">
      <c r="C96" s="76">
        <f t="shared" si="7"/>
        <v>1</v>
      </c>
      <c r="D96" t="b">
        <f t="shared" si="8"/>
        <v>0</v>
      </c>
      <c r="L96" s="3" t="e">
        <f t="shared" si="6"/>
        <v>#DIV/0!</v>
      </c>
      <c r="M96" s="1" t="str">
        <f t="array" ref="M96">IF(D96=D95,"",(AVERAGE(IF(C96=$C$2:$C$70,IF(D96=$D$2:$D$70,$L$2:$L$70)))))</f>
        <v/>
      </c>
    </row>
    <row r="97" spans="1:13" x14ac:dyDescent="0.25">
      <c r="C97" s="76">
        <f t="shared" si="7"/>
        <v>1</v>
      </c>
      <c r="D97" t="b">
        <f t="shared" si="8"/>
        <v>0</v>
      </c>
      <c r="L97" s="3" t="e">
        <f t="shared" si="6"/>
        <v>#DIV/0!</v>
      </c>
      <c r="M97" s="1" t="str">
        <f t="array" ref="M97">IF(D97=D96,"",(AVERAGE(IF(C97=$C$2:$C$70,IF(D97=$D$2:$D$70,$L$2:$L$70)))))</f>
        <v/>
      </c>
    </row>
    <row r="98" spans="1:13" x14ac:dyDescent="0.25">
      <c r="C98" s="76">
        <f t="shared" si="7"/>
        <v>1</v>
      </c>
      <c r="D98" t="b">
        <f t="shared" si="8"/>
        <v>0</v>
      </c>
      <c r="L98" s="3" t="e">
        <f t="shared" si="6"/>
        <v>#DIV/0!</v>
      </c>
      <c r="M98" s="1" t="str">
        <f t="array" ref="M98">IF(D98=D97,"",(AVERAGE(IF(C98=$C$2:$C$70,IF(D98=$D$2:$D$70,$L$2:$L$70)))))</f>
        <v/>
      </c>
    </row>
    <row r="99" spans="1:13" x14ac:dyDescent="0.25">
      <c r="C99" s="76">
        <f t="shared" si="7"/>
        <v>1</v>
      </c>
      <c r="D99" t="b">
        <f t="shared" si="8"/>
        <v>0</v>
      </c>
      <c r="L99" s="3" t="e">
        <f t="shared" si="6"/>
        <v>#DIV/0!</v>
      </c>
      <c r="M99" s="1" t="str">
        <f t="array" ref="M99">IF(D99=D98,"",(AVERAGE(IF(C99=$C$2:$C$70,IF(D99=$D$2:$D$70,$L$2:$L$70)))))</f>
        <v/>
      </c>
    </row>
    <row r="100" spans="1:13" x14ac:dyDescent="0.25">
      <c r="A100" s="5"/>
      <c r="C100" s="76">
        <f t="shared" si="7"/>
        <v>1</v>
      </c>
      <c r="D100" t="b">
        <f t="shared" si="8"/>
        <v>0</v>
      </c>
      <c r="L100" s="3" t="e">
        <f t="shared" si="6"/>
        <v>#DIV/0!</v>
      </c>
      <c r="M100" s="1" t="str">
        <f t="array" ref="M100">IF(D100=D99,"",(AVERAGE(IF(C100=$C$2:$C$70,IF(D100=$D$2:$D$70,$L$2:$L$70)))))</f>
        <v/>
      </c>
    </row>
    <row r="101" spans="1:13" x14ac:dyDescent="0.25">
      <c r="C101" s="76"/>
      <c r="L101" s="3"/>
      <c r="M101" s="1"/>
    </row>
    <row r="102" spans="1:13" x14ac:dyDescent="0.25">
      <c r="C102" s="76"/>
      <c r="L102" s="3"/>
      <c r="M102" s="1"/>
    </row>
    <row r="103" spans="1:13" x14ac:dyDescent="0.25">
      <c r="C103" s="76"/>
      <c r="L103" s="3"/>
      <c r="M103" s="1"/>
    </row>
    <row r="104" spans="1:13" x14ac:dyDescent="0.25">
      <c r="C104" s="76"/>
      <c r="L104" s="3"/>
      <c r="M104" s="1"/>
    </row>
    <row r="105" spans="1:13" x14ac:dyDescent="0.25">
      <c r="C105" s="76"/>
      <c r="L105" s="3"/>
      <c r="M105" s="1"/>
    </row>
    <row r="106" spans="1:13" x14ac:dyDescent="0.25">
      <c r="C106" s="76"/>
      <c r="L106" s="3"/>
      <c r="M106" s="1"/>
    </row>
    <row r="107" spans="1:13" x14ac:dyDescent="0.25">
      <c r="C107" s="76"/>
      <c r="L107" s="3"/>
      <c r="M107" s="1"/>
    </row>
    <row r="108" spans="1:13" x14ac:dyDescent="0.25">
      <c r="C108" s="76"/>
      <c r="L108" s="3"/>
      <c r="M108" s="1"/>
    </row>
    <row r="109" spans="1:13" x14ac:dyDescent="0.25">
      <c r="C109" s="76"/>
      <c r="L109" s="3"/>
      <c r="M109" s="1"/>
    </row>
    <row r="110" spans="1:13" x14ac:dyDescent="0.25">
      <c r="C110" s="76"/>
      <c r="L110" s="3"/>
      <c r="M110" s="1"/>
    </row>
    <row r="111" spans="1:13" x14ac:dyDescent="0.25">
      <c r="C111" s="76"/>
      <c r="L111" s="3"/>
      <c r="M111" s="1"/>
    </row>
    <row r="112" spans="1:13" x14ac:dyDescent="0.25">
      <c r="C112" s="76"/>
      <c r="L112" s="3"/>
      <c r="M112" s="1"/>
    </row>
    <row r="113" spans="3:13" x14ac:dyDescent="0.25">
      <c r="C113" s="76"/>
      <c r="L113" s="3"/>
      <c r="M113" s="1"/>
    </row>
    <row r="114" spans="3:13" x14ac:dyDescent="0.25">
      <c r="C114" s="76"/>
      <c r="L114" s="3"/>
      <c r="M114" s="1"/>
    </row>
    <row r="115" spans="3:13" x14ac:dyDescent="0.25">
      <c r="C115" s="76"/>
      <c r="L115" s="3"/>
      <c r="M115" s="1"/>
    </row>
    <row r="116" spans="3:13" x14ac:dyDescent="0.25">
      <c r="C116" s="76"/>
      <c r="L116" s="3"/>
      <c r="M116" s="1"/>
    </row>
    <row r="117" spans="3:13" x14ac:dyDescent="0.25">
      <c r="C117" s="76"/>
      <c r="L117" s="3"/>
      <c r="M117" s="1"/>
    </row>
    <row r="118" spans="3:13" x14ac:dyDescent="0.25">
      <c r="C118" s="76"/>
      <c r="L118" s="3"/>
      <c r="M118" s="1"/>
    </row>
    <row r="119" spans="3:13" x14ac:dyDescent="0.25">
      <c r="C119" s="76"/>
      <c r="L119" s="3"/>
      <c r="M119" s="1"/>
    </row>
    <row r="120" spans="3:13" x14ac:dyDescent="0.25">
      <c r="C120" s="76"/>
      <c r="L120" s="3"/>
      <c r="M120" s="1"/>
    </row>
    <row r="121" spans="3:13" x14ac:dyDescent="0.25">
      <c r="C121" s="76"/>
      <c r="L121" s="3"/>
      <c r="M121" s="1"/>
    </row>
    <row r="122" spans="3:13" x14ac:dyDescent="0.25">
      <c r="C122" s="76"/>
      <c r="L122" s="3"/>
      <c r="M122" s="1"/>
    </row>
    <row r="123" spans="3:13" x14ac:dyDescent="0.25">
      <c r="C123" s="76"/>
      <c r="L123" s="3"/>
      <c r="M123" s="1"/>
    </row>
    <row r="124" spans="3:13" x14ac:dyDescent="0.25">
      <c r="C124" s="76"/>
      <c r="L124" s="3"/>
      <c r="M124" s="1"/>
    </row>
    <row r="125" spans="3:13" x14ac:dyDescent="0.25">
      <c r="C125" s="76"/>
      <c r="L125" s="3"/>
      <c r="M125" s="1"/>
    </row>
    <row r="126" spans="3:13" x14ac:dyDescent="0.25">
      <c r="C126" s="76"/>
      <c r="L126" s="3"/>
      <c r="M126" s="1"/>
    </row>
    <row r="127" spans="3:13" x14ac:dyDescent="0.25">
      <c r="C127" s="76"/>
      <c r="L127" s="3"/>
      <c r="M127" s="1"/>
    </row>
    <row r="128" spans="3:13" x14ac:dyDescent="0.25">
      <c r="C128" s="76"/>
      <c r="L128" s="3"/>
      <c r="M128" s="1"/>
    </row>
    <row r="129" spans="3:13" x14ac:dyDescent="0.25">
      <c r="C129" s="76"/>
      <c r="L129" s="3"/>
      <c r="M129" s="1"/>
    </row>
    <row r="130" spans="3:13" x14ac:dyDescent="0.25">
      <c r="C130" s="76"/>
      <c r="L130" s="3"/>
      <c r="M130" s="1"/>
    </row>
    <row r="131" spans="3:13" x14ac:dyDescent="0.25">
      <c r="C131" s="76"/>
      <c r="L131" s="3"/>
      <c r="M131" s="1"/>
    </row>
    <row r="132" spans="3:13" x14ac:dyDescent="0.25">
      <c r="C132" s="76"/>
      <c r="L132" s="3"/>
      <c r="M132" s="1"/>
    </row>
    <row r="133" spans="3:13" x14ac:dyDescent="0.25">
      <c r="C133" s="76"/>
      <c r="L133" s="3"/>
      <c r="M133" s="1"/>
    </row>
    <row r="134" spans="3:13" x14ac:dyDescent="0.25">
      <c r="C134" s="76"/>
      <c r="L134" s="3"/>
      <c r="M134" s="1"/>
    </row>
    <row r="135" spans="3:13" x14ac:dyDescent="0.25">
      <c r="C135" s="76"/>
      <c r="L135" s="3"/>
      <c r="M135" s="1"/>
    </row>
    <row r="136" spans="3:13" x14ac:dyDescent="0.25">
      <c r="C136" s="76"/>
      <c r="L136" s="3"/>
      <c r="M136" s="1"/>
    </row>
    <row r="137" spans="3:13" x14ac:dyDescent="0.25">
      <c r="C137" s="76"/>
      <c r="L137" s="3"/>
      <c r="M137" s="1"/>
    </row>
    <row r="138" spans="3:13" x14ac:dyDescent="0.25">
      <c r="C138" s="76"/>
      <c r="L138" s="3"/>
      <c r="M138" s="1"/>
    </row>
    <row r="139" spans="3:13" x14ac:dyDescent="0.25">
      <c r="C139" s="76"/>
      <c r="L139" s="3"/>
      <c r="M139" s="1"/>
    </row>
    <row r="140" spans="3:13" x14ac:dyDescent="0.25">
      <c r="C140" s="76"/>
      <c r="L140" s="3"/>
      <c r="M140" s="1"/>
    </row>
    <row r="141" spans="3:13" x14ac:dyDescent="0.25">
      <c r="C141" s="76"/>
      <c r="L141" s="3"/>
      <c r="M141" s="1"/>
    </row>
    <row r="142" spans="3:13" x14ac:dyDescent="0.25">
      <c r="C142" s="76"/>
      <c r="L142" s="3"/>
      <c r="M142" s="1"/>
    </row>
    <row r="143" spans="3:13" x14ac:dyDescent="0.25">
      <c r="C143" s="76"/>
      <c r="L143" s="3"/>
      <c r="M143" s="1"/>
    </row>
    <row r="144" spans="3:13" x14ac:dyDescent="0.25">
      <c r="C144" s="76"/>
      <c r="L144" s="3"/>
      <c r="M144" s="1"/>
    </row>
    <row r="145" spans="3:13" x14ac:dyDescent="0.25">
      <c r="C145" s="76"/>
      <c r="L145" s="3"/>
      <c r="M145" s="1"/>
    </row>
    <row r="146" spans="3:13" x14ac:dyDescent="0.25">
      <c r="C146" s="76"/>
      <c r="L146" s="3"/>
      <c r="M146" s="1"/>
    </row>
    <row r="147" spans="3:13" x14ac:dyDescent="0.25">
      <c r="C147" s="76"/>
      <c r="L147" s="3"/>
      <c r="M147" s="1"/>
    </row>
    <row r="148" spans="3:13" x14ac:dyDescent="0.25">
      <c r="C148" s="76"/>
      <c r="L148" s="3"/>
      <c r="M148" s="1"/>
    </row>
    <row r="149" spans="3:13" x14ac:dyDescent="0.25">
      <c r="C149" s="76"/>
      <c r="L149" s="3"/>
      <c r="M149" s="1"/>
    </row>
    <row r="150" spans="3:13" x14ac:dyDescent="0.25">
      <c r="C150" s="76"/>
      <c r="L150" s="3"/>
      <c r="M150" s="1"/>
    </row>
    <row r="151" spans="3:13" x14ac:dyDescent="0.25">
      <c r="C151" s="76"/>
      <c r="L151" s="3"/>
      <c r="M151" s="1"/>
    </row>
    <row r="152" spans="3:13" x14ac:dyDescent="0.25">
      <c r="C152" s="76"/>
      <c r="L152" s="3"/>
      <c r="M152" s="1"/>
    </row>
    <row r="153" spans="3:13" x14ac:dyDescent="0.25">
      <c r="C153" s="76"/>
      <c r="L153" s="3"/>
      <c r="M153" s="1"/>
    </row>
    <row r="154" spans="3:13" x14ac:dyDescent="0.25">
      <c r="C154" s="76"/>
      <c r="L154" s="3"/>
      <c r="M154" s="1"/>
    </row>
    <row r="155" spans="3:13" x14ac:dyDescent="0.25">
      <c r="C155" s="76"/>
      <c r="L155" s="3"/>
      <c r="M155" s="1"/>
    </row>
    <row r="156" spans="3:13" x14ac:dyDescent="0.25">
      <c r="C156" s="76"/>
      <c r="L156" s="3"/>
      <c r="M156" s="1"/>
    </row>
    <row r="157" spans="3:13" x14ac:dyDescent="0.25">
      <c r="C157" s="76"/>
      <c r="L157" s="3"/>
      <c r="M157" s="1"/>
    </row>
    <row r="158" spans="3:13" x14ac:dyDescent="0.25">
      <c r="C158" s="76"/>
      <c r="L158" s="3"/>
      <c r="M158" s="1"/>
    </row>
    <row r="159" spans="3:13" x14ac:dyDescent="0.25">
      <c r="C159" s="76"/>
      <c r="L159" s="3"/>
      <c r="M159" s="1"/>
    </row>
    <row r="160" spans="3:13" x14ac:dyDescent="0.25">
      <c r="C160" s="76"/>
      <c r="L160" s="3"/>
      <c r="M160" s="1"/>
    </row>
    <row r="161" spans="3:13" x14ac:dyDescent="0.25">
      <c r="C161" s="76"/>
      <c r="L161" s="3"/>
      <c r="M161" s="1"/>
    </row>
    <row r="162" spans="3:13" x14ac:dyDescent="0.25">
      <c r="C162" s="76"/>
      <c r="L162" s="3"/>
      <c r="M162" s="1"/>
    </row>
    <row r="163" spans="3:13" x14ac:dyDescent="0.25">
      <c r="C163" s="76"/>
      <c r="L163" s="3"/>
      <c r="M163" s="1"/>
    </row>
    <row r="164" spans="3:13" x14ac:dyDescent="0.25">
      <c r="C164" s="76"/>
      <c r="L164" s="3"/>
      <c r="M164" s="1"/>
    </row>
    <row r="165" spans="3:13" x14ac:dyDescent="0.25">
      <c r="C165" s="76"/>
      <c r="L165" s="3"/>
      <c r="M165" s="1"/>
    </row>
    <row r="166" spans="3:13" x14ac:dyDescent="0.25">
      <c r="C166" s="76"/>
      <c r="L166" s="3"/>
      <c r="M166" s="1"/>
    </row>
    <row r="167" spans="3:13" x14ac:dyDescent="0.25">
      <c r="C167" s="76"/>
      <c r="L167" s="3"/>
      <c r="M167" s="1"/>
    </row>
    <row r="168" spans="3:13" x14ac:dyDescent="0.25">
      <c r="C168" s="76"/>
      <c r="L168" s="3"/>
      <c r="M168" s="1"/>
    </row>
    <row r="169" spans="3:13" x14ac:dyDescent="0.25">
      <c r="C169" s="76"/>
      <c r="L169" s="3"/>
      <c r="M169" s="1"/>
    </row>
    <row r="170" spans="3:13" x14ac:dyDescent="0.25">
      <c r="C170" s="76"/>
      <c r="L170" s="3"/>
      <c r="M170" s="1"/>
    </row>
    <row r="171" spans="3:13" x14ac:dyDescent="0.25">
      <c r="C171" s="76"/>
      <c r="L171" s="3"/>
      <c r="M171" s="1"/>
    </row>
    <row r="172" spans="3:13" x14ac:dyDescent="0.25">
      <c r="C172" s="76"/>
      <c r="L172" s="3"/>
      <c r="M172" s="1"/>
    </row>
    <row r="173" spans="3:13" x14ac:dyDescent="0.25">
      <c r="C173" s="76"/>
      <c r="L173" s="3"/>
      <c r="M173" s="1"/>
    </row>
    <row r="174" spans="3:13" x14ac:dyDescent="0.25">
      <c r="C174" s="76"/>
      <c r="L174" s="3"/>
      <c r="M174" s="1"/>
    </row>
    <row r="175" spans="3:13" x14ac:dyDescent="0.25">
      <c r="C175" s="76"/>
      <c r="L175" s="3"/>
      <c r="M175" s="1"/>
    </row>
    <row r="176" spans="3:13" x14ac:dyDescent="0.25">
      <c r="C176" s="76"/>
      <c r="L176" s="3"/>
      <c r="M176" s="1"/>
    </row>
    <row r="177" spans="3:13" x14ac:dyDescent="0.25">
      <c r="C177" s="76"/>
      <c r="L177" s="3"/>
      <c r="M177" s="1"/>
    </row>
    <row r="178" spans="3:13" x14ac:dyDescent="0.25">
      <c r="C178" s="76"/>
      <c r="L178" s="3"/>
      <c r="M178" s="1"/>
    </row>
    <row r="179" spans="3:13" x14ac:dyDescent="0.25">
      <c r="C179" s="76"/>
      <c r="L179" s="3"/>
      <c r="M179" s="1"/>
    </row>
    <row r="180" spans="3:13" x14ac:dyDescent="0.25">
      <c r="C180" s="76"/>
      <c r="L180" s="3"/>
      <c r="M180" s="1"/>
    </row>
    <row r="181" spans="3:13" x14ac:dyDescent="0.25">
      <c r="C181" s="76"/>
      <c r="L181" s="3"/>
      <c r="M181" s="1"/>
    </row>
    <row r="182" spans="3:13" x14ac:dyDescent="0.25">
      <c r="C182" s="76"/>
      <c r="L182" s="3"/>
      <c r="M182" s="1"/>
    </row>
    <row r="183" spans="3:13" x14ac:dyDescent="0.25">
      <c r="C183" s="76"/>
      <c r="L183" s="3"/>
      <c r="M183" s="1"/>
    </row>
    <row r="184" spans="3:13" x14ac:dyDescent="0.25">
      <c r="C184" s="76"/>
      <c r="L184" s="3"/>
      <c r="M184" s="1"/>
    </row>
    <row r="185" spans="3:13" x14ac:dyDescent="0.25">
      <c r="C185" s="76"/>
      <c r="L185" s="3"/>
      <c r="M185" s="1"/>
    </row>
    <row r="186" spans="3:13" x14ac:dyDescent="0.25">
      <c r="C186" s="76"/>
      <c r="L186" s="3"/>
      <c r="M186" s="1"/>
    </row>
    <row r="187" spans="3:13" x14ac:dyDescent="0.25">
      <c r="C187" s="76"/>
      <c r="L187" s="3"/>
      <c r="M187" s="1"/>
    </row>
    <row r="188" spans="3:13" x14ac:dyDescent="0.25">
      <c r="C188" s="76"/>
      <c r="L188" s="3"/>
      <c r="M188" s="1"/>
    </row>
    <row r="189" spans="3:13" x14ac:dyDescent="0.25">
      <c r="C189" s="76"/>
      <c r="L189" s="3"/>
      <c r="M189" s="1"/>
    </row>
    <row r="190" spans="3:13" x14ac:dyDescent="0.25">
      <c r="C190" s="76"/>
      <c r="L190" s="3"/>
      <c r="M190" s="1"/>
    </row>
    <row r="191" spans="3:13" x14ac:dyDescent="0.25">
      <c r="C191" s="76"/>
      <c r="L191" s="3"/>
      <c r="M191" s="1"/>
    </row>
    <row r="192" spans="3:13" x14ac:dyDescent="0.25">
      <c r="C192" s="76"/>
      <c r="L192" s="3"/>
      <c r="M192" s="1"/>
    </row>
    <row r="193" spans="1:13" x14ac:dyDescent="0.25">
      <c r="C193" s="76"/>
      <c r="L193" s="3"/>
      <c r="M193" s="1"/>
    </row>
    <row r="194" spans="1:13" x14ac:dyDescent="0.25">
      <c r="C194" s="76"/>
      <c r="L194" s="3"/>
      <c r="M194" s="1"/>
    </row>
    <row r="195" spans="1:13" x14ac:dyDescent="0.25">
      <c r="C195" s="76"/>
      <c r="L195" s="3"/>
      <c r="M195" s="1"/>
    </row>
    <row r="196" spans="1:13" x14ac:dyDescent="0.25">
      <c r="C196" s="76"/>
      <c r="L196" s="3"/>
      <c r="M196" s="1"/>
    </row>
    <row r="197" spans="1:13" x14ac:dyDescent="0.25">
      <c r="C197" s="76"/>
      <c r="L197" s="3"/>
      <c r="M197" s="1"/>
    </row>
    <row r="198" spans="1:13" x14ac:dyDescent="0.25">
      <c r="C198" s="76"/>
      <c r="L198" s="3"/>
      <c r="M198" s="1"/>
    </row>
    <row r="199" spans="1:13" x14ac:dyDescent="0.25">
      <c r="C199" s="76"/>
      <c r="L199" s="3"/>
      <c r="M199" s="1"/>
    </row>
    <row r="200" spans="1:13" x14ac:dyDescent="0.25">
      <c r="C200" s="76"/>
      <c r="L200" s="3"/>
      <c r="M200" s="1"/>
    </row>
    <row r="201" spans="1:13" x14ac:dyDescent="0.25">
      <c r="A201" s="5" t="s">
        <v>292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9"/>
  <sheetViews>
    <sheetView tabSelected="1" topLeftCell="B1" workbookViewId="0">
      <pane ySplit="1" topLeftCell="A407" activePane="bottomLeft" state="frozen"/>
      <selection pane="bottomLeft" activeCell="D463" sqref="D463"/>
    </sheetView>
  </sheetViews>
  <sheetFormatPr defaultRowHeight="15" x14ac:dyDescent="0.25"/>
  <cols>
    <col min="1" max="15" width="25" customWidth="1"/>
    <col min="20" max="20" width="19.28515625" customWidth="1"/>
    <col min="21" max="21" width="18.5703125" customWidth="1"/>
  </cols>
  <sheetData>
    <row r="1" spans="1:21" x14ac:dyDescent="0.25">
      <c r="A1" t="s">
        <v>79</v>
      </c>
      <c r="B1" t="s">
        <v>267</v>
      </c>
      <c r="C1" t="s">
        <v>80</v>
      </c>
      <c r="D1" t="s">
        <v>81</v>
      </c>
      <c r="E1" t="s">
        <v>86</v>
      </c>
      <c r="F1" t="s">
        <v>82</v>
      </c>
      <c r="G1" t="s">
        <v>78</v>
      </c>
      <c r="H1" t="s">
        <v>244</v>
      </c>
      <c r="I1" t="s">
        <v>269</v>
      </c>
      <c r="J1" t="s">
        <v>245</v>
      </c>
      <c r="K1" t="s">
        <v>246</v>
      </c>
      <c r="L1" t="s">
        <v>83</v>
      </c>
      <c r="M1" t="s">
        <v>84</v>
      </c>
      <c r="N1" t="s">
        <v>87</v>
      </c>
      <c r="P1" t="s">
        <v>0</v>
      </c>
      <c r="Q1" t="s">
        <v>146</v>
      </c>
      <c r="R1" t="s">
        <v>147</v>
      </c>
      <c r="S1" t="s">
        <v>150</v>
      </c>
      <c r="T1" t="s">
        <v>151</v>
      </c>
      <c r="U1" t="s">
        <v>152</v>
      </c>
    </row>
    <row r="2" spans="1:21" x14ac:dyDescent="0.25">
      <c r="A2" t="s">
        <v>44</v>
      </c>
      <c r="B2">
        <f>IF(OR(A2="July",A2="August",A2="September"),1,IF(OR(A2="October",A2="November",A2="December"),2,IF(OR(A2="January",A2="February",A2="March"),3,IF(OR(A2="April",A2="May",A2="June"),4))))</f>
        <v>4</v>
      </c>
      <c r="C2">
        <v>2014</v>
      </c>
      <c r="D2" t="s">
        <v>181</v>
      </c>
      <c r="E2">
        <v>3042</v>
      </c>
      <c r="F2" s="1">
        <v>774000</v>
      </c>
      <c r="G2" s="1">
        <v>1009672</v>
      </c>
      <c r="H2" s="1">
        <f>F2/E2</f>
        <v>254.4378698224852</v>
      </c>
      <c r="I2" s="2">
        <f>(G2-F2)/F2</f>
        <v>0.30448578811369509</v>
      </c>
      <c r="J2" s="1">
        <f>G2/E2</f>
        <v>331.91058514135437</v>
      </c>
      <c r="K2" s="1">
        <f>J2-(F2/E2)</f>
        <v>77.472715318869177</v>
      </c>
      <c r="L2" t="s">
        <v>100</v>
      </c>
      <c r="M2" t="s">
        <v>90</v>
      </c>
      <c r="N2">
        <f>IF(D2="","",IF(G2&gt;0,IF(D2=D1,N1+1,1),0))</f>
        <v>1</v>
      </c>
      <c r="P2">
        <f>IF(D2="","",IF(E2&lt;&gt;E1,E2,""))</f>
        <v>3042</v>
      </c>
      <c r="Q2">
        <f t="array" ref="Q2">IF(D2="","",IF(D2=D1,"",MAX(IF(D2=$D$2:$D$597,$N$2:$N$597))))</f>
        <v>5</v>
      </c>
      <c r="R2">
        <f>IF(D2="","",IF(D2=D1,"",1))</f>
        <v>1</v>
      </c>
      <c r="S2" s="2">
        <f>IF(M2="Y",I2,"")</f>
        <v>0.30448578811369509</v>
      </c>
      <c r="T2" s="1">
        <f>IF(M2="Y",G2-F2,"")</f>
        <v>235672</v>
      </c>
      <c r="U2" s="1">
        <f>IF(M2="Y",(G2-F2)/E2,"")</f>
        <v>77.472715318869163</v>
      </c>
    </row>
    <row r="3" spans="1:21" x14ac:dyDescent="0.25">
      <c r="A3" t="s">
        <v>44</v>
      </c>
      <c r="B3">
        <f t="shared" ref="B3:B66" si="0">IF(OR(A3="July",A3="August",A3="September"),1,IF(OR(A3="October",A3="November",A3="December"),2,IF(OR(A3="January",A3="February",A3="March"),3,IF(OR(A3="April",A3="May",A3="June"),4))))</f>
        <v>4</v>
      </c>
      <c r="C3">
        <v>2014</v>
      </c>
      <c r="D3" t="s">
        <v>181</v>
      </c>
      <c r="E3">
        <v>3042</v>
      </c>
      <c r="F3" s="1">
        <v>774000</v>
      </c>
      <c r="G3" s="1">
        <v>1006598.17</v>
      </c>
      <c r="H3" s="1">
        <f t="shared" ref="H3:H66" si="1">F3/E3</f>
        <v>254.4378698224852</v>
      </c>
      <c r="I3" s="2">
        <f t="shared" ref="I3:I66" si="2">(G3-F3)/F3</f>
        <v>0.30051443152454788</v>
      </c>
      <c r="J3" s="1">
        <f t="shared" ref="J3:J66" si="3">G3/E3</f>
        <v>330.90012163050625</v>
      </c>
      <c r="K3" s="1">
        <f t="shared" ref="K3:K66" si="4">J3-(F3/E3)</f>
        <v>76.462251808021051</v>
      </c>
      <c r="L3" t="s">
        <v>96</v>
      </c>
      <c r="M3" t="s">
        <v>91</v>
      </c>
      <c r="N3">
        <f t="shared" ref="N3:N66" si="5">IF(D3="","",IF(G3&gt;0,IF(D3=D2,N2+1,1),0))</f>
        <v>2</v>
      </c>
      <c r="P3" t="str">
        <f t="shared" ref="P3:P66" si="6">IF(D3="","",IF(E3&lt;&gt;E2,E3,""))</f>
        <v/>
      </c>
      <c r="Q3" t="str">
        <f t="array" ref="Q3">IF(D3="","",IF(D3=D2,"",MAX(IF(D3=$D$2:$D$597,$N$2:$N$597))))</f>
        <v/>
      </c>
      <c r="R3" t="str">
        <f t="shared" ref="R3:R66" si="7">IF(D3="","",IF(D3=D2,"",1))</f>
        <v/>
      </c>
      <c r="S3" s="2" t="str">
        <f t="shared" ref="S3:S66" si="8">IF(M3="Y",I3,"")</f>
        <v/>
      </c>
      <c r="T3" s="1" t="str">
        <f t="shared" ref="T3:T66" si="9">IF(M3="Y",G3-F3,"")</f>
        <v/>
      </c>
      <c r="U3" s="1" t="str">
        <f t="shared" ref="U3:U66" si="10">IF(M3="Y",(G3-F3)/E3,"")</f>
        <v/>
      </c>
    </row>
    <row r="4" spans="1:21" x14ac:dyDescent="0.25">
      <c r="A4" t="s">
        <v>44</v>
      </c>
      <c r="B4">
        <f t="shared" si="0"/>
        <v>4</v>
      </c>
      <c r="C4">
        <v>2014</v>
      </c>
      <c r="D4" t="s">
        <v>181</v>
      </c>
      <c r="E4">
        <v>3042</v>
      </c>
      <c r="F4" s="1">
        <v>774000</v>
      </c>
      <c r="G4" s="1">
        <v>876505.12</v>
      </c>
      <c r="H4" s="1">
        <f t="shared" si="1"/>
        <v>254.4378698224852</v>
      </c>
      <c r="I4" s="2">
        <f t="shared" si="2"/>
        <v>0.13243555555555556</v>
      </c>
      <c r="J4" s="1">
        <f t="shared" si="3"/>
        <v>288.13449046679818</v>
      </c>
      <c r="K4" s="1">
        <f t="shared" si="4"/>
        <v>33.696620644312986</v>
      </c>
      <c r="L4" t="s">
        <v>225</v>
      </c>
      <c r="M4" t="s">
        <v>91</v>
      </c>
      <c r="N4">
        <f t="shared" si="5"/>
        <v>3</v>
      </c>
      <c r="P4" t="str">
        <f t="shared" si="6"/>
        <v/>
      </c>
      <c r="Q4" t="str">
        <f t="array" ref="Q4">IF(D4="","",IF(D4=D3,"",MAX(IF(D4=$D$2:$D$597,$N$2:$N$597))))</f>
        <v/>
      </c>
      <c r="R4" t="str">
        <f t="shared" si="7"/>
        <v/>
      </c>
      <c r="S4" s="2" t="str">
        <f t="shared" si="8"/>
        <v/>
      </c>
      <c r="T4" s="1" t="str">
        <f t="shared" si="9"/>
        <v/>
      </c>
      <c r="U4" s="1" t="str">
        <f t="shared" si="10"/>
        <v/>
      </c>
    </row>
    <row r="5" spans="1:21" x14ac:dyDescent="0.25">
      <c r="A5" t="s">
        <v>44</v>
      </c>
      <c r="B5">
        <f t="shared" si="0"/>
        <v>4</v>
      </c>
      <c r="C5">
        <v>2014</v>
      </c>
      <c r="D5" t="s">
        <v>181</v>
      </c>
      <c r="E5">
        <v>3042</v>
      </c>
      <c r="F5" s="1">
        <v>774000</v>
      </c>
      <c r="G5" s="1">
        <v>840037.85</v>
      </c>
      <c r="H5" s="1">
        <f t="shared" si="1"/>
        <v>254.4378698224852</v>
      </c>
      <c r="I5" s="2">
        <f t="shared" si="2"/>
        <v>8.5320219638242864E-2</v>
      </c>
      <c r="J5" s="1">
        <f t="shared" si="3"/>
        <v>276.14656476002631</v>
      </c>
      <c r="K5" s="1">
        <f t="shared" si="4"/>
        <v>21.708694937541111</v>
      </c>
      <c r="L5" t="s">
        <v>88</v>
      </c>
      <c r="M5" t="s">
        <v>91</v>
      </c>
      <c r="N5">
        <f t="shared" si="5"/>
        <v>4</v>
      </c>
      <c r="P5" t="str">
        <f t="shared" si="6"/>
        <v/>
      </c>
      <c r="Q5" t="str">
        <f t="array" ref="Q5">IF(D5="","",IF(D5=D4,"",MAX(IF(D5=$D$2:$D$597,$N$2:$N$597))))</f>
        <v/>
      </c>
      <c r="R5" t="str">
        <f t="shared" si="7"/>
        <v/>
      </c>
      <c r="S5" s="2" t="str">
        <f t="shared" si="8"/>
        <v/>
      </c>
      <c r="T5" s="1" t="str">
        <f t="shared" si="9"/>
        <v/>
      </c>
      <c r="U5" s="1" t="str">
        <f t="shared" si="10"/>
        <v/>
      </c>
    </row>
    <row r="6" spans="1:21" x14ac:dyDescent="0.25">
      <c r="A6" t="s">
        <v>44</v>
      </c>
      <c r="B6">
        <f t="shared" si="0"/>
        <v>4</v>
      </c>
      <c r="C6">
        <v>2014</v>
      </c>
      <c r="D6" t="s">
        <v>181</v>
      </c>
      <c r="E6">
        <v>3042</v>
      </c>
      <c r="F6" s="1">
        <v>774000</v>
      </c>
      <c r="G6" s="1">
        <v>796861</v>
      </c>
      <c r="H6" s="1">
        <f t="shared" si="1"/>
        <v>254.4378698224852</v>
      </c>
      <c r="I6" s="2">
        <f t="shared" si="2"/>
        <v>2.9536175710594314E-2</v>
      </c>
      <c r="J6" s="1">
        <f t="shared" si="3"/>
        <v>261.95299145299145</v>
      </c>
      <c r="K6" s="1">
        <f t="shared" si="4"/>
        <v>7.5151216305062576</v>
      </c>
      <c r="L6" t="s">
        <v>97</v>
      </c>
      <c r="M6" t="s">
        <v>91</v>
      </c>
      <c r="N6">
        <f t="shared" si="5"/>
        <v>5</v>
      </c>
      <c r="P6" t="str">
        <f t="shared" si="6"/>
        <v/>
      </c>
      <c r="Q6" t="str">
        <f t="array" ref="Q6">IF(D6="","",IF(D6=D5,"",MAX(IF(D6=$D$2:$D$597,$N$2:$N$597))))</f>
        <v/>
      </c>
      <c r="R6" t="str">
        <f t="shared" si="7"/>
        <v/>
      </c>
      <c r="S6" s="2" t="str">
        <f t="shared" si="8"/>
        <v/>
      </c>
      <c r="T6" s="1" t="str">
        <f t="shared" si="9"/>
        <v/>
      </c>
      <c r="U6" s="1" t="str">
        <f t="shared" si="10"/>
        <v/>
      </c>
    </row>
    <row r="7" spans="1:21" x14ac:dyDescent="0.25">
      <c r="A7" t="s">
        <v>44</v>
      </c>
      <c r="B7">
        <f t="shared" si="0"/>
        <v>4</v>
      </c>
      <c r="C7">
        <v>2014</v>
      </c>
      <c r="D7" t="s">
        <v>182</v>
      </c>
      <c r="E7">
        <v>10015</v>
      </c>
      <c r="F7" s="1">
        <v>3142000</v>
      </c>
      <c r="G7" s="1">
        <v>4151290.74</v>
      </c>
      <c r="H7" s="1">
        <f t="shared" si="1"/>
        <v>313.72940589116325</v>
      </c>
      <c r="I7" s="2">
        <f t="shared" si="2"/>
        <v>0.32122556970082755</v>
      </c>
      <c r="J7" s="1">
        <f t="shared" si="3"/>
        <v>414.50731303045433</v>
      </c>
      <c r="K7" s="1">
        <f t="shared" si="4"/>
        <v>100.77790713929107</v>
      </c>
      <c r="L7" t="s">
        <v>88</v>
      </c>
      <c r="M7" t="s">
        <v>90</v>
      </c>
      <c r="N7">
        <f t="shared" si="5"/>
        <v>1</v>
      </c>
      <c r="P7">
        <f t="shared" si="6"/>
        <v>10015</v>
      </c>
      <c r="Q7">
        <f t="array" ref="Q7">IF(D7="","",IF(D7=D6,"",MAX(IF(D7=$D$2:$D$597,$N$2:$N$597))))</f>
        <v>1</v>
      </c>
      <c r="R7">
        <f t="shared" si="7"/>
        <v>1</v>
      </c>
      <c r="S7" s="2">
        <f t="shared" si="8"/>
        <v>0.32122556970082755</v>
      </c>
      <c r="T7" s="1">
        <f t="shared" si="9"/>
        <v>1009290.7400000002</v>
      </c>
      <c r="U7" s="1">
        <f t="shared" si="10"/>
        <v>100.77790713929109</v>
      </c>
    </row>
    <row r="8" spans="1:21" x14ac:dyDescent="0.25">
      <c r="A8" t="s">
        <v>44</v>
      </c>
      <c r="B8">
        <f t="shared" si="0"/>
        <v>4</v>
      </c>
      <c r="C8">
        <v>2014</v>
      </c>
      <c r="D8" t="s">
        <v>182</v>
      </c>
      <c r="E8">
        <v>10015</v>
      </c>
      <c r="F8" s="1">
        <v>3142000</v>
      </c>
      <c r="G8" s="6"/>
      <c r="H8" s="1">
        <f t="shared" si="1"/>
        <v>313.72940589116325</v>
      </c>
      <c r="I8" s="2">
        <f t="shared" si="2"/>
        <v>-1</v>
      </c>
      <c r="J8" s="1">
        <f t="shared" si="3"/>
        <v>0</v>
      </c>
      <c r="K8" s="1">
        <f t="shared" si="4"/>
        <v>-313.72940589116325</v>
      </c>
      <c r="M8" t="s">
        <v>91</v>
      </c>
      <c r="N8">
        <f t="shared" si="5"/>
        <v>0</v>
      </c>
      <c r="P8" t="str">
        <f t="shared" si="6"/>
        <v/>
      </c>
      <c r="Q8" t="str">
        <f t="array" ref="Q8">IF(D8="","",IF(D8=D7,"",MAX(IF(D8=$D$2:$D$597,$N$2:$N$597))))</f>
        <v/>
      </c>
      <c r="R8" t="str">
        <f t="shared" si="7"/>
        <v/>
      </c>
      <c r="S8" s="2" t="str">
        <f t="shared" si="8"/>
        <v/>
      </c>
      <c r="T8" s="1" t="str">
        <f t="shared" si="9"/>
        <v/>
      </c>
      <c r="U8" s="1" t="str">
        <f t="shared" si="10"/>
        <v/>
      </c>
    </row>
    <row r="9" spans="1:21" x14ac:dyDescent="0.25">
      <c r="A9" t="s">
        <v>44</v>
      </c>
      <c r="B9">
        <f t="shared" si="0"/>
        <v>4</v>
      </c>
      <c r="C9">
        <v>2014</v>
      </c>
      <c r="D9" t="s">
        <v>182</v>
      </c>
      <c r="E9">
        <v>10015</v>
      </c>
      <c r="F9" s="1">
        <v>3142000</v>
      </c>
      <c r="G9" s="1"/>
      <c r="H9" s="1">
        <f t="shared" si="1"/>
        <v>313.72940589116325</v>
      </c>
      <c r="I9" s="2">
        <f t="shared" si="2"/>
        <v>-1</v>
      </c>
      <c r="J9" s="1">
        <f t="shared" si="3"/>
        <v>0</v>
      </c>
      <c r="K9" s="1">
        <f t="shared" si="4"/>
        <v>-313.72940589116325</v>
      </c>
      <c r="M9" t="s">
        <v>91</v>
      </c>
      <c r="N9">
        <f t="shared" si="5"/>
        <v>0</v>
      </c>
      <c r="P9" t="str">
        <f t="shared" si="6"/>
        <v/>
      </c>
      <c r="Q9" t="str">
        <f t="array" ref="Q9">IF(D9="","",IF(D9=D8,"",MAX(IF(D9=$D$2:$D$597,$N$2:$N$597))))</f>
        <v/>
      </c>
      <c r="R9" t="str">
        <f t="shared" si="7"/>
        <v/>
      </c>
      <c r="S9" s="2" t="str">
        <f t="shared" si="8"/>
        <v/>
      </c>
      <c r="T9" s="1" t="str">
        <f t="shared" si="9"/>
        <v/>
      </c>
      <c r="U9" s="1" t="str">
        <f t="shared" si="10"/>
        <v/>
      </c>
    </row>
    <row r="10" spans="1:21" x14ac:dyDescent="0.25">
      <c r="A10" t="s">
        <v>60</v>
      </c>
      <c r="B10">
        <f t="shared" si="0"/>
        <v>1</v>
      </c>
      <c r="C10">
        <v>2015</v>
      </c>
      <c r="D10" t="s">
        <v>184</v>
      </c>
      <c r="E10">
        <v>1706</v>
      </c>
      <c r="F10" s="1">
        <v>412000</v>
      </c>
      <c r="G10" s="1">
        <v>638697</v>
      </c>
      <c r="H10" s="1">
        <f t="shared" si="1"/>
        <v>241.50058616647127</v>
      </c>
      <c r="I10" s="2">
        <f t="shared" si="2"/>
        <v>0.55023543689320387</v>
      </c>
      <c r="J10" s="1">
        <f t="shared" si="3"/>
        <v>374.38276670574442</v>
      </c>
      <c r="K10" s="1">
        <f t="shared" si="4"/>
        <v>132.88218053927315</v>
      </c>
      <c r="L10" t="s">
        <v>97</v>
      </c>
      <c r="M10" t="s">
        <v>90</v>
      </c>
      <c r="N10">
        <f t="shared" si="5"/>
        <v>1</v>
      </c>
      <c r="P10">
        <f t="shared" si="6"/>
        <v>1706</v>
      </c>
      <c r="Q10">
        <f t="array" ref="Q10">IF(D10="","",IF(D10=D9,"",MAX(IF(D10=$D$2:$D$597,$N$2:$N$597))))</f>
        <v>1</v>
      </c>
      <c r="R10">
        <f t="shared" si="7"/>
        <v>1</v>
      </c>
      <c r="S10" s="2">
        <f t="shared" si="8"/>
        <v>0.55023543689320387</v>
      </c>
      <c r="T10" s="1">
        <f t="shared" si="9"/>
        <v>226697</v>
      </c>
      <c r="U10" s="1">
        <f t="shared" si="10"/>
        <v>132.88218053927315</v>
      </c>
    </row>
    <row r="11" spans="1:21" x14ac:dyDescent="0.25">
      <c r="A11" t="s">
        <v>60</v>
      </c>
      <c r="B11">
        <f t="shared" si="0"/>
        <v>1</v>
      </c>
      <c r="C11">
        <v>2015</v>
      </c>
      <c r="D11" t="s">
        <v>184</v>
      </c>
      <c r="E11">
        <v>1706</v>
      </c>
      <c r="F11" s="1">
        <v>412000</v>
      </c>
      <c r="G11" s="1"/>
      <c r="H11" s="1">
        <f t="shared" si="1"/>
        <v>241.50058616647127</v>
      </c>
      <c r="I11" s="2">
        <f t="shared" si="2"/>
        <v>-1</v>
      </c>
      <c r="J11" s="1">
        <f t="shared" si="3"/>
        <v>0</v>
      </c>
      <c r="K11" s="1">
        <f t="shared" si="4"/>
        <v>-241.50058616647127</v>
      </c>
      <c r="M11" t="s">
        <v>91</v>
      </c>
      <c r="N11">
        <f t="shared" si="5"/>
        <v>0</v>
      </c>
      <c r="P11" t="str">
        <f t="shared" si="6"/>
        <v/>
      </c>
      <c r="Q11" t="str">
        <f t="array" ref="Q11">IF(D11="","",IF(D11=D10,"",MAX(IF(D11=$D$2:$D$597,$N$2:$N$597))))</f>
        <v/>
      </c>
      <c r="R11" t="str">
        <f t="shared" si="7"/>
        <v/>
      </c>
      <c r="S11" s="2" t="str">
        <f t="shared" si="8"/>
        <v/>
      </c>
      <c r="T11" s="1" t="str">
        <f t="shared" si="9"/>
        <v/>
      </c>
      <c r="U11" s="1" t="str">
        <f t="shared" si="10"/>
        <v/>
      </c>
    </row>
    <row r="12" spans="1:21" x14ac:dyDescent="0.25">
      <c r="A12" t="s">
        <v>62</v>
      </c>
      <c r="B12">
        <f t="shared" si="0"/>
        <v>1</v>
      </c>
      <c r="C12">
        <v>2015</v>
      </c>
      <c r="D12" t="s">
        <v>185</v>
      </c>
      <c r="E12">
        <v>4906</v>
      </c>
      <c r="F12" s="1">
        <v>907000</v>
      </c>
      <c r="G12" s="1">
        <v>1066051.45</v>
      </c>
      <c r="H12" s="1">
        <f t="shared" si="1"/>
        <v>184.8756624541378</v>
      </c>
      <c r="I12" s="2">
        <f t="shared" si="2"/>
        <v>0.17535992282249169</v>
      </c>
      <c r="J12" s="1">
        <f t="shared" si="3"/>
        <v>217.29544435385242</v>
      </c>
      <c r="K12" s="1">
        <f t="shared" si="4"/>
        <v>32.419781899714621</v>
      </c>
      <c r="L12" t="s">
        <v>96</v>
      </c>
      <c r="M12" t="s">
        <v>90</v>
      </c>
      <c r="N12">
        <f t="shared" si="5"/>
        <v>1</v>
      </c>
      <c r="P12">
        <f t="shared" si="6"/>
        <v>4906</v>
      </c>
      <c r="Q12">
        <f t="array" ref="Q12">IF(D12="","",IF(D12=D11,"",MAX(IF(D12=$D$2:$D$597,$N$2:$N$597))))</f>
        <v>1</v>
      </c>
      <c r="R12">
        <f t="shared" si="7"/>
        <v>1</v>
      </c>
      <c r="S12" s="2">
        <f t="shared" si="8"/>
        <v>0.17535992282249169</v>
      </c>
      <c r="T12" s="1">
        <f t="shared" si="9"/>
        <v>159051.44999999995</v>
      </c>
      <c r="U12" s="1">
        <f t="shared" si="10"/>
        <v>32.419781899714629</v>
      </c>
    </row>
    <row r="13" spans="1:21" x14ac:dyDescent="0.25">
      <c r="A13" t="s">
        <v>62</v>
      </c>
      <c r="B13">
        <f t="shared" si="0"/>
        <v>1</v>
      </c>
      <c r="C13">
        <v>2015</v>
      </c>
      <c r="D13" t="s">
        <v>186</v>
      </c>
      <c r="E13">
        <v>3769</v>
      </c>
      <c r="F13" s="1">
        <v>973000</v>
      </c>
      <c r="G13" s="1">
        <v>2051446.02</v>
      </c>
      <c r="H13" s="1">
        <f t="shared" si="1"/>
        <v>258.15866277527198</v>
      </c>
      <c r="I13" s="2">
        <f t="shared" si="2"/>
        <v>1.1083720657759506</v>
      </c>
      <c r="J13" s="1">
        <f t="shared" si="3"/>
        <v>544.29451313345714</v>
      </c>
      <c r="K13" s="1">
        <f t="shared" si="4"/>
        <v>286.13585035818517</v>
      </c>
      <c r="L13" t="s">
        <v>94</v>
      </c>
      <c r="M13" t="s">
        <v>90</v>
      </c>
      <c r="N13">
        <f t="shared" si="5"/>
        <v>1</v>
      </c>
      <c r="P13">
        <f t="shared" si="6"/>
        <v>3769</v>
      </c>
      <c r="Q13">
        <f t="array" ref="Q13">IF(D13="","",IF(D13=D12,"",MAX(IF(D13=$D$2:$D$597,$N$2:$N$597))))</f>
        <v>3</v>
      </c>
      <c r="R13">
        <f t="shared" si="7"/>
        <v>1</v>
      </c>
      <c r="S13" s="2">
        <f t="shared" si="8"/>
        <v>1.1083720657759506</v>
      </c>
      <c r="T13" s="1">
        <f t="shared" si="9"/>
        <v>1078446.02</v>
      </c>
      <c r="U13" s="1">
        <f t="shared" si="10"/>
        <v>286.13585035818522</v>
      </c>
    </row>
    <row r="14" spans="1:21" x14ac:dyDescent="0.25">
      <c r="A14" t="s">
        <v>62</v>
      </c>
      <c r="B14">
        <f t="shared" si="0"/>
        <v>1</v>
      </c>
      <c r="C14">
        <v>2015</v>
      </c>
      <c r="D14" t="s">
        <v>186</v>
      </c>
      <c r="E14">
        <v>3769</v>
      </c>
      <c r="F14" s="1">
        <v>973000</v>
      </c>
      <c r="G14" s="1">
        <v>1863741.55</v>
      </c>
      <c r="H14" s="1">
        <f t="shared" si="1"/>
        <v>258.15866277527198</v>
      </c>
      <c r="I14" s="2">
        <f t="shared" si="2"/>
        <v>0.91545894141829398</v>
      </c>
      <c r="J14" s="1">
        <f t="shared" si="3"/>
        <v>494.49231891748474</v>
      </c>
      <c r="K14" s="1">
        <f t="shared" si="4"/>
        <v>236.33365614221276</v>
      </c>
      <c r="L14" t="s">
        <v>88</v>
      </c>
      <c r="M14" t="s">
        <v>91</v>
      </c>
      <c r="N14">
        <f t="shared" si="5"/>
        <v>2</v>
      </c>
      <c r="P14" t="str">
        <f t="shared" si="6"/>
        <v/>
      </c>
      <c r="Q14" t="str">
        <f t="array" ref="Q14">IF(D14="","",IF(D14=D13,"",MAX(IF(D14=$D$2:$D$597,$N$2:$N$597))))</f>
        <v/>
      </c>
      <c r="R14" t="str">
        <f t="shared" si="7"/>
        <v/>
      </c>
      <c r="S14" s="2" t="str">
        <f t="shared" si="8"/>
        <v/>
      </c>
      <c r="T14" s="1" t="str">
        <f t="shared" si="9"/>
        <v/>
      </c>
      <c r="U14" s="1" t="str">
        <f t="shared" si="10"/>
        <v/>
      </c>
    </row>
    <row r="15" spans="1:21" x14ac:dyDescent="0.25">
      <c r="A15" t="s">
        <v>62</v>
      </c>
      <c r="B15">
        <f t="shared" si="0"/>
        <v>1</v>
      </c>
      <c r="C15">
        <v>2015</v>
      </c>
      <c r="D15" t="s">
        <v>186</v>
      </c>
      <c r="E15">
        <v>3769</v>
      </c>
      <c r="F15" s="1">
        <v>973000</v>
      </c>
      <c r="G15" s="1">
        <v>1377777.77</v>
      </c>
      <c r="H15" s="1">
        <f t="shared" si="1"/>
        <v>258.15866277527198</v>
      </c>
      <c r="I15" s="2">
        <f t="shared" si="2"/>
        <v>0.4160100411099692</v>
      </c>
      <c r="J15" s="1">
        <f t="shared" si="3"/>
        <v>365.55525868930749</v>
      </c>
      <c r="K15" s="1">
        <f t="shared" si="4"/>
        <v>107.39659591403552</v>
      </c>
      <c r="L15" t="s">
        <v>118</v>
      </c>
      <c r="M15" t="s">
        <v>91</v>
      </c>
      <c r="N15">
        <f t="shared" si="5"/>
        <v>3</v>
      </c>
      <c r="P15" t="str">
        <f t="shared" si="6"/>
        <v/>
      </c>
      <c r="Q15" t="str">
        <f t="array" ref="Q15">IF(D15="","",IF(D15=D14,"",MAX(IF(D15=$D$2:$D$597,$N$2:$N$597))))</f>
        <v/>
      </c>
      <c r="R15" t="str">
        <f t="shared" si="7"/>
        <v/>
      </c>
      <c r="S15" s="2" t="str">
        <f t="shared" si="8"/>
        <v/>
      </c>
      <c r="T15" s="1" t="str">
        <f t="shared" si="9"/>
        <v/>
      </c>
      <c r="U15" s="1" t="str">
        <f t="shared" si="10"/>
        <v/>
      </c>
    </row>
    <row r="16" spans="1:21" x14ac:dyDescent="0.25">
      <c r="A16" t="s">
        <v>8</v>
      </c>
      <c r="B16">
        <f t="shared" si="0"/>
        <v>1</v>
      </c>
      <c r="C16">
        <v>2015</v>
      </c>
      <c r="D16" t="s">
        <v>187</v>
      </c>
      <c r="E16">
        <v>3440</v>
      </c>
      <c r="F16" s="1">
        <v>570000</v>
      </c>
      <c r="G16" s="1">
        <v>659826.72</v>
      </c>
      <c r="H16" s="1">
        <f t="shared" si="1"/>
        <v>165.69767441860466</v>
      </c>
      <c r="I16" s="2">
        <f t="shared" si="2"/>
        <v>0.15759073684210523</v>
      </c>
      <c r="J16" s="1">
        <f t="shared" si="3"/>
        <v>191.8100930232558</v>
      </c>
      <c r="K16" s="1">
        <f t="shared" si="4"/>
        <v>26.11241860465114</v>
      </c>
      <c r="L16" t="s">
        <v>97</v>
      </c>
      <c r="M16" t="s">
        <v>90</v>
      </c>
      <c r="N16">
        <f t="shared" si="5"/>
        <v>1</v>
      </c>
      <c r="P16">
        <f t="shared" si="6"/>
        <v>3440</v>
      </c>
      <c r="Q16">
        <f t="array" ref="Q16">IF(D16="","",IF(D16=D15,"",MAX(IF(D16=$D$2:$D$597,$N$2:$N$597))))</f>
        <v>1</v>
      </c>
      <c r="R16">
        <f t="shared" si="7"/>
        <v>1</v>
      </c>
      <c r="S16" s="2">
        <f t="shared" si="8"/>
        <v>0.15759073684210523</v>
      </c>
      <c r="T16" s="1">
        <f t="shared" si="9"/>
        <v>89826.719999999972</v>
      </c>
      <c r="U16" s="1">
        <f t="shared" si="10"/>
        <v>26.112418604651154</v>
      </c>
    </row>
    <row r="17" spans="1:21" x14ac:dyDescent="0.25">
      <c r="A17" t="s">
        <v>8</v>
      </c>
      <c r="B17">
        <f t="shared" si="0"/>
        <v>1</v>
      </c>
      <c r="C17">
        <v>2015</v>
      </c>
      <c r="D17" t="s">
        <v>187</v>
      </c>
      <c r="E17">
        <v>3440</v>
      </c>
      <c r="F17" s="1">
        <v>570000</v>
      </c>
      <c r="G17" s="6"/>
      <c r="H17" s="1">
        <f t="shared" si="1"/>
        <v>165.69767441860466</v>
      </c>
      <c r="I17" s="2">
        <f t="shared" si="2"/>
        <v>-1</v>
      </c>
      <c r="J17" s="1">
        <f t="shared" si="3"/>
        <v>0</v>
      </c>
      <c r="K17" s="1">
        <f t="shared" si="4"/>
        <v>-165.69767441860466</v>
      </c>
      <c r="M17" t="s">
        <v>91</v>
      </c>
      <c r="N17">
        <f t="shared" si="5"/>
        <v>0</v>
      </c>
      <c r="P17" t="str">
        <f t="shared" si="6"/>
        <v/>
      </c>
      <c r="Q17" t="str">
        <f t="array" ref="Q17">IF(D17="","",IF(D17=D16,"",MAX(IF(D17=$D$2:$D$597,$N$2:$N$597))))</f>
        <v/>
      </c>
      <c r="R17" t="str">
        <f t="shared" si="7"/>
        <v/>
      </c>
      <c r="S17" s="2" t="str">
        <f t="shared" si="8"/>
        <v/>
      </c>
      <c r="T17" s="1" t="str">
        <f t="shared" si="9"/>
        <v/>
      </c>
      <c r="U17" s="1" t="str">
        <f t="shared" si="10"/>
        <v/>
      </c>
    </row>
    <row r="18" spans="1:21" x14ac:dyDescent="0.25">
      <c r="A18" t="s">
        <v>10</v>
      </c>
      <c r="B18">
        <f t="shared" si="0"/>
        <v>2</v>
      </c>
      <c r="C18">
        <v>2015</v>
      </c>
      <c r="D18" t="s">
        <v>188</v>
      </c>
      <c r="E18">
        <v>1981</v>
      </c>
      <c r="F18" s="1">
        <v>526000</v>
      </c>
      <c r="G18" s="1">
        <v>1050127</v>
      </c>
      <c r="H18" s="1">
        <f t="shared" si="1"/>
        <v>265.52246340232205</v>
      </c>
      <c r="I18" s="2">
        <f t="shared" si="2"/>
        <v>0.99643916349809891</v>
      </c>
      <c r="J18" s="1">
        <f t="shared" si="3"/>
        <v>530.09944472488644</v>
      </c>
      <c r="K18" s="1">
        <f t="shared" si="4"/>
        <v>264.57698132256439</v>
      </c>
      <c r="L18" t="s">
        <v>189</v>
      </c>
      <c r="M18" t="s">
        <v>90</v>
      </c>
      <c r="N18">
        <f t="shared" si="5"/>
        <v>1</v>
      </c>
      <c r="P18">
        <f t="shared" si="6"/>
        <v>1981</v>
      </c>
      <c r="Q18">
        <f t="array" ref="Q18">IF(D18="","",IF(D18=D17,"",MAX(IF(D18=$D$2:$D$597,$N$2:$N$597))))</f>
        <v>6</v>
      </c>
      <c r="R18">
        <f t="shared" si="7"/>
        <v>1</v>
      </c>
      <c r="S18" s="2">
        <f t="shared" si="8"/>
        <v>0.99643916349809891</v>
      </c>
      <c r="T18" s="1">
        <f t="shared" si="9"/>
        <v>524127</v>
      </c>
      <c r="U18" s="1">
        <f t="shared" si="10"/>
        <v>264.57698132256434</v>
      </c>
    </row>
    <row r="19" spans="1:21" x14ac:dyDescent="0.25">
      <c r="A19" t="s">
        <v>10</v>
      </c>
      <c r="B19">
        <f t="shared" si="0"/>
        <v>2</v>
      </c>
      <c r="C19">
        <v>2015</v>
      </c>
      <c r="D19" t="s">
        <v>188</v>
      </c>
      <c r="E19">
        <v>1981</v>
      </c>
      <c r="F19" s="1">
        <v>526000</v>
      </c>
      <c r="G19" s="12">
        <v>971123.17</v>
      </c>
      <c r="H19" s="1">
        <f t="shared" si="1"/>
        <v>265.52246340232205</v>
      </c>
      <c r="I19" s="2">
        <f t="shared" si="2"/>
        <v>0.84624176806083662</v>
      </c>
      <c r="J19" s="1">
        <f t="shared" si="3"/>
        <v>490.21866229177186</v>
      </c>
      <c r="K19" s="1">
        <f t="shared" si="4"/>
        <v>224.69619888944982</v>
      </c>
      <c r="L19" t="s">
        <v>94</v>
      </c>
      <c r="M19" t="s">
        <v>91</v>
      </c>
      <c r="N19">
        <f t="shared" si="5"/>
        <v>2</v>
      </c>
      <c r="P19" t="str">
        <f t="shared" si="6"/>
        <v/>
      </c>
      <c r="Q19" t="str">
        <f t="array" ref="Q19">IF(D19="","",IF(D19=D18,"",MAX(IF(D19=$D$2:$D$597,$N$2:$N$597))))</f>
        <v/>
      </c>
      <c r="R19" t="str">
        <f t="shared" si="7"/>
        <v/>
      </c>
      <c r="S19" s="2" t="str">
        <f t="shared" si="8"/>
        <v/>
      </c>
      <c r="T19" s="1" t="str">
        <f t="shared" si="9"/>
        <v/>
      </c>
      <c r="U19" s="1" t="str">
        <f t="shared" si="10"/>
        <v/>
      </c>
    </row>
    <row r="20" spans="1:21" x14ac:dyDescent="0.25">
      <c r="A20" t="s">
        <v>10</v>
      </c>
      <c r="B20">
        <f t="shared" si="0"/>
        <v>2</v>
      </c>
      <c r="C20">
        <v>2015</v>
      </c>
      <c r="D20" t="s">
        <v>188</v>
      </c>
      <c r="E20">
        <v>1981</v>
      </c>
      <c r="F20" s="1">
        <v>526000</v>
      </c>
      <c r="G20" s="1">
        <v>816816.5</v>
      </c>
      <c r="H20" s="1">
        <f t="shared" si="1"/>
        <v>265.52246340232205</v>
      </c>
      <c r="I20" s="2">
        <f t="shared" si="2"/>
        <v>0.55288307984790874</v>
      </c>
      <c r="J20" s="1">
        <f t="shared" si="3"/>
        <v>412.32534073700151</v>
      </c>
      <c r="K20" s="1">
        <f t="shared" si="4"/>
        <v>146.80287733467947</v>
      </c>
      <c r="L20" t="s">
        <v>229</v>
      </c>
      <c r="M20" t="s">
        <v>91</v>
      </c>
      <c r="N20">
        <f t="shared" si="5"/>
        <v>3</v>
      </c>
      <c r="P20" t="str">
        <f t="shared" si="6"/>
        <v/>
      </c>
      <c r="Q20" t="str">
        <f t="array" ref="Q20">IF(D20="","",IF(D20=D19,"",MAX(IF(D20=$D$2:$D$597,$N$2:$N$597))))</f>
        <v/>
      </c>
      <c r="R20" t="str">
        <f t="shared" si="7"/>
        <v/>
      </c>
      <c r="S20" s="2" t="str">
        <f t="shared" si="8"/>
        <v/>
      </c>
      <c r="T20" s="1" t="str">
        <f t="shared" si="9"/>
        <v/>
      </c>
      <c r="U20" s="1" t="str">
        <f t="shared" si="10"/>
        <v/>
      </c>
    </row>
    <row r="21" spans="1:21" x14ac:dyDescent="0.25">
      <c r="A21" t="s">
        <v>10</v>
      </c>
      <c r="B21">
        <f t="shared" si="0"/>
        <v>2</v>
      </c>
      <c r="C21">
        <v>2015</v>
      </c>
      <c r="D21" t="s">
        <v>188</v>
      </c>
      <c r="E21">
        <v>1981</v>
      </c>
      <c r="F21" s="1">
        <v>526000</v>
      </c>
      <c r="G21" s="1">
        <v>811515.37</v>
      </c>
      <c r="H21" s="1">
        <f t="shared" si="1"/>
        <v>265.52246340232205</v>
      </c>
      <c r="I21" s="2">
        <f t="shared" si="2"/>
        <v>0.54280488593155896</v>
      </c>
      <c r="J21" s="1">
        <f t="shared" si="3"/>
        <v>409.649353861686</v>
      </c>
      <c r="K21" s="1">
        <f t="shared" si="4"/>
        <v>144.12689045936395</v>
      </c>
      <c r="L21" t="s">
        <v>88</v>
      </c>
      <c r="M21" t="s">
        <v>91</v>
      </c>
      <c r="N21">
        <f t="shared" si="5"/>
        <v>4</v>
      </c>
      <c r="P21" t="str">
        <f t="shared" si="6"/>
        <v/>
      </c>
      <c r="Q21" t="str">
        <f t="array" ref="Q21">IF(D21="","",IF(D21=D20,"",MAX(IF(D21=$D$2:$D$597,$N$2:$N$597))))</f>
        <v/>
      </c>
      <c r="R21" t="str">
        <f t="shared" si="7"/>
        <v/>
      </c>
      <c r="S21" s="2" t="str">
        <f t="shared" si="8"/>
        <v/>
      </c>
      <c r="T21" s="1" t="str">
        <f t="shared" si="9"/>
        <v/>
      </c>
      <c r="U21" s="1" t="str">
        <f t="shared" si="10"/>
        <v/>
      </c>
    </row>
    <row r="22" spans="1:21" x14ac:dyDescent="0.25">
      <c r="A22" t="s">
        <v>10</v>
      </c>
      <c r="B22">
        <f t="shared" si="0"/>
        <v>2</v>
      </c>
      <c r="C22">
        <v>2015</v>
      </c>
      <c r="D22" t="s">
        <v>188</v>
      </c>
      <c r="E22">
        <v>1981</v>
      </c>
      <c r="F22" s="1">
        <v>526000</v>
      </c>
      <c r="G22" s="1">
        <v>772788</v>
      </c>
      <c r="H22" s="1">
        <f t="shared" si="1"/>
        <v>265.52246340232205</v>
      </c>
      <c r="I22" s="2">
        <f t="shared" si="2"/>
        <v>0.46917870722433458</v>
      </c>
      <c r="J22" s="1">
        <f t="shared" si="3"/>
        <v>390.09994952044423</v>
      </c>
      <c r="K22" s="1">
        <f t="shared" si="4"/>
        <v>124.57748611812218</v>
      </c>
      <c r="L22" t="s">
        <v>89</v>
      </c>
      <c r="M22" t="s">
        <v>91</v>
      </c>
      <c r="N22">
        <f t="shared" si="5"/>
        <v>5</v>
      </c>
      <c r="P22" t="str">
        <f t="shared" si="6"/>
        <v/>
      </c>
      <c r="Q22" t="str">
        <f t="array" ref="Q22">IF(D22="","",IF(D22=D21,"",MAX(IF(D22=$D$2:$D$597,$N$2:$N$597))))</f>
        <v/>
      </c>
      <c r="R22" t="str">
        <f t="shared" si="7"/>
        <v/>
      </c>
      <c r="S22" s="2" t="str">
        <f t="shared" si="8"/>
        <v/>
      </c>
      <c r="T22" s="1" t="str">
        <f t="shared" si="9"/>
        <v/>
      </c>
      <c r="U22" s="1" t="str">
        <f t="shared" si="10"/>
        <v/>
      </c>
    </row>
    <row r="23" spans="1:21" x14ac:dyDescent="0.25">
      <c r="A23" t="s">
        <v>10</v>
      </c>
      <c r="B23">
        <f t="shared" si="0"/>
        <v>2</v>
      </c>
      <c r="C23">
        <v>2015</v>
      </c>
      <c r="D23" t="s">
        <v>188</v>
      </c>
      <c r="E23">
        <v>1981</v>
      </c>
      <c r="F23" s="1">
        <v>526000</v>
      </c>
      <c r="G23" s="1">
        <v>731867</v>
      </c>
      <c r="H23" s="1">
        <f t="shared" si="1"/>
        <v>265.52246340232205</v>
      </c>
      <c r="I23" s="2">
        <f t="shared" si="2"/>
        <v>0.39138212927756655</v>
      </c>
      <c r="J23" s="1">
        <f t="shared" si="3"/>
        <v>369.44321049974758</v>
      </c>
      <c r="K23" s="1">
        <f t="shared" si="4"/>
        <v>103.92074709742553</v>
      </c>
      <c r="L23" t="s">
        <v>134</v>
      </c>
      <c r="M23" t="s">
        <v>91</v>
      </c>
      <c r="N23">
        <f t="shared" si="5"/>
        <v>6</v>
      </c>
      <c r="P23" t="str">
        <f t="shared" si="6"/>
        <v/>
      </c>
      <c r="Q23" t="str">
        <f t="array" ref="Q23">IF(D23="","",IF(D23=D22,"",MAX(IF(D23=$D$2:$D$597,$N$2:$N$597))))</f>
        <v/>
      </c>
      <c r="R23" t="str">
        <f t="shared" si="7"/>
        <v/>
      </c>
      <c r="S23" s="2" t="str">
        <f t="shared" si="8"/>
        <v/>
      </c>
      <c r="T23" s="1" t="str">
        <f t="shared" si="9"/>
        <v/>
      </c>
      <c r="U23" s="1" t="str">
        <f t="shared" si="10"/>
        <v/>
      </c>
    </row>
    <row r="24" spans="1:21" x14ac:dyDescent="0.25">
      <c r="A24" t="s">
        <v>14</v>
      </c>
      <c r="B24">
        <f t="shared" si="0"/>
        <v>2</v>
      </c>
      <c r="C24">
        <v>2015</v>
      </c>
      <c r="D24" t="s">
        <v>190</v>
      </c>
      <c r="E24">
        <v>3461</v>
      </c>
      <c r="F24" s="1">
        <v>1109000</v>
      </c>
      <c r="G24" s="1">
        <v>1367223.06</v>
      </c>
      <c r="H24" s="1">
        <f t="shared" si="1"/>
        <v>320.42762207454496</v>
      </c>
      <c r="I24" s="2">
        <f t="shared" si="2"/>
        <v>0.23284315599639319</v>
      </c>
      <c r="J24" s="1">
        <f t="shared" si="3"/>
        <v>395.03700086680152</v>
      </c>
      <c r="K24" s="1">
        <f t="shared" si="4"/>
        <v>74.609378792256564</v>
      </c>
      <c r="L24" t="s">
        <v>96</v>
      </c>
      <c r="M24" t="s">
        <v>90</v>
      </c>
      <c r="N24">
        <f t="shared" si="5"/>
        <v>1</v>
      </c>
      <c r="P24">
        <f t="shared" si="6"/>
        <v>3461</v>
      </c>
      <c r="Q24">
        <f t="array" ref="Q24">IF(D24="","",IF(D24=D23,"",MAX(IF(D24=$D$2:$D$597,$N$2:$N$597))))</f>
        <v>5</v>
      </c>
      <c r="R24">
        <f t="shared" si="7"/>
        <v>1</v>
      </c>
      <c r="S24" s="2">
        <f t="shared" si="8"/>
        <v>0.23284315599639319</v>
      </c>
      <c r="T24" s="1">
        <f t="shared" si="9"/>
        <v>258223.06000000006</v>
      </c>
      <c r="U24" s="1">
        <f t="shared" si="10"/>
        <v>74.609378792256592</v>
      </c>
    </row>
    <row r="25" spans="1:21" x14ac:dyDescent="0.25">
      <c r="A25" t="s">
        <v>14</v>
      </c>
      <c r="B25">
        <f t="shared" si="0"/>
        <v>2</v>
      </c>
      <c r="C25">
        <v>2015</v>
      </c>
      <c r="D25" t="s">
        <v>190</v>
      </c>
      <c r="E25">
        <v>3461</v>
      </c>
      <c r="F25" s="1">
        <v>1109000</v>
      </c>
      <c r="G25" s="12">
        <v>1334005.46</v>
      </c>
      <c r="H25" s="1">
        <f t="shared" si="1"/>
        <v>320.42762207454496</v>
      </c>
      <c r="I25" s="2">
        <f t="shared" si="2"/>
        <v>0.20289040577096479</v>
      </c>
      <c r="J25" s="1">
        <f t="shared" si="3"/>
        <v>385.43931233747469</v>
      </c>
      <c r="K25" s="1">
        <f t="shared" si="4"/>
        <v>65.011690262929733</v>
      </c>
      <c r="L25" t="s">
        <v>88</v>
      </c>
      <c r="M25" t="s">
        <v>91</v>
      </c>
      <c r="N25">
        <f t="shared" si="5"/>
        <v>2</v>
      </c>
      <c r="P25" t="str">
        <f t="shared" si="6"/>
        <v/>
      </c>
      <c r="Q25" t="str">
        <f t="array" ref="Q25">IF(D25="","",IF(D25=D24,"",MAX(IF(D25=$D$2:$D$597,$N$2:$N$597))))</f>
        <v/>
      </c>
      <c r="R25" t="str">
        <f t="shared" si="7"/>
        <v/>
      </c>
      <c r="S25" s="2" t="str">
        <f t="shared" si="8"/>
        <v/>
      </c>
      <c r="T25" s="1" t="str">
        <f t="shared" si="9"/>
        <v/>
      </c>
      <c r="U25" s="1" t="str">
        <f t="shared" si="10"/>
        <v/>
      </c>
    </row>
    <row r="26" spans="1:21" x14ac:dyDescent="0.25">
      <c r="A26" t="s">
        <v>14</v>
      </c>
      <c r="B26">
        <f t="shared" si="0"/>
        <v>2</v>
      </c>
      <c r="C26">
        <v>2015</v>
      </c>
      <c r="D26" t="s">
        <v>190</v>
      </c>
      <c r="E26">
        <v>3461</v>
      </c>
      <c r="F26" s="1">
        <v>1109000</v>
      </c>
      <c r="G26" s="1">
        <v>1301765</v>
      </c>
      <c r="H26" s="1">
        <f t="shared" si="1"/>
        <v>320.42762207454496</v>
      </c>
      <c r="I26" s="2">
        <f t="shared" si="2"/>
        <v>0.17381875563570784</v>
      </c>
      <c r="J26" s="1">
        <f t="shared" si="3"/>
        <v>376.12395261485119</v>
      </c>
      <c r="K26" s="1">
        <f t="shared" si="4"/>
        <v>55.696330540306235</v>
      </c>
      <c r="L26" t="s">
        <v>97</v>
      </c>
      <c r="M26" t="s">
        <v>91</v>
      </c>
      <c r="N26">
        <f t="shared" si="5"/>
        <v>3</v>
      </c>
      <c r="P26" t="str">
        <f t="shared" si="6"/>
        <v/>
      </c>
      <c r="Q26" t="str">
        <f t="array" ref="Q26">IF(D26="","",IF(D26=D25,"",MAX(IF(D26=$D$2:$D$597,$N$2:$N$597))))</f>
        <v/>
      </c>
      <c r="R26" t="str">
        <f t="shared" si="7"/>
        <v/>
      </c>
      <c r="S26" s="2" t="str">
        <f t="shared" si="8"/>
        <v/>
      </c>
      <c r="T26" s="1" t="str">
        <f t="shared" si="9"/>
        <v/>
      </c>
      <c r="U26" s="1" t="str">
        <f t="shared" si="10"/>
        <v/>
      </c>
    </row>
    <row r="27" spans="1:21" x14ac:dyDescent="0.25">
      <c r="A27" t="s">
        <v>14</v>
      </c>
      <c r="B27">
        <f t="shared" si="0"/>
        <v>2</v>
      </c>
      <c r="C27">
        <v>2015</v>
      </c>
      <c r="D27" t="s">
        <v>190</v>
      </c>
      <c r="E27">
        <v>3461</v>
      </c>
      <c r="F27" s="1">
        <v>1109000</v>
      </c>
      <c r="G27" s="1">
        <v>1275460</v>
      </c>
      <c r="H27" s="1">
        <f t="shared" si="1"/>
        <v>320.42762207454496</v>
      </c>
      <c r="I27" s="2">
        <f t="shared" si="2"/>
        <v>0.15009918845807033</v>
      </c>
      <c r="J27" s="1">
        <f t="shared" si="3"/>
        <v>368.52354810748341</v>
      </c>
      <c r="K27" s="1">
        <f t="shared" si="4"/>
        <v>48.095926032938451</v>
      </c>
      <c r="L27" t="s">
        <v>227</v>
      </c>
      <c r="M27" t="s">
        <v>91</v>
      </c>
      <c r="N27">
        <f t="shared" si="5"/>
        <v>4</v>
      </c>
      <c r="P27" t="str">
        <f t="shared" si="6"/>
        <v/>
      </c>
      <c r="Q27" t="str">
        <f t="array" ref="Q27">IF(D27="","",IF(D27=D26,"",MAX(IF(D27=$D$2:$D$597,$N$2:$N$597))))</f>
        <v/>
      </c>
      <c r="R27" t="str">
        <f t="shared" si="7"/>
        <v/>
      </c>
      <c r="S27" s="2" t="str">
        <f t="shared" si="8"/>
        <v/>
      </c>
      <c r="T27" s="1" t="str">
        <f t="shared" si="9"/>
        <v/>
      </c>
      <c r="U27" s="1" t="str">
        <f t="shared" si="10"/>
        <v/>
      </c>
    </row>
    <row r="28" spans="1:21" x14ac:dyDescent="0.25">
      <c r="A28" t="s">
        <v>14</v>
      </c>
      <c r="B28">
        <f t="shared" si="0"/>
        <v>2</v>
      </c>
      <c r="C28">
        <v>2015</v>
      </c>
      <c r="D28" t="s">
        <v>190</v>
      </c>
      <c r="E28">
        <v>3461</v>
      </c>
      <c r="F28" s="1">
        <v>1109000</v>
      </c>
      <c r="G28" s="1">
        <v>1225400</v>
      </c>
      <c r="H28" s="1">
        <f t="shared" si="1"/>
        <v>320.42762207454496</v>
      </c>
      <c r="I28" s="2">
        <f t="shared" si="2"/>
        <v>0.10495942290351667</v>
      </c>
      <c r="J28" s="1">
        <f t="shared" si="3"/>
        <v>354.0595203698353</v>
      </c>
      <c r="K28" s="1">
        <f t="shared" si="4"/>
        <v>33.631898295290341</v>
      </c>
      <c r="L28" t="s">
        <v>225</v>
      </c>
      <c r="M28" t="s">
        <v>91</v>
      </c>
      <c r="N28">
        <f t="shared" si="5"/>
        <v>5</v>
      </c>
      <c r="P28" t="str">
        <f t="shared" si="6"/>
        <v/>
      </c>
      <c r="Q28" t="str">
        <f t="array" ref="Q28">IF(D28="","",IF(D28=D27,"",MAX(IF(D28=$D$2:$D$597,$N$2:$N$597))))</f>
        <v/>
      </c>
      <c r="R28" t="str">
        <f t="shared" si="7"/>
        <v/>
      </c>
      <c r="S28" s="2" t="str">
        <f t="shared" si="8"/>
        <v/>
      </c>
      <c r="T28" s="1" t="str">
        <f t="shared" si="9"/>
        <v/>
      </c>
      <c r="U28" s="1" t="str">
        <f t="shared" si="10"/>
        <v/>
      </c>
    </row>
    <row r="29" spans="1:21" x14ac:dyDescent="0.25">
      <c r="A29" t="s">
        <v>14</v>
      </c>
      <c r="B29">
        <f t="shared" si="0"/>
        <v>2</v>
      </c>
      <c r="C29">
        <v>2015</v>
      </c>
      <c r="D29" t="s">
        <v>191</v>
      </c>
      <c r="E29">
        <v>2579</v>
      </c>
      <c r="F29" s="1">
        <v>502000</v>
      </c>
      <c r="G29" s="1">
        <v>824060</v>
      </c>
      <c r="H29" s="1">
        <f t="shared" si="1"/>
        <v>194.64908879410623</v>
      </c>
      <c r="I29" s="2">
        <f t="shared" si="2"/>
        <v>0.64155378486055781</v>
      </c>
      <c r="J29" s="1">
        <f t="shared" si="3"/>
        <v>319.52694842962387</v>
      </c>
      <c r="K29" s="1">
        <f t="shared" si="4"/>
        <v>124.87785963551764</v>
      </c>
      <c r="L29" t="s">
        <v>97</v>
      </c>
      <c r="M29" t="s">
        <v>90</v>
      </c>
      <c r="N29">
        <f t="shared" si="5"/>
        <v>1</v>
      </c>
      <c r="P29">
        <f t="shared" si="6"/>
        <v>2579</v>
      </c>
      <c r="Q29">
        <f t="array" ref="Q29">IF(D29="","",IF(D29=D28,"",MAX(IF(D29=$D$2:$D$597,$N$2:$N$597))))</f>
        <v>5</v>
      </c>
      <c r="R29">
        <f t="shared" si="7"/>
        <v>1</v>
      </c>
      <c r="S29" s="2">
        <f t="shared" si="8"/>
        <v>0.64155378486055781</v>
      </c>
      <c r="T29" s="1">
        <f t="shared" si="9"/>
        <v>322060</v>
      </c>
      <c r="U29" s="1">
        <f t="shared" si="10"/>
        <v>124.87785963551764</v>
      </c>
    </row>
    <row r="30" spans="1:21" x14ac:dyDescent="0.25">
      <c r="A30" t="s">
        <v>14</v>
      </c>
      <c r="B30">
        <f t="shared" si="0"/>
        <v>2</v>
      </c>
      <c r="C30">
        <v>2015</v>
      </c>
      <c r="D30" t="s">
        <v>191</v>
      </c>
      <c r="E30">
        <v>2579</v>
      </c>
      <c r="F30" s="1">
        <v>502000</v>
      </c>
      <c r="G30" s="12">
        <v>822309</v>
      </c>
      <c r="H30" s="1">
        <f t="shared" si="1"/>
        <v>194.64908879410623</v>
      </c>
      <c r="I30" s="2">
        <f t="shared" si="2"/>
        <v>0.63806573705179281</v>
      </c>
      <c r="J30" s="1">
        <f t="shared" si="3"/>
        <v>318.8480031019775</v>
      </c>
      <c r="K30" s="1">
        <f t="shared" si="4"/>
        <v>124.19891430787126</v>
      </c>
      <c r="L30" t="s">
        <v>189</v>
      </c>
      <c r="M30" t="s">
        <v>91</v>
      </c>
      <c r="N30">
        <f t="shared" si="5"/>
        <v>2</v>
      </c>
      <c r="P30" t="str">
        <f t="shared" si="6"/>
        <v/>
      </c>
      <c r="Q30" t="str">
        <f t="array" ref="Q30">IF(D30="","",IF(D30=D29,"",MAX(IF(D30=$D$2:$D$597,$N$2:$N$597))))</f>
        <v/>
      </c>
      <c r="R30" t="str">
        <f t="shared" si="7"/>
        <v/>
      </c>
      <c r="S30" s="2" t="str">
        <f t="shared" si="8"/>
        <v/>
      </c>
      <c r="T30" s="1" t="str">
        <f t="shared" si="9"/>
        <v/>
      </c>
      <c r="U30" s="1" t="str">
        <f t="shared" si="10"/>
        <v/>
      </c>
    </row>
    <row r="31" spans="1:21" x14ac:dyDescent="0.25">
      <c r="A31" t="s">
        <v>14</v>
      </c>
      <c r="B31">
        <f t="shared" si="0"/>
        <v>2</v>
      </c>
      <c r="C31">
        <v>2015</v>
      </c>
      <c r="D31" t="s">
        <v>191</v>
      </c>
      <c r="E31">
        <v>2579</v>
      </c>
      <c r="F31" s="1">
        <v>502000</v>
      </c>
      <c r="G31" s="1">
        <v>754885</v>
      </c>
      <c r="H31" s="1">
        <f t="shared" si="1"/>
        <v>194.64908879410623</v>
      </c>
      <c r="I31" s="2">
        <f t="shared" si="2"/>
        <v>0.50375498007968122</v>
      </c>
      <c r="J31" s="1">
        <f t="shared" si="3"/>
        <v>292.70453664210936</v>
      </c>
      <c r="K31" s="1">
        <f t="shared" si="4"/>
        <v>98.055447848003126</v>
      </c>
      <c r="L31" t="s">
        <v>100</v>
      </c>
      <c r="M31" t="s">
        <v>91</v>
      </c>
      <c r="N31">
        <f t="shared" si="5"/>
        <v>3</v>
      </c>
      <c r="P31" t="str">
        <f t="shared" si="6"/>
        <v/>
      </c>
      <c r="Q31" t="str">
        <f t="array" ref="Q31">IF(D31="","",IF(D31=D30,"",MAX(IF(D31=$D$2:$D$597,$N$2:$N$597))))</f>
        <v/>
      </c>
      <c r="R31" t="str">
        <f t="shared" si="7"/>
        <v/>
      </c>
      <c r="S31" s="2" t="str">
        <f t="shared" si="8"/>
        <v/>
      </c>
      <c r="T31" s="1" t="str">
        <f t="shared" si="9"/>
        <v/>
      </c>
      <c r="U31" s="1" t="str">
        <f t="shared" si="10"/>
        <v/>
      </c>
    </row>
    <row r="32" spans="1:21" x14ac:dyDescent="0.25">
      <c r="A32" t="s">
        <v>14</v>
      </c>
      <c r="B32">
        <f t="shared" si="0"/>
        <v>2</v>
      </c>
      <c r="C32">
        <v>2015</v>
      </c>
      <c r="D32" t="s">
        <v>191</v>
      </c>
      <c r="E32">
        <v>2579</v>
      </c>
      <c r="F32" s="1">
        <v>502000</v>
      </c>
      <c r="G32" s="1">
        <v>718798.9</v>
      </c>
      <c r="H32" s="1">
        <f t="shared" si="1"/>
        <v>194.64908879410623</v>
      </c>
      <c r="I32" s="2">
        <f t="shared" si="2"/>
        <v>0.43187031872509962</v>
      </c>
      <c r="J32" s="1">
        <f t="shared" si="3"/>
        <v>278.7122528111671</v>
      </c>
      <c r="K32" s="1">
        <f t="shared" si="4"/>
        <v>84.06316401706087</v>
      </c>
      <c r="L32" t="s">
        <v>225</v>
      </c>
      <c r="M32" t="s">
        <v>91</v>
      </c>
      <c r="N32">
        <f t="shared" si="5"/>
        <v>4</v>
      </c>
      <c r="P32" t="str">
        <f t="shared" si="6"/>
        <v/>
      </c>
      <c r="Q32" t="str">
        <f t="array" ref="Q32">IF(D32="","",IF(D32=D31,"",MAX(IF(D32=$D$2:$D$597,$N$2:$N$597))))</f>
        <v/>
      </c>
      <c r="R32" t="str">
        <f t="shared" si="7"/>
        <v/>
      </c>
      <c r="S32" s="2" t="str">
        <f t="shared" si="8"/>
        <v/>
      </c>
      <c r="T32" s="1" t="str">
        <f t="shared" si="9"/>
        <v/>
      </c>
      <c r="U32" s="1" t="str">
        <f t="shared" si="10"/>
        <v/>
      </c>
    </row>
    <row r="33" spans="1:21" x14ac:dyDescent="0.25">
      <c r="A33" t="s">
        <v>14</v>
      </c>
      <c r="B33">
        <f t="shared" si="0"/>
        <v>2</v>
      </c>
      <c r="C33">
        <v>2015</v>
      </c>
      <c r="D33" t="s">
        <v>191</v>
      </c>
      <c r="E33">
        <v>2579</v>
      </c>
      <c r="F33" s="1">
        <v>502000</v>
      </c>
      <c r="G33" s="1">
        <v>580000</v>
      </c>
      <c r="H33" s="1">
        <f t="shared" si="1"/>
        <v>194.64908879410623</v>
      </c>
      <c r="I33" s="2">
        <f t="shared" si="2"/>
        <v>0.15537848605577689</v>
      </c>
      <c r="J33" s="1">
        <f t="shared" si="3"/>
        <v>224.89336952307096</v>
      </c>
      <c r="K33" s="1">
        <f t="shared" si="4"/>
        <v>30.244280728964725</v>
      </c>
      <c r="L33" t="s">
        <v>228</v>
      </c>
      <c r="M33" t="s">
        <v>91</v>
      </c>
      <c r="N33">
        <f t="shared" si="5"/>
        <v>5</v>
      </c>
      <c r="P33" t="str">
        <f t="shared" si="6"/>
        <v/>
      </c>
      <c r="Q33" t="str">
        <f t="array" ref="Q33">IF(D33="","",IF(D33=D32,"",MAX(IF(D33=$D$2:$D$597,$N$2:$N$597))))</f>
        <v/>
      </c>
      <c r="R33" t="str">
        <f t="shared" si="7"/>
        <v/>
      </c>
      <c r="S33" s="2" t="str">
        <f t="shared" si="8"/>
        <v/>
      </c>
      <c r="T33" s="1" t="str">
        <f t="shared" si="9"/>
        <v/>
      </c>
      <c r="U33" s="1" t="str">
        <f t="shared" si="10"/>
        <v/>
      </c>
    </row>
    <row r="34" spans="1:21" x14ac:dyDescent="0.25">
      <c r="A34" t="s">
        <v>14</v>
      </c>
      <c r="B34">
        <f t="shared" si="0"/>
        <v>2</v>
      </c>
      <c r="C34">
        <v>2015</v>
      </c>
      <c r="D34" t="s">
        <v>192</v>
      </c>
      <c r="E34">
        <v>7987</v>
      </c>
      <c r="F34" s="1">
        <v>2010000</v>
      </c>
      <c r="G34" s="1">
        <v>2836763.44</v>
      </c>
      <c r="H34" s="1">
        <f t="shared" si="1"/>
        <v>251.65894578690373</v>
      </c>
      <c r="I34" s="2">
        <f t="shared" si="2"/>
        <v>0.41132509452736316</v>
      </c>
      <c r="J34" s="1">
        <f t="shared" si="3"/>
        <v>355.17258545135843</v>
      </c>
      <c r="K34" s="1">
        <f t="shared" si="4"/>
        <v>103.5136396644547</v>
      </c>
      <c r="L34" t="s">
        <v>88</v>
      </c>
      <c r="M34" t="s">
        <v>90</v>
      </c>
      <c r="N34">
        <f t="shared" si="5"/>
        <v>1</v>
      </c>
      <c r="P34">
        <f t="shared" si="6"/>
        <v>7987</v>
      </c>
      <c r="Q34">
        <f t="array" ref="Q34">IF(D34="","",IF(D34=D33,"",MAX(IF(D34=$D$2:$D$597,$N$2:$N$597))))</f>
        <v>4</v>
      </c>
      <c r="R34">
        <f t="shared" si="7"/>
        <v>1</v>
      </c>
      <c r="S34" s="2">
        <f t="shared" si="8"/>
        <v>0.41132509452736316</v>
      </c>
      <c r="T34" s="1">
        <f t="shared" si="9"/>
        <v>826763.44</v>
      </c>
      <c r="U34" s="1">
        <f t="shared" si="10"/>
        <v>103.51363966445473</v>
      </c>
    </row>
    <row r="35" spans="1:21" x14ac:dyDescent="0.25">
      <c r="A35" t="s">
        <v>14</v>
      </c>
      <c r="B35">
        <f t="shared" si="0"/>
        <v>2</v>
      </c>
      <c r="C35">
        <v>2015</v>
      </c>
      <c r="D35" t="s">
        <v>192</v>
      </c>
      <c r="E35">
        <v>7987</v>
      </c>
      <c r="F35" s="1">
        <v>2010000</v>
      </c>
      <c r="G35" s="12">
        <v>2477715</v>
      </c>
      <c r="H35" s="1">
        <f t="shared" si="1"/>
        <v>251.65894578690373</v>
      </c>
      <c r="I35" s="2">
        <f t="shared" si="2"/>
        <v>0.23269402985074628</v>
      </c>
      <c r="J35" s="1">
        <f t="shared" si="3"/>
        <v>310.21848003004885</v>
      </c>
      <c r="K35" s="1">
        <f t="shared" si="4"/>
        <v>58.559534243145123</v>
      </c>
      <c r="L35" t="s">
        <v>225</v>
      </c>
      <c r="M35" t="s">
        <v>91</v>
      </c>
      <c r="N35">
        <f t="shared" si="5"/>
        <v>2</v>
      </c>
      <c r="P35" t="str">
        <f t="shared" si="6"/>
        <v/>
      </c>
      <c r="Q35" t="str">
        <f t="array" ref="Q35">IF(D35="","",IF(D35=D34,"",MAX(IF(D35=$D$2:$D$597,$N$2:$N$597))))</f>
        <v/>
      </c>
      <c r="R35" t="str">
        <f t="shared" si="7"/>
        <v/>
      </c>
      <c r="S35" s="2" t="str">
        <f t="shared" si="8"/>
        <v/>
      </c>
      <c r="T35" s="1" t="str">
        <f t="shared" si="9"/>
        <v/>
      </c>
      <c r="U35" s="1" t="str">
        <f t="shared" si="10"/>
        <v/>
      </c>
    </row>
    <row r="36" spans="1:21" x14ac:dyDescent="0.25">
      <c r="A36" t="s">
        <v>14</v>
      </c>
      <c r="B36">
        <f t="shared" si="0"/>
        <v>2</v>
      </c>
      <c r="C36">
        <v>2015</v>
      </c>
      <c r="D36" t="s">
        <v>192</v>
      </c>
      <c r="E36">
        <v>7987</v>
      </c>
      <c r="F36" s="1">
        <v>2010000</v>
      </c>
      <c r="G36" s="1">
        <v>2421566.19</v>
      </c>
      <c r="H36" s="1">
        <f t="shared" si="1"/>
        <v>251.65894578690373</v>
      </c>
      <c r="I36" s="2">
        <f t="shared" si="2"/>
        <v>0.20475929850746266</v>
      </c>
      <c r="J36" s="1">
        <f t="shared" si="3"/>
        <v>303.18845498935769</v>
      </c>
      <c r="K36" s="1">
        <f t="shared" si="4"/>
        <v>51.529509202453966</v>
      </c>
      <c r="L36" t="s">
        <v>96</v>
      </c>
      <c r="M36" t="s">
        <v>91</v>
      </c>
      <c r="N36">
        <f t="shared" si="5"/>
        <v>3</v>
      </c>
      <c r="P36" t="str">
        <f t="shared" si="6"/>
        <v/>
      </c>
      <c r="Q36" t="str">
        <f t="array" ref="Q36">IF(D36="","",IF(D36=D35,"",MAX(IF(D36=$D$2:$D$597,$N$2:$N$597))))</f>
        <v/>
      </c>
      <c r="R36" t="str">
        <f t="shared" si="7"/>
        <v/>
      </c>
      <c r="S36" s="2" t="str">
        <f t="shared" si="8"/>
        <v/>
      </c>
      <c r="T36" s="1" t="str">
        <f t="shared" si="9"/>
        <v/>
      </c>
      <c r="U36" s="1" t="str">
        <f t="shared" si="10"/>
        <v/>
      </c>
    </row>
    <row r="37" spans="1:21" x14ac:dyDescent="0.25">
      <c r="A37" t="s">
        <v>14</v>
      </c>
      <c r="B37">
        <f t="shared" si="0"/>
        <v>2</v>
      </c>
      <c r="C37">
        <v>2015</v>
      </c>
      <c r="D37" t="s">
        <v>192</v>
      </c>
      <c r="E37">
        <v>7987</v>
      </c>
      <c r="F37" s="1">
        <v>2010000</v>
      </c>
      <c r="G37" s="1">
        <v>2305765</v>
      </c>
      <c r="H37" s="1">
        <f t="shared" si="1"/>
        <v>251.65894578690373</v>
      </c>
      <c r="I37" s="2">
        <f t="shared" si="2"/>
        <v>0.14714676616915423</v>
      </c>
      <c r="J37" s="1">
        <f t="shared" si="3"/>
        <v>288.68974583698508</v>
      </c>
      <c r="K37" s="1">
        <f t="shared" si="4"/>
        <v>37.030800050081353</v>
      </c>
      <c r="L37" t="s">
        <v>97</v>
      </c>
      <c r="M37" t="s">
        <v>91</v>
      </c>
      <c r="N37">
        <f t="shared" si="5"/>
        <v>4</v>
      </c>
      <c r="P37" t="str">
        <f t="shared" si="6"/>
        <v/>
      </c>
      <c r="Q37" t="str">
        <f t="array" ref="Q37">IF(D37="","",IF(D37=D36,"",MAX(IF(D37=$D$2:$D$597,$N$2:$N$597))))</f>
        <v/>
      </c>
      <c r="R37" t="str">
        <f t="shared" si="7"/>
        <v/>
      </c>
      <c r="S37" s="2" t="str">
        <f t="shared" si="8"/>
        <v/>
      </c>
      <c r="T37" s="1" t="str">
        <f t="shared" si="9"/>
        <v/>
      </c>
      <c r="U37" s="1" t="str">
        <f t="shared" si="10"/>
        <v/>
      </c>
    </row>
    <row r="38" spans="1:21" x14ac:dyDescent="0.25">
      <c r="A38" t="s">
        <v>17</v>
      </c>
      <c r="B38">
        <f t="shared" si="0"/>
        <v>2</v>
      </c>
      <c r="C38">
        <v>2015</v>
      </c>
      <c r="D38" t="s">
        <v>193</v>
      </c>
      <c r="E38">
        <v>2177</v>
      </c>
      <c r="F38" s="1">
        <v>468000</v>
      </c>
      <c r="G38" s="1">
        <v>713243.8</v>
      </c>
      <c r="H38" s="1">
        <f t="shared" si="1"/>
        <v>214.97473587505741</v>
      </c>
      <c r="I38" s="2">
        <f t="shared" si="2"/>
        <v>0.52402521367521382</v>
      </c>
      <c r="J38" s="1">
        <f t="shared" si="3"/>
        <v>327.62691777675701</v>
      </c>
      <c r="K38" s="1">
        <f t="shared" si="4"/>
        <v>112.65218190169961</v>
      </c>
      <c r="L38" t="s">
        <v>88</v>
      </c>
      <c r="M38" t="s">
        <v>90</v>
      </c>
      <c r="N38">
        <f t="shared" si="5"/>
        <v>1</v>
      </c>
      <c r="P38">
        <f t="shared" si="6"/>
        <v>2177</v>
      </c>
      <c r="Q38">
        <f t="array" ref="Q38">IF(D38="","",IF(D38=D37,"",MAX(IF(D38=$D$2:$D$597,$N$2:$N$597))))</f>
        <v>1</v>
      </c>
      <c r="R38">
        <f t="shared" si="7"/>
        <v>1</v>
      </c>
      <c r="S38" s="2">
        <f t="shared" si="8"/>
        <v>0.52402521367521382</v>
      </c>
      <c r="T38" s="1">
        <f t="shared" si="9"/>
        <v>245243.80000000005</v>
      </c>
      <c r="U38" s="1">
        <f t="shared" si="10"/>
        <v>112.65218190169961</v>
      </c>
    </row>
    <row r="39" spans="1:21" x14ac:dyDescent="0.25">
      <c r="A39" t="s">
        <v>17</v>
      </c>
      <c r="B39">
        <f t="shared" si="0"/>
        <v>2</v>
      </c>
      <c r="C39">
        <v>2015</v>
      </c>
      <c r="D39" t="s">
        <v>194</v>
      </c>
      <c r="E39">
        <v>3188</v>
      </c>
      <c r="F39" s="1">
        <v>832000</v>
      </c>
      <c r="G39" s="1">
        <v>1819877</v>
      </c>
      <c r="H39" s="1">
        <f t="shared" si="1"/>
        <v>260.97867001254707</v>
      </c>
      <c r="I39" s="2">
        <f t="shared" si="2"/>
        <v>1.1873521634615385</v>
      </c>
      <c r="J39" s="1">
        <f t="shared" si="3"/>
        <v>570.85225846925971</v>
      </c>
      <c r="K39" s="1">
        <f t="shared" si="4"/>
        <v>309.87358845671264</v>
      </c>
      <c r="L39" t="s">
        <v>189</v>
      </c>
      <c r="M39" t="s">
        <v>90</v>
      </c>
      <c r="N39">
        <f t="shared" si="5"/>
        <v>1</v>
      </c>
      <c r="P39">
        <f t="shared" si="6"/>
        <v>3188</v>
      </c>
      <c r="Q39">
        <f t="array" ref="Q39">IF(D39="","",IF(D39=D38,"",MAX(IF(D39=$D$2:$D$597,$N$2:$N$597))))</f>
        <v>3</v>
      </c>
      <c r="R39">
        <f t="shared" si="7"/>
        <v>1</v>
      </c>
      <c r="S39" s="2">
        <f t="shared" si="8"/>
        <v>1.1873521634615385</v>
      </c>
      <c r="T39" s="1">
        <f t="shared" si="9"/>
        <v>987877</v>
      </c>
      <c r="U39" s="1">
        <f t="shared" si="10"/>
        <v>309.8735884567127</v>
      </c>
    </row>
    <row r="40" spans="1:21" x14ac:dyDescent="0.25">
      <c r="A40" t="s">
        <v>17</v>
      </c>
      <c r="B40">
        <f t="shared" si="0"/>
        <v>2</v>
      </c>
      <c r="C40">
        <v>2015</v>
      </c>
      <c r="D40" t="s">
        <v>194</v>
      </c>
      <c r="E40">
        <v>3188</v>
      </c>
      <c r="F40" s="1">
        <v>832000</v>
      </c>
      <c r="G40" s="1">
        <v>1673491.79</v>
      </c>
      <c r="H40" s="1">
        <f t="shared" si="1"/>
        <v>260.97867001254707</v>
      </c>
      <c r="I40" s="2">
        <f t="shared" si="2"/>
        <v>1.0114084014423077</v>
      </c>
      <c r="J40" s="1">
        <f t="shared" si="3"/>
        <v>524.93468946047676</v>
      </c>
      <c r="K40" s="1">
        <f t="shared" si="4"/>
        <v>263.95601944792969</v>
      </c>
      <c r="L40" t="s">
        <v>94</v>
      </c>
      <c r="M40" t="s">
        <v>91</v>
      </c>
      <c r="N40">
        <f t="shared" si="5"/>
        <v>2</v>
      </c>
      <c r="P40" t="str">
        <f t="shared" si="6"/>
        <v/>
      </c>
      <c r="Q40" t="str">
        <f t="array" ref="Q40">IF(D40="","",IF(D40=D39,"",MAX(IF(D40=$D$2:$D$597,$N$2:$N$597))))</f>
        <v/>
      </c>
      <c r="R40" t="str">
        <f t="shared" si="7"/>
        <v/>
      </c>
      <c r="S40" s="2" t="str">
        <f t="shared" si="8"/>
        <v/>
      </c>
      <c r="T40" s="1" t="str">
        <f t="shared" si="9"/>
        <v/>
      </c>
      <c r="U40" s="1" t="str">
        <f t="shared" si="10"/>
        <v/>
      </c>
    </row>
    <row r="41" spans="1:21" x14ac:dyDescent="0.25">
      <c r="A41" t="s">
        <v>17</v>
      </c>
      <c r="B41">
        <f t="shared" si="0"/>
        <v>2</v>
      </c>
      <c r="C41">
        <v>2015</v>
      </c>
      <c r="D41" t="s">
        <v>194</v>
      </c>
      <c r="E41">
        <v>3188</v>
      </c>
      <c r="F41" s="1">
        <v>832000</v>
      </c>
      <c r="G41" s="1">
        <v>851000</v>
      </c>
      <c r="H41" s="1">
        <f t="shared" si="1"/>
        <v>260.97867001254707</v>
      </c>
      <c r="I41" s="2">
        <f t="shared" si="2"/>
        <v>2.283653846153846E-2</v>
      </c>
      <c r="J41" s="1">
        <f t="shared" si="3"/>
        <v>266.93851944792976</v>
      </c>
      <c r="K41" s="1">
        <f t="shared" si="4"/>
        <v>5.9598494353826936</v>
      </c>
      <c r="L41" t="s">
        <v>226</v>
      </c>
      <c r="M41" t="s">
        <v>91</v>
      </c>
      <c r="N41">
        <f t="shared" si="5"/>
        <v>3</v>
      </c>
      <c r="P41" t="str">
        <f t="shared" si="6"/>
        <v/>
      </c>
      <c r="Q41" t="str">
        <f t="array" ref="Q41">IF(D41="","",IF(D41=D40,"",MAX(IF(D41=$D$2:$D$597,$N$2:$N$597))))</f>
        <v/>
      </c>
      <c r="R41" t="str">
        <f t="shared" si="7"/>
        <v/>
      </c>
      <c r="S41" s="2" t="str">
        <f t="shared" si="8"/>
        <v/>
      </c>
      <c r="T41" s="1" t="str">
        <f t="shared" si="9"/>
        <v/>
      </c>
      <c r="U41" s="1" t="str">
        <f t="shared" si="10"/>
        <v/>
      </c>
    </row>
    <row r="42" spans="1:21" x14ac:dyDescent="0.25">
      <c r="A42" t="s">
        <v>17</v>
      </c>
      <c r="B42">
        <f t="shared" si="0"/>
        <v>2</v>
      </c>
      <c r="C42">
        <v>2015</v>
      </c>
      <c r="D42" t="s">
        <v>195</v>
      </c>
      <c r="E42">
        <v>3318</v>
      </c>
      <c r="F42" s="1">
        <v>1093000</v>
      </c>
      <c r="G42" s="1">
        <v>1500997</v>
      </c>
      <c r="H42" s="1">
        <f t="shared" si="1"/>
        <v>329.41531042796868</v>
      </c>
      <c r="I42" s="2">
        <f t="shared" si="2"/>
        <v>0.37328179322964317</v>
      </c>
      <c r="J42" s="1">
        <f t="shared" si="3"/>
        <v>452.38004822182035</v>
      </c>
      <c r="K42" s="1">
        <f t="shared" si="4"/>
        <v>122.96473779385167</v>
      </c>
      <c r="L42" t="s">
        <v>97</v>
      </c>
      <c r="M42" t="s">
        <v>90</v>
      </c>
      <c r="N42">
        <f t="shared" si="5"/>
        <v>1</v>
      </c>
      <c r="P42">
        <f t="shared" si="6"/>
        <v>3318</v>
      </c>
      <c r="Q42">
        <f t="array" ref="Q42">IF(D42="","",IF(D42=D41,"",MAX(IF(D42=$D$2:$D$597,$N$2:$N$597))))</f>
        <v>3</v>
      </c>
      <c r="R42">
        <f t="shared" si="7"/>
        <v>1</v>
      </c>
      <c r="S42" s="2">
        <f t="shared" si="8"/>
        <v>0.37328179322964317</v>
      </c>
      <c r="T42" s="1">
        <f t="shared" si="9"/>
        <v>407997</v>
      </c>
      <c r="U42" s="1">
        <f t="shared" si="10"/>
        <v>122.96473779385171</v>
      </c>
    </row>
    <row r="43" spans="1:21" x14ac:dyDescent="0.25">
      <c r="A43" t="s">
        <v>17</v>
      </c>
      <c r="B43">
        <f t="shared" si="0"/>
        <v>2</v>
      </c>
      <c r="C43">
        <v>2015</v>
      </c>
      <c r="D43" t="s">
        <v>195</v>
      </c>
      <c r="E43">
        <v>3318</v>
      </c>
      <c r="F43" s="1">
        <v>1093000</v>
      </c>
      <c r="G43" s="1">
        <v>1421050.16</v>
      </c>
      <c r="H43" s="1">
        <f t="shared" si="1"/>
        <v>329.41531042796868</v>
      </c>
      <c r="I43" s="2">
        <f t="shared" si="2"/>
        <v>0.30013738334858181</v>
      </c>
      <c r="J43" s="1">
        <f t="shared" si="3"/>
        <v>428.28515973477994</v>
      </c>
      <c r="K43" s="1">
        <f t="shared" si="4"/>
        <v>98.869849306811261</v>
      </c>
      <c r="L43" t="s">
        <v>88</v>
      </c>
      <c r="M43" t="s">
        <v>91</v>
      </c>
      <c r="N43">
        <f t="shared" si="5"/>
        <v>2</v>
      </c>
      <c r="P43" t="str">
        <f t="shared" si="6"/>
        <v/>
      </c>
      <c r="Q43" t="str">
        <f t="array" ref="Q43">IF(D43="","",IF(D43=D42,"",MAX(IF(D43=$D$2:$D$597,$N$2:$N$597))))</f>
        <v/>
      </c>
      <c r="R43" t="str">
        <f t="shared" si="7"/>
        <v/>
      </c>
      <c r="S43" s="2" t="str">
        <f t="shared" si="8"/>
        <v/>
      </c>
      <c r="T43" s="1" t="str">
        <f t="shared" si="9"/>
        <v/>
      </c>
      <c r="U43" s="1" t="str">
        <f t="shared" si="10"/>
        <v/>
      </c>
    </row>
    <row r="44" spans="1:21" x14ac:dyDescent="0.25">
      <c r="A44" t="s">
        <v>17</v>
      </c>
      <c r="B44">
        <f t="shared" si="0"/>
        <v>2</v>
      </c>
      <c r="C44">
        <v>2015</v>
      </c>
      <c r="D44" t="s">
        <v>195</v>
      </c>
      <c r="E44">
        <v>3318</v>
      </c>
      <c r="F44" s="1">
        <v>1093000</v>
      </c>
      <c r="G44" s="1">
        <v>1162789.25</v>
      </c>
      <c r="H44" s="1">
        <f t="shared" si="1"/>
        <v>329.41531042796868</v>
      </c>
      <c r="I44" s="2">
        <f t="shared" si="2"/>
        <v>6.3851097895699913E-2</v>
      </c>
      <c r="J44" s="1">
        <f t="shared" si="3"/>
        <v>350.44883966244726</v>
      </c>
      <c r="K44" s="1">
        <f t="shared" si="4"/>
        <v>21.033529234478578</v>
      </c>
      <c r="L44" t="s">
        <v>96</v>
      </c>
      <c r="M44" t="s">
        <v>91</v>
      </c>
      <c r="N44">
        <f t="shared" si="5"/>
        <v>3</v>
      </c>
      <c r="P44" t="str">
        <f t="shared" si="6"/>
        <v/>
      </c>
      <c r="Q44" t="str">
        <f t="array" ref="Q44">IF(D44="","",IF(D44=D43,"",MAX(IF(D44=$D$2:$D$597,$N$2:$N$597))))</f>
        <v/>
      </c>
      <c r="R44" t="str">
        <f t="shared" si="7"/>
        <v/>
      </c>
      <c r="S44" s="2" t="str">
        <f t="shared" si="8"/>
        <v/>
      </c>
      <c r="T44" s="1" t="str">
        <f t="shared" si="9"/>
        <v/>
      </c>
      <c r="U44" s="1" t="str">
        <f t="shared" si="10"/>
        <v/>
      </c>
    </row>
    <row r="45" spans="1:21" x14ac:dyDescent="0.25">
      <c r="A45" t="s">
        <v>53</v>
      </c>
      <c r="B45">
        <f t="shared" si="0"/>
        <v>3</v>
      </c>
      <c r="C45">
        <v>2015</v>
      </c>
      <c r="D45" t="s">
        <v>196</v>
      </c>
      <c r="E45">
        <v>4662</v>
      </c>
      <c r="F45" s="1">
        <v>1532000</v>
      </c>
      <c r="G45" s="1">
        <v>2036360</v>
      </c>
      <c r="H45" s="1">
        <f t="shared" si="1"/>
        <v>328.6143286143286</v>
      </c>
      <c r="I45" s="2">
        <f t="shared" si="2"/>
        <v>0.3292167101827676</v>
      </c>
      <c r="J45" s="1">
        <f t="shared" si="3"/>
        <v>436.79965679965682</v>
      </c>
      <c r="K45" s="1">
        <f t="shared" si="4"/>
        <v>108.18532818532822</v>
      </c>
      <c r="L45" t="s">
        <v>100</v>
      </c>
      <c r="M45" t="s">
        <v>90</v>
      </c>
      <c r="N45">
        <f t="shared" si="5"/>
        <v>1</v>
      </c>
      <c r="P45">
        <f t="shared" si="6"/>
        <v>4662</v>
      </c>
      <c r="Q45">
        <f t="array" ref="Q45">IF(D45="","",IF(D45=D44,"",MAX(IF(D45=$D$2:$D$597,$N$2:$N$597))))</f>
        <v>4</v>
      </c>
      <c r="R45">
        <f t="shared" si="7"/>
        <v>1</v>
      </c>
      <c r="S45" s="2">
        <f t="shared" si="8"/>
        <v>0.3292167101827676</v>
      </c>
      <c r="T45" s="1">
        <f t="shared" si="9"/>
        <v>504360</v>
      </c>
      <c r="U45" s="1">
        <f t="shared" si="10"/>
        <v>108.18532818532819</v>
      </c>
    </row>
    <row r="46" spans="1:21" x14ac:dyDescent="0.25">
      <c r="A46" t="s">
        <v>53</v>
      </c>
      <c r="B46">
        <f t="shared" si="0"/>
        <v>3</v>
      </c>
      <c r="C46">
        <v>2015</v>
      </c>
      <c r="D46" t="s">
        <v>196</v>
      </c>
      <c r="E46">
        <v>4662</v>
      </c>
      <c r="F46" s="1">
        <v>1532000</v>
      </c>
      <c r="G46" s="12">
        <v>1970722</v>
      </c>
      <c r="H46" s="1">
        <f t="shared" si="1"/>
        <v>328.6143286143286</v>
      </c>
      <c r="I46" s="2">
        <f t="shared" si="2"/>
        <v>0.28637206266318538</v>
      </c>
      <c r="J46" s="1">
        <f t="shared" si="3"/>
        <v>422.7202917202917</v>
      </c>
      <c r="K46" s="1">
        <f t="shared" si="4"/>
        <v>94.105963105963099</v>
      </c>
      <c r="L46" t="s">
        <v>97</v>
      </c>
      <c r="M46" t="s">
        <v>91</v>
      </c>
      <c r="N46">
        <f t="shared" si="5"/>
        <v>2</v>
      </c>
      <c r="P46" t="str">
        <f t="shared" si="6"/>
        <v/>
      </c>
      <c r="Q46" t="str">
        <f t="array" ref="Q46">IF(D46="","",IF(D46=D45,"",MAX(IF(D46=$D$2:$D$597,$N$2:$N$597))))</f>
        <v/>
      </c>
      <c r="R46" t="str">
        <f t="shared" si="7"/>
        <v/>
      </c>
      <c r="S46" s="2" t="str">
        <f t="shared" si="8"/>
        <v/>
      </c>
      <c r="T46" s="1" t="str">
        <f t="shared" si="9"/>
        <v/>
      </c>
      <c r="U46" s="1" t="str">
        <f t="shared" si="10"/>
        <v/>
      </c>
    </row>
    <row r="47" spans="1:21" x14ac:dyDescent="0.25">
      <c r="A47" t="s">
        <v>53</v>
      </c>
      <c r="B47">
        <f t="shared" si="0"/>
        <v>3</v>
      </c>
      <c r="C47">
        <v>2015</v>
      </c>
      <c r="D47" t="s">
        <v>196</v>
      </c>
      <c r="E47">
        <v>4662</v>
      </c>
      <c r="F47" s="1">
        <v>1532000</v>
      </c>
      <c r="G47" s="1">
        <v>1953688</v>
      </c>
      <c r="H47" s="1">
        <f t="shared" si="1"/>
        <v>328.6143286143286</v>
      </c>
      <c r="I47" s="2">
        <f t="shared" si="2"/>
        <v>0.2752532637075718</v>
      </c>
      <c r="J47" s="1">
        <f t="shared" si="3"/>
        <v>419.06649506649507</v>
      </c>
      <c r="K47" s="1">
        <f t="shared" si="4"/>
        <v>90.452166452166466</v>
      </c>
      <c r="L47" t="s">
        <v>93</v>
      </c>
      <c r="M47" t="s">
        <v>91</v>
      </c>
      <c r="N47">
        <f t="shared" si="5"/>
        <v>3</v>
      </c>
      <c r="P47" t="str">
        <f t="shared" si="6"/>
        <v/>
      </c>
      <c r="Q47" t="str">
        <f t="array" ref="Q47">IF(D47="","",IF(D47=D46,"",MAX(IF(D47=$D$2:$D$597,$N$2:$N$597))))</f>
        <v/>
      </c>
      <c r="R47" t="str">
        <f t="shared" si="7"/>
        <v/>
      </c>
      <c r="S47" s="2" t="str">
        <f t="shared" si="8"/>
        <v/>
      </c>
      <c r="T47" s="1" t="str">
        <f t="shared" si="9"/>
        <v/>
      </c>
      <c r="U47" s="1" t="str">
        <f t="shared" si="10"/>
        <v/>
      </c>
    </row>
    <row r="48" spans="1:21" x14ac:dyDescent="0.25">
      <c r="A48" t="s">
        <v>53</v>
      </c>
      <c r="B48">
        <f t="shared" si="0"/>
        <v>3</v>
      </c>
      <c r="C48">
        <v>2015</v>
      </c>
      <c r="D48" t="s">
        <v>196</v>
      </c>
      <c r="E48">
        <v>4662</v>
      </c>
      <c r="F48" s="1">
        <v>1532000</v>
      </c>
      <c r="G48" s="1">
        <v>1907537.19</v>
      </c>
      <c r="H48" s="1">
        <f t="shared" si="1"/>
        <v>328.6143286143286</v>
      </c>
      <c r="I48" s="2">
        <f t="shared" si="2"/>
        <v>0.24512871409921666</v>
      </c>
      <c r="J48" s="1">
        <f t="shared" si="3"/>
        <v>409.16713642213642</v>
      </c>
      <c r="K48" s="1">
        <f t="shared" si="4"/>
        <v>80.552807807807824</v>
      </c>
      <c r="L48" t="s">
        <v>230</v>
      </c>
      <c r="M48" t="s">
        <v>91</v>
      </c>
      <c r="N48">
        <f t="shared" si="5"/>
        <v>4</v>
      </c>
      <c r="P48" t="str">
        <f t="shared" si="6"/>
        <v/>
      </c>
      <c r="Q48" t="str">
        <f t="array" ref="Q48">IF(D48="","",IF(D48=D47,"",MAX(IF(D48=$D$2:$D$597,$N$2:$N$597))))</f>
        <v/>
      </c>
      <c r="R48" t="str">
        <f t="shared" si="7"/>
        <v/>
      </c>
      <c r="S48" s="2" t="str">
        <f t="shared" si="8"/>
        <v/>
      </c>
      <c r="T48" s="1" t="str">
        <f t="shared" si="9"/>
        <v/>
      </c>
      <c r="U48" s="1" t="str">
        <f t="shared" si="10"/>
        <v/>
      </c>
    </row>
    <row r="49" spans="1:21" x14ac:dyDescent="0.25">
      <c r="A49" t="s">
        <v>53</v>
      </c>
      <c r="B49">
        <f t="shared" si="0"/>
        <v>3</v>
      </c>
      <c r="C49">
        <v>2015</v>
      </c>
      <c r="D49" t="s">
        <v>197</v>
      </c>
      <c r="E49">
        <v>3945</v>
      </c>
      <c r="F49" s="1">
        <v>1213000</v>
      </c>
      <c r="G49" s="1">
        <v>1969049.5</v>
      </c>
      <c r="H49" s="1">
        <f t="shared" si="1"/>
        <v>307.47782002534854</v>
      </c>
      <c r="I49" s="2">
        <f t="shared" si="2"/>
        <v>0.62328895300906839</v>
      </c>
      <c r="J49" s="1">
        <f t="shared" si="3"/>
        <v>499.12534854245882</v>
      </c>
      <c r="K49" s="1">
        <f t="shared" si="4"/>
        <v>191.64752851711029</v>
      </c>
      <c r="L49" t="s">
        <v>118</v>
      </c>
      <c r="M49" t="s">
        <v>90</v>
      </c>
      <c r="N49">
        <f t="shared" si="5"/>
        <v>1</v>
      </c>
      <c r="P49">
        <f t="shared" si="6"/>
        <v>3945</v>
      </c>
      <c r="Q49">
        <f t="array" ref="Q49">IF(D49="","",IF(D49=D48,"",MAX(IF(D49=$D$2:$D$597,$N$2:$N$597))))</f>
        <v>7</v>
      </c>
      <c r="R49">
        <f t="shared" si="7"/>
        <v>1</v>
      </c>
      <c r="S49" s="2">
        <f t="shared" si="8"/>
        <v>0.62328895300906839</v>
      </c>
      <c r="T49" s="1">
        <f t="shared" si="9"/>
        <v>756049.5</v>
      </c>
      <c r="U49" s="1">
        <f t="shared" si="10"/>
        <v>191.64752851711026</v>
      </c>
    </row>
    <row r="50" spans="1:21" x14ac:dyDescent="0.25">
      <c r="A50" t="s">
        <v>53</v>
      </c>
      <c r="B50">
        <f t="shared" si="0"/>
        <v>3</v>
      </c>
      <c r="C50">
        <v>2015</v>
      </c>
      <c r="D50" t="s">
        <v>197</v>
      </c>
      <c r="E50">
        <v>3945</v>
      </c>
      <c r="F50" s="1">
        <v>1213000</v>
      </c>
      <c r="G50" s="12">
        <f>533.21*E50</f>
        <v>2103513.4500000002</v>
      </c>
      <c r="H50" s="1">
        <f t="shared" si="1"/>
        <v>307.47782002534854</v>
      </c>
      <c r="I50" s="2">
        <f t="shared" si="2"/>
        <v>0.73414134377576268</v>
      </c>
      <c r="J50" s="1">
        <f t="shared" si="3"/>
        <v>533.21</v>
      </c>
      <c r="K50" s="1">
        <f t="shared" si="4"/>
        <v>225.7321799746515</v>
      </c>
      <c r="L50" t="s">
        <v>189</v>
      </c>
      <c r="M50" t="s">
        <v>91</v>
      </c>
      <c r="N50">
        <f t="shared" si="5"/>
        <v>2</v>
      </c>
      <c r="P50" t="str">
        <f t="shared" si="6"/>
        <v/>
      </c>
      <c r="Q50" t="str">
        <f t="array" ref="Q50">IF(D50="","",IF(D50=D49,"",MAX(IF(D50=$D$2:$D$597,$N$2:$N$597))))</f>
        <v/>
      </c>
      <c r="R50" t="str">
        <f t="shared" si="7"/>
        <v/>
      </c>
      <c r="S50" s="2" t="str">
        <f t="shared" si="8"/>
        <v/>
      </c>
      <c r="T50" s="1" t="str">
        <f t="shared" si="9"/>
        <v/>
      </c>
      <c r="U50" s="1" t="str">
        <f t="shared" si="10"/>
        <v/>
      </c>
    </row>
    <row r="51" spans="1:21" x14ac:dyDescent="0.25">
      <c r="A51" t="s">
        <v>53</v>
      </c>
      <c r="B51">
        <f t="shared" si="0"/>
        <v>3</v>
      </c>
      <c r="C51">
        <v>2015</v>
      </c>
      <c r="D51" t="s">
        <v>197</v>
      </c>
      <c r="E51">
        <v>3945</v>
      </c>
      <c r="F51" s="1">
        <v>1213000</v>
      </c>
      <c r="G51" s="1">
        <f>466.06*E51</f>
        <v>1838606.7</v>
      </c>
      <c r="H51" s="1">
        <f t="shared" si="1"/>
        <v>307.47782002534854</v>
      </c>
      <c r="I51" s="2">
        <f t="shared" si="2"/>
        <v>0.51575160758450123</v>
      </c>
      <c r="J51" s="1">
        <f t="shared" si="3"/>
        <v>466.06</v>
      </c>
      <c r="K51" s="1">
        <f t="shared" si="4"/>
        <v>158.58217997465147</v>
      </c>
      <c r="L51" t="s">
        <v>88</v>
      </c>
      <c r="M51" t="s">
        <v>91</v>
      </c>
      <c r="N51">
        <f t="shared" si="5"/>
        <v>3</v>
      </c>
      <c r="P51" t="str">
        <f t="shared" si="6"/>
        <v/>
      </c>
      <c r="Q51" t="str">
        <f t="array" ref="Q51">IF(D51="","",IF(D51=D50,"",MAX(IF(D51=$D$2:$D$597,$N$2:$N$597))))</f>
        <v/>
      </c>
      <c r="R51" t="str">
        <f t="shared" si="7"/>
        <v/>
      </c>
      <c r="S51" s="2" t="str">
        <f t="shared" si="8"/>
        <v/>
      </c>
      <c r="T51" s="1" t="str">
        <f t="shared" si="9"/>
        <v/>
      </c>
      <c r="U51" s="1" t="str">
        <f t="shared" si="10"/>
        <v/>
      </c>
    </row>
    <row r="52" spans="1:21" x14ac:dyDescent="0.25">
      <c r="A52" t="s">
        <v>53</v>
      </c>
      <c r="B52">
        <f t="shared" si="0"/>
        <v>3</v>
      </c>
      <c r="C52">
        <v>2015</v>
      </c>
      <c r="D52" t="s">
        <v>197</v>
      </c>
      <c r="E52">
        <v>3945</v>
      </c>
      <c r="F52" s="1">
        <v>1213000</v>
      </c>
      <c r="G52" s="1">
        <f>445.04*E52</f>
        <v>1755682.8</v>
      </c>
      <c r="H52" s="1">
        <f t="shared" si="1"/>
        <v>307.47782002534854</v>
      </c>
      <c r="I52" s="2">
        <f t="shared" si="2"/>
        <v>0.44738895300906845</v>
      </c>
      <c r="J52" s="1">
        <f t="shared" si="3"/>
        <v>445.04</v>
      </c>
      <c r="K52" s="1">
        <f t="shared" si="4"/>
        <v>137.56217997465149</v>
      </c>
      <c r="L52" t="s">
        <v>96</v>
      </c>
      <c r="M52" t="s">
        <v>91</v>
      </c>
      <c r="N52">
        <f t="shared" si="5"/>
        <v>4</v>
      </c>
      <c r="P52" t="str">
        <f t="shared" si="6"/>
        <v/>
      </c>
      <c r="Q52" t="str">
        <f t="array" ref="Q52">IF(D52="","",IF(D52=D51,"",MAX(IF(D52=$D$2:$D$597,$N$2:$N$597))))</f>
        <v/>
      </c>
      <c r="R52" t="str">
        <f t="shared" si="7"/>
        <v/>
      </c>
      <c r="S52" s="2" t="str">
        <f t="shared" si="8"/>
        <v/>
      </c>
      <c r="T52" s="1" t="str">
        <f t="shared" si="9"/>
        <v/>
      </c>
      <c r="U52" s="1" t="str">
        <f t="shared" si="10"/>
        <v/>
      </c>
    </row>
    <row r="53" spans="1:21" x14ac:dyDescent="0.25">
      <c r="A53" t="s">
        <v>53</v>
      </c>
      <c r="B53">
        <f t="shared" si="0"/>
        <v>3</v>
      </c>
      <c r="C53">
        <v>2015</v>
      </c>
      <c r="D53" t="s">
        <v>197</v>
      </c>
      <c r="E53">
        <v>3945</v>
      </c>
      <c r="F53" s="1">
        <v>1213000</v>
      </c>
      <c r="G53" s="1">
        <f>381.26*E53</f>
        <v>1504070.7</v>
      </c>
      <c r="H53" s="1">
        <f t="shared" si="1"/>
        <v>307.47782002534854</v>
      </c>
      <c r="I53" s="2">
        <f t="shared" si="2"/>
        <v>0.23995935696619947</v>
      </c>
      <c r="J53" s="1">
        <f t="shared" si="3"/>
        <v>381.26</v>
      </c>
      <c r="K53" s="1">
        <f t="shared" si="4"/>
        <v>73.782179974651456</v>
      </c>
      <c r="L53" t="s">
        <v>99</v>
      </c>
      <c r="M53" t="s">
        <v>91</v>
      </c>
      <c r="N53">
        <f t="shared" si="5"/>
        <v>5</v>
      </c>
      <c r="P53" t="str">
        <f t="shared" si="6"/>
        <v/>
      </c>
      <c r="Q53" t="str">
        <f t="array" ref="Q53">IF(D53="","",IF(D53=D52,"",MAX(IF(D53=$D$2:$D$597,$N$2:$N$597))))</f>
        <v/>
      </c>
      <c r="R53" t="str">
        <f t="shared" si="7"/>
        <v/>
      </c>
      <c r="S53" s="2" t="str">
        <f t="shared" si="8"/>
        <v/>
      </c>
      <c r="T53" s="1" t="str">
        <f t="shared" si="9"/>
        <v/>
      </c>
      <c r="U53" s="1" t="str">
        <f t="shared" si="10"/>
        <v/>
      </c>
    </row>
    <row r="54" spans="1:21" x14ac:dyDescent="0.25">
      <c r="A54" t="s">
        <v>53</v>
      </c>
      <c r="B54">
        <f t="shared" si="0"/>
        <v>3</v>
      </c>
      <c r="C54">
        <v>2015</v>
      </c>
      <c r="D54" t="s">
        <v>197</v>
      </c>
      <c r="E54">
        <v>3945</v>
      </c>
      <c r="F54" s="1">
        <v>1213000</v>
      </c>
      <c r="G54" s="1">
        <f>335.96*E54</f>
        <v>1325362.2</v>
      </c>
      <c r="H54" s="1">
        <f t="shared" si="1"/>
        <v>307.47782002534854</v>
      </c>
      <c r="I54" s="2">
        <f t="shared" si="2"/>
        <v>9.2631657048639696E-2</v>
      </c>
      <c r="J54" s="1">
        <f t="shared" si="3"/>
        <v>335.96</v>
      </c>
      <c r="K54" s="1">
        <f t="shared" si="4"/>
        <v>28.482179974651444</v>
      </c>
      <c r="L54" t="s">
        <v>100</v>
      </c>
      <c r="M54" t="s">
        <v>91</v>
      </c>
      <c r="N54">
        <f t="shared" si="5"/>
        <v>6</v>
      </c>
      <c r="P54" t="str">
        <f t="shared" si="6"/>
        <v/>
      </c>
      <c r="Q54" t="str">
        <f t="array" ref="Q54">IF(D54="","",IF(D54=D53,"",MAX(IF(D54=$D$2:$D$597,$N$2:$N$597))))</f>
        <v/>
      </c>
      <c r="R54" t="str">
        <f t="shared" si="7"/>
        <v/>
      </c>
      <c r="S54" s="2" t="str">
        <f t="shared" si="8"/>
        <v/>
      </c>
      <c r="T54" s="1" t="str">
        <f t="shared" si="9"/>
        <v/>
      </c>
      <c r="U54" s="1" t="str">
        <f t="shared" si="10"/>
        <v/>
      </c>
    </row>
    <row r="55" spans="1:21" x14ac:dyDescent="0.25">
      <c r="A55" t="s">
        <v>53</v>
      </c>
      <c r="B55">
        <f t="shared" si="0"/>
        <v>3</v>
      </c>
      <c r="C55">
        <v>2015</v>
      </c>
      <c r="D55" t="s">
        <v>197</v>
      </c>
      <c r="E55">
        <v>3945</v>
      </c>
      <c r="F55" s="1">
        <v>1213000</v>
      </c>
      <c r="G55" s="1">
        <f>330*E55</f>
        <v>1301850</v>
      </c>
      <c r="H55" s="1">
        <f t="shared" si="1"/>
        <v>307.47782002534854</v>
      </c>
      <c r="I55" s="2">
        <f t="shared" si="2"/>
        <v>7.3248145094806261E-2</v>
      </c>
      <c r="J55" s="1">
        <f t="shared" si="3"/>
        <v>330</v>
      </c>
      <c r="K55" s="1">
        <f t="shared" si="4"/>
        <v>22.522179974651465</v>
      </c>
      <c r="L55" t="s">
        <v>97</v>
      </c>
      <c r="M55" t="s">
        <v>91</v>
      </c>
      <c r="N55">
        <f t="shared" si="5"/>
        <v>7</v>
      </c>
      <c r="P55" t="str">
        <f t="shared" si="6"/>
        <v/>
      </c>
      <c r="Q55" t="str">
        <f t="array" ref="Q55">IF(D55="","",IF(D55=D54,"",MAX(IF(D55=$D$2:$D$597,$N$2:$N$597))))</f>
        <v/>
      </c>
      <c r="R55" t="str">
        <f t="shared" si="7"/>
        <v/>
      </c>
      <c r="S55" s="2" t="str">
        <f t="shared" si="8"/>
        <v/>
      </c>
      <c r="T55" s="1" t="str">
        <f t="shared" si="9"/>
        <v/>
      </c>
      <c r="U55" s="1" t="str">
        <f t="shared" si="10"/>
        <v/>
      </c>
    </row>
    <row r="56" spans="1:21" x14ac:dyDescent="0.25">
      <c r="A56" t="s">
        <v>53</v>
      </c>
      <c r="B56">
        <f t="shared" si="0"/>
        <v>3</v>
      </c>
      <c r="C56">
        <v>2015</v>
      </c>
      <c r="D56" t="s">
        <v>183</v>
      </c>
      <c r="E56">
        <v>2513</v>
      </c>
      <c r="F56" s="1">
        <v>494000</v>
      </c>
      <c r="G56" s="1">
        <v>528231.31999999995</v>
      </c>
      <c r="H56" s="1">
        <f t="shared" si="1"/>
        <v>196.57779546358933</v>
      </c>
      <c r="I56" s="2">
        <f t="shared" si="2"/>
        <v>6.9294170040485728E-2</v>
      </c>
      <c r="J56" s="1">
        <f t="shared" si="3"/>
        <v>210.19949064862712</v>
      </c>
      <c r="K56" s="1">
        <f t="shared" si="4"/>
        <v>13.621695185037794</v>
      </c>
      <c r="L56" t="s">
        <v>118</v>
      </c>
      <c r="M56" t="s">
        <v>90</v>
      </c>
      <c r="N56">
        <f t="shared" si="5"/>
        <v>1</v>
      </c>
      <c r="P56">
        <f t="shared" si="6"/>
        <v>2513</v>
      </c>
      <c r="Q56">
        <f t="array" ref="Q56">IF(D56="","",IF(D56=D55,"",MAX(IF(D56=$D$2:$D$597,$N$2:$N$597))))</f>
        <v>2</v>
      </c>
      <c r="R56">
        <f t="shared" si="7"/>
        <v>1</v>
      </c>
      <c r="S56" s="2">
        <f t="shared" si="8"/>
        <v>6.9294170040485728E-2</v>
      </c>
      <c r="T56" s="1">
        <f t="shared" si="9"/>
        <v>34231.319999999949</v>
      </c>
      <c r="U56" s="1">
        <f t="shared" si="10"/>
        <v>13.621695185037783</v>
      </c>
    </row>
    <row r="57" spans="1:21" x14ac:dyDescent="0.25">
      <c r="A57" t="s">
        <v>53</v>
      </c>
      <c r="B57">
        <f t="shared" si="0"/>
        <v>3</v>
      </c>
      <c r="C57">
        <v>2015</v>
      </c>
      <c r="D57" t="s">
        <v>183</v>
      </c>
      <c r="E57">
        <v>2513</v>
      </c>
      <c r="F57" s="1">
        <v>494000</v>
      </c>
      <c r="G57" s="12">
        <v>526232.97</v>
      </c>
      <c r="H57" s="1">
        <f t="shared" si="1"/>
        <v>196.57779546358933</v>
      </c>
      <c r="I57" s="2">
        <f t="shared" si="2"/>
        <v>6.524892712550602E-2</v>
      </c>
      <c r="J57" s="1">
        <f t="shared" si="3"/>
        <v>209.40428571428569</v>
      </c>
      <c r="K57" s="1">
        <f t="shared" si="4"/>
        <v>12.826490250696367</v>
      </c>
      <c r="L57" t="s">
        <v>97</v>
      </c>
      <c r="M57" t="s">
        <v>91</v>
      </c>
      <c r="N57">
        <f t="shared" si="5"/>
        <v>2</v>
      </c>
      <c r="P57" t="str">
        <f t="shared" si="6"/>
        <v/>
      </c>
      <c r="Q57" t="str">
        <f t="array" ref="Q57">IF(D57="","",IF(D57=D56,"",MAX(IF(D57=$D$2:$D$597,$N$2:$N$597))))</f>
        <v/>
      </c>
      <c r="R57" t="str">
        <f t="shared" si="7"/>
        <v/>
      </c>
      <c r="S57" s="2" t="str">
        <f t="shared" si="8"/>
        <v/>
      </c>
      <c r="T57" s="1" t="str">
        <f t="shared" si="9"/>
        <v/>
      </c>
      <c r="U57" s="1" t="str">
        <f t="shared" si="10"/>
        <v/>
      </c>
    </row>
    <row r="58" spans="1:21" x14ac:dyDescent="0.25">
      <c r="A58" t="s">
        <v>31</v>
      </c>
      <c r="B58">
        <f t="shared" si="0"/>
        <v>3</v>
      </c>
      <c r="C58">
        <v>2015</v>
      </c>
      <c r="D58" t="s">
        <v>198</v>
      </c>
      <c r="E58">
        <v>4334</v>
      </c>
      <c r="F58" s="1">
        <v>1565000</v>
      </c>
      <c r="G58" s="1">
        <v>2048394.2</v>
      </c>
      <c r="H58" s="1">
        <f t="shared" si="1"/>
        <v>361.09829257037381</v>
      </c>
      <c r="I58" s="2">
        <f t="shared" si="2"/>
        <v>0.30887808306709263</v>
      </c>
      <c r="J58" s="1">
        <f t="shared" si="3"/>
        <v>472.63364097831101</v>
      </c>
      <c r="K58" s="1">
        <f t="shared" si="4"/>
        <v>111.53534840793719</v>
      </c>
      <c r="L58" t="s">
        <v>96</v>
      </c>
      <c r="M58" t="s">
        <v>90</v>
      </c>
      <c r="N58">
        <f t="shared" si="5"/>
        <v>1</v>
      </c>
      <c r="P58">
        <f t="shared" si="6"/>
        <v>4334</v>
      </c>
      <c r="Q58">
        <f t="array" ref="Q58">IF(D58="","",IF(D58=D57,"",MAX(IF(D58=$D$2:$D$597,$N$2:$N$597))))</f>
        <v>3</v>
      </c>
      <c r="R58">
        <f t="shared" si="7"/>
        <v>1</v>
      </c>
      <c r="S58" s="2">
        <f t="shared" si="8"/>
        <v>0.30887808306709263</v>
      </c>
      <c r="T58" s="1">
        <f t="shared" si="9"/>
        <v>483394.19999999995</v>
      </c>
      <c r="U58" s="1">
        <f t="shared" si="10"/>
        <v>111.53534840793724</v>
      </c>
    </row>
    <row r="59" spans="1:21" x14ac:dyDescent="0.25">
      <c r="A59" t="s">
        <v>31</v>
      </c>
      <c r="B59">
        <f t="shared" si="0"/>
        <v>3</v>
      </c>
      <c r="C59">
        <v>2015</v>
      </c>
      <c r="D59" t="s">
        <v>198</v>
      </c>
      <c r="E59">
        <v>4334</v>
      </c>
      <c r="F59" s="1">
        <v>1565000</v>
      </c>
      <c r="G59" s="12">
        <v>1887267</v>
      </c>
      <c r="H59" s="1">
        <f t="shared" si="1"/>
        <v>361.09829257037381</v>
      </c>
      <c r="I59" s="2">
        <f t="shared" si="2"/>
        <v>0.20592140575079873</v>
      </c>
      <c r="J59" s="1">
        <f t="shared" si="3"/>
        <v>435.45616059067834</v>
      </c>
      <c r="K59" s="1">
        <f t="shared" si="4"/>
        <v>74.357868020304522</v>
      </c>
      <c r="L59" t="s">
        <v>93</v>
      </c>
      <c r="M59" t="s">
        <v>91</v>
      </c>
      <c r="N59">
        <f t="shared" si="5"/>
        <v>2</v>
      </c>
      <c r="P59" t="str">
        <f t="shared" si="6"/>
        <v/>
      </c>
      <c r="Q59" t="str">
        <f t="array" ref="Q59">IF(D59="","",IF(D59=D58,"",MAX(IF(D59=$D$2:$D$597,$N$2:$N$597))))</f>
        <v/>
      </c>
      <c r="R59" t="str">
        <f t="shared" si="7"/>
        <v/>
      </c>
      <c r="S59" s="2" t="str">
        <f t="shared" si="8"/>
        <v/>
      </c>
      <c r="T59" s="1" t="str">
        <f t="shared" si="9"/>
        <v/>
      </c>
      <c r="U59" s="1" t="str">
        <f t="shared" si="10"/>
        <v/>
      </c>
    </row>
    <row r="60" spans="1:21" x14ac:dyDescent="0.25">
      <c r="A60" t="s">
        <v>31</v>
      </c>
      <c r="B60">
        <f t="shared" si="0"/>
        <v>3</v>
      </c>
      <c r="C60">
        <v>2015</v>
      </c>
      <c r="D60" t="s">
        <v>198</v>
      </c>
      <c r="E60">
        <v>4334</v>
      </c>
      <c r="F60" s="1">
        <v>1565000</v>
      </c>
      <c r="G60" s="1">
        <v>1733648</v>
      </c>
      <c r="H60" s="1">
        <f t="shared" si="1"/>
        <v>361.09829257037381</v>
      </c>
      <c r="I60" s="2">
        <f t="shared" si="2"/>
        <v>0.10776230031948882</v>
      </c>
      <c r="J60" s="1">
        <f t="shared" si="3"/>
        <v>400.01107521919704</v>
      </c>
      <c r="K60" s="1">
        <f t="shared" si="4"/>
        <v>38.912782648823224</v>
      </c>
      <c r="L60" t="s">
        <v>97</v>
      </c>
      <c r="M60" t="s">
        <v>91</v>
      </c>
      <c r="N60">
        <f t="shared" si="5"/>
        <v>3</v>
      </c>
      <c r="P60" t="str">
        <f t="shared" si="6"/>
        <v/>
      </c>
      <c r="Q60" t="str">
        <f t="array" ref="Q60">IF(D60="","",IF(D60=D59,"",MAX(IF(D60=$D$2:$D$597,$N$2:$N$597))))</f>
        <v/>
      </c>
      <c r="R60" t="str">
        <f t="shared" si="7"/>
        <v/>
      </c>
      <c r="S60" s="2" t="str">
        <f t="shared" si="8"/>
        <v/>
      </c>
      <c r="T60" s="1" t="str">
        <f t="shared" si="9"/>
        <v/>
      </c>
      <c r="U60" s="1" t="str">
        <f t="shared" si="10"/>
        <v/>
      </c>
    </row>
    <row r="61" spans="1:21" x14ac:dyDescent="0.25">
      <c r="A61" t="s">
        <v>31</v>
      </c>
      <c r="B61">
        <f t="shared" si="0"/>
        <v>3</v>
      </c>
      <c r="C61">
        <v>2015</v>
      </c>
      <c r="D61" t="s">
        <v>199</v>
      </c>
      <c r="E61">
        <v>6461</v>
      </c>
      <c r="F61" s="1">
        <v>2161000</v>
      </c>
      <c r="G61" s="1">
        <v>2761326.8</v>
      </c>
      <c r="H61" s="1">
        <f t="shared" si="1"/>
        <v>334.46834855285562</v>
      </c>
      <c r="I61" s="2">
        <f t="shared" si="2"/>
        <v>0.27780046274872733</v>
      </c>
      <c r="J61" s="1">
        <f t="shared" si="3"/>
        <v>427.3838105556415</v>
      </c>
      <c r="K61" s="1">
        <f t="shared" si="4"/>
        <v>92.915462002785887</v>
      </c>
      <c r="L61" t="s">
        <v>96</v>
      </c>
      <c r="M61" t="s">
        <v>90</v>
      </c>
      <c r="N61">
        <f t="shared" si="5"/>
        <v>1</v>
      </c>
      <c r="P61">
        <f t="shared" si="6"/>
        <v>6461</v>
      </c>
      <c r="Q61">
        <f t="array" ref="Q61">IF(D61="","",IF(D61=D60,"",MAX(IF(D61=$D$2:$D$597,$N$2:$N$597))))</f>
        <v>4</v>
      </c>
      <c r="R61">
        <f t="shared" si="7"/>
        <v>1</v>
      </c>
      <c r="S61" s="2">
        <f t="shared" si="8"/>
        <v>0.27780046274872733</v>
      </c>
      <c r="T61" s="1">
        <f t="shared" si="9"/>
        <v>600326.79999999981</v>
      </c>
      <c r="U61" s="1">
        <f t="shared" si="10"/>
        <v>92.915462002785915</v>
      </c>
    </row>
    <row r="62" spans="1:21" x14ac:dyDescent="0.25">
      <c r="A62" t="s">
        <v>31</v>
      </c>
      <c r="B62">
        <f t="shared" si="0"/>
        <v>3</v>
      </c>
      <c r="C62">
        <v>2015</v>
      </c>
      <c r="D62" t="s">
        <v>199</v>
      </c>
      <c r="E62">
        <v>6461</v>
      </c>
      <c r="F62" s="1">
        <v>2161000</v>
      </c>
      <c r="G62" s="12">
        <v>2632280</v>
      </c>
      <c r="H62" s="1">
        <f t="shared" si="1"/>
        <v>334.46834855285562</v>
      </c>
      <c r="I62" s="2">
        <f t="shared" si="2"/>
        <v>0.21808422026839427</v>
      </c>
      <c r="J62" s="1">
        <f t="shared" si="3"/>
        <v>407.41061755146262</v>
      </c>
      <c r="K62" s="1">
        <f t="shared" si="4"/>
        <v>72.942268998607005</v>
      </c>
      <c r="L62" t="s">
        <v>97</v>
      </c>
      <c r="M62" t="s">
        <v>91</v>
      </c>
      <c r="N62">
        <f t="shared" si="5"/>
        <v>2</v>
      </c>
      <c r="P62" t="str">
        <f t="shared" si="6"/>
        <v/>
      </c>
      <c r="Q62" t="str">
        <f t="array" ref="Q62">IF(D62="","",IF(D62=D61,"",MAX(IF(D62=$D$2:$D$597,$N$2:$N$597))))</f>
        <v/>
      </c>
      <c r="R62" t="str">
        <f t="shared" si="7"/>
        <v/>
      </c>
      <c r="S62" s="2" t="str">
        <f t="shared" si="8"/>
        <v/>
      </c>
      <c r="T62" s="1" t="str">
        <f t="shared" si="9"/>
        <v/>
      </c>
      <c r="U62" s="1" t="str">
        <f t="shared" si="10"/>
        <v/>
      </c>
    </row>
    <row r="63" spans="1:21" x14ac:dyDescent="0.25">
      <c r="A63" t="s">
        <v>31</v>
      </c>
      <c r="B63">
        <f t="shared" si="0"/>
        <v>3</v>
      </c>
      <c r="C63">
        <v>2015</v>
      </c>
      <c r="D63" t="s">
        <v>199</v>
      </c>
      <c r="E63">
        <v>6461</v>
      </c>
      <c r="F63" s="1">
        <v>2161000</v>
      </c>
      <c r="G63" s="1">
        <v>2315953</v>
      </c>
      <c r="H63" s="1">
        <f t="shared" si="1"/>
        <v>334.46834855285562</v>
      </c>
      <c r="I63" s="2">
        <f t="shared" si="2"/>
        <v>7.1704303563165206E-2</v>
      </c>
      <c r="J63" s="1">
        <f t="shared" si="3"/>
        <v>358.4511685497601</v>
      </c>
      <c r="K63" s="1">
        <f t="shared" si="4"/>
        <v>23.982819996904482</v>
      </c>
      <c r="L63" t="s">
        <v>93</v>
      </c>
      <c r="M63" t="s">
        <v>91</v>
      </c>
      <c r="N63">
        <f t="shared" si="5"/>
        <v>3</v>
      </c>
      <c r="P63" t="str">
        <f t="shared" si="6"/>
        <v/>
      </c>
      <c r="Q63" t="str">
        <f t="array" ref="Q63">IF(D63="","",IF(D63=D62,"",MAX(IF(D63=$D$2:$D$597,$N$2:$N$597))))</f>
        <v/>
      </c>
      <c r="R63" t="str">
        <f t="shared" si="7"/>
        <v/>
      </c>
      <c r="S63" s="2" t="str">
        <f t="shared" si="8"/>
        <v/>
      </c>
      <c r="T63" s="1" t="str">
        <f t="shared" si="9"/>
        <v/>
      </c>
      <c r="U63" s="1" t="str">
        <f t="shared" si="10"/>
        <v/>
      </c>
    </row>
    <row r="64" spans="1:21" x14ac:dyDescent="0.25">
      <c r="A64" t="s">
        <v>31</v>
      </c>
      <c r="B64">
        <f t="shared" si="0"/>
        <v>3</v>
      </c>
      <c r="C64">
        <v>2015</v>
      </c>
      <c r="D64" t="s">
        <v>199</v>
      </c>
      <c r="E64">
        <v>6461</v>
      </c>
      <c r="F64" s="1">
        <v>2161000</v>
      </c>
      <c r="G64" s="1">
        <v>2275506.66</v>
      </c>
      <c r="H64" s="1">
        <f t="shared" si="1"/>
        <v>334.46834855285562</v>
      </c>
      <c r="I64" s="2">
        <f t="shared" si="2"/>
        <v>5.2987811198519273E-2</v>
      </c>
      <c r="J64" s="1">
        <f t="shared" si="3"/>
        <v>352.19109425785484</v>
      </c>
      <c r="K64" s="1">
        <f t="shared" si="4"/>
        <v>17.722745704999227</v>
      </c>
      <c r="L64" t="s">
        <v>88</v>
      </c>
      <c r="M64" t="s">
        <v>91</v>
      </c>
      <c r="N64">
        <f t="shared" si="5"/>
        <v>4</v>
      </c>
      <c r="P64" t="str">
        <f t="shared" si="6"/>
        <v/>
      </c>
      <c r="Q64" t="str">
        <f t="array" ref="Q64">IF(D64="","",IF(D64=D63,"",MAX(IF(D64=$D$2:$D$597,$N$2:$N$597))))</f>
        <v/>
      </c>
      <c r="R64" t="str">
        <f t="shared" si="7"/>
        <v/>
      </c>
      <c r="S64" s="2" t="str">
        <f t="shared" si="8"/>
        <v/>
      </c>
      <c r="T64" s="1" t="str">
        <f t="shared" si="9"/>
        <v/>
      </c>
      <c r="U64" s="1" t="str">
        <f t="shared" si="10"/>
        <v/>
      </c>
    </row>
    <row r="65" spans="1:21" x14ac:dyDescent="0.25">
      <c r="A65" t="s">
        <v>31</v>
      </c>
      <c r="B65">
        <f t="shared" si="0"/>
        <v>3</v>
      </c>
      <c r="C65">
        <v>2015</v>
      </c>
      <c r="D65" t="s">
        <v>200</v>
      </c>
      <c r="E65">
        <v>2612</v>
      </c>
      <c r="F65" s="1">
        <v>944000</v>
      </c>
      <c r="G65" s="1">
        <v>1277810.95</v>
      </c>
      <c r="H65" s="1">
        <f t="shared" si="1"/>
        <v>361.40888208269524</v>
      </c>
      <c r="I65" s="2">
        <f t="shared" si="2"/>
        <v>0.3536132944915254</v>
      </c>
      <c r="J65" s="1">
        <f t="shared" si="3"/>
        <v>489.20786753445634</v>
      </c>
      <c r="K65" s="1">
        <f t="shared" si="4"/>
        <v>127.7989854517611</v>
      </c>
      <c r="L65" t="s">
        <v>88</v>
      </c>
      <c r="M65" t="s">
        <v>90</v>
      </c>
      <c r="N65">
        <f t="shared" si="5"/>
        <v>1</v>
      </c>
      <c r="P65">
        <f t="shared" si="6"/>
        <v>2612</v>
      </c>
      <c r="Q65">
        <f t="array" ref="Q65">IF(D65="","",IF(D65=D64,"",MAX(IF(D65=$D$2:$D$597,$N$2:$N$597))))</f>
        <v>7</v>
      </c>
      <c r="R65">
        <f t="shared" si="7"/>
        <v>1</v>
      </c>
      <c r="S65" s="2">
        <f t="shared" si="8"/>
        <v>0.3536132944915254</v>
      </c>
      <c r="T65" s="1">
        <f t="shared" si="9"/>
        <v>333810.94999999995</v>
      </c>
      <c r="U65" s="1">
        <f t="shared" si="10"/>
        <v>127.79898545176108</v>
      </c>
    </row>
    <row r="66" spans="1:21" x14ac:dyDescent="0.25">
      <c r="A66" t="s">
        <v>31</v>
      </c>
      <c r="B66">
        <f t="shared" si="0"/>
        <v>3</v>
      </c>
      <c r="C66">
        <v>2015</v>
      </c>
      <c r="D66" t="s">
        <v>200</v>
      </c>
      <c r="E66">
        <v>2612</v>
      </c>
      <c r="F66" s="1">
        <v>944000</v>
      </c>
      <c r="G66" s="12">
        <v>1232296</v>
      </c>
      <c r="H66" s="1">
        <f t="shared" si="1"/>
        <v>361.40888208269524</v>
      </c>
      <c r="I66" s="2">
        <f t="shared" si="2"/>
        <v>0.30539830508474575</v>
      </c>
      <c r="J66" s="1">
        <f t="shared" si="3"/>
        <v>471.78254211332313</v>
      </c>
      <c r="K66" s="1">
        <f t="shared" si="4"/>
        <v>110.37366003062789</v>
      </c>
      <c r="L66" t="s">
        <v>189</v>
      </c>
      <c r="M66" t="s">
        <v>91</v>
      </c>
      <c r="N66">
        <f t="shared" si="5"/>
        <v>2</v>
      </c>
      <c r="P66" t="str">
        <f t="shared" si="6"/>
        <v/>
      </c>
      <c r="Q66" t="str">
        <f t="array" ref="Q66">IF(D66="","",IF(D66=D65,"",MAX(IF(D66=$D$2:$D$597,$N$2:$N$597))))</f>
        <v/>
      </c>
      <c r="R66" t="str">
        <f t="shared" si="7"/>
        <v/>
      </c>
      <c r="S66" s="2" t="str">
        <f t="shared" si="8"/>
        <v/>
      </c>
      <c r="T66" s="1" t="str">
        <f t="shared" si="9"/>
        <v/>
      </c>
      <c r="U66" s="1" t="str">
        <f t="shared" si="10"/>
        <v/>
      </c>
    </row>
    <row r="67" spans="1:21" x14ac:dyDescent="0.25">
      <c r="A67" t="s">
        <v>31</v>
      </c>
      <c r="B67">
        <f t="shared" ref="B67:B130" si="11">IF(OR(A67="July",A67="August",A67="September"),1,IF(OR(A67="October",A67="November",A67="December"),2,IF(OR(A67="January",A67="February",A67="March"),3,IF(OR(A67="April",A67="May",A67="June"),4))))</f>
        <v>3</v>
      </c>
      <c r="C67">
        <v>2015</v>
      </c>
      <c r="D67" t="s">
        <v>200</v>
      </c>
      <c r="E67">
        <v>2612</v>
      </c>
      <c r="F67" s="1">
        <v>944000</v>
      </c>
      <c r="G67" s="1">
        <v>1207630</v>
      </c>
      <c r="H67" s="1">
        <f t="shared" ref="H67:H130" si="12">F67/E67</f>
        <v>361.40888208269524</v>
      </c>
      <c r="I67" s="2">
        <f t="shared" ref="I67:I130" si="13">(G67-F67)/F67</f>
        <v>0.27926906779661015</v>
      </c>
      <c r="J67" s="1">
        <f t="shared" ref="J67:J130" si="14">G67/E67</f>
        <v>462.33920367534455</v>
      </c>
      <c r="K67" s="1">
        <f t="shared" ref="K67:K130" si="15">J67-(F67/E67)</f>
        <v>100.93032159264931</v>
      </c>
      <c r="L67" t="s">
        <v>109</v>
      </c>
      <c r="M67" t="s">
        <v>91</v>
      </c>
      <c r="N67">
        <f t="shared" ref="N67:N130" si="16">IF(D67="","",IF(G67&gt;0,IF(D67=D66,N66+1,1),0))</f>
        <v>3</v>
      </c>
      <c r="P67" t="str">
        <f t="shared" ref="P67:P130" si="17">IF(D67="","",IF(E67&lt;&gt;E66,E67,""))</f>
        <v/>
      </c>
      <c r="Q67" t="str">
        <f t="array" ref="Q67">IF(D67="","",IF(D67=D66,"",MAX(IF(D67=$D$2:$D$597,$N$2:$N$597))))</f>
        <v/>
      </c>
      <c r="R67" t="str">
        <f t="shared" ref="R67:R130" si="18">IF(D67="","",IF(D67=D66,"",1))</f>
        <v/>
      </c>
      <c r="S67" s="2" t="str">
        <f t="shared" ref="S67:S130" si="19">IF(M67="Y",I67,"")</f>
        <v/>
      </c>
      <c r="T67" s="1" t="str">
        <f t="shared" ref="T67:T130" si="20">IF(M67="Y",G67-F67,"")</f>
        <v/>
      </c>
      <c r="U67" s="1" t="str">
        <f t="shared" ref="U67:U130" si="21">IF(M67="Y",(G67-F67)/E67,"")</f>
        <v/>
      </c>
    </row>
    <row r="68" spans="1:21" x14ac:dyDescent="0.25">
      <c r="A68" t="s">
        <v>31</v>
      </c>
      <c r="B68">
        <f t="shared" si="11"/>
        <v>3</v>
      </c>
      <c r="C68">
        <v>2015</v>
      </c>
      <c r="D68" t="s">
        <v>200</v>
      </c>
      <c r="E68">
        <v>2612</v>
      </c>
      <c r="F68" s="1">
        <v>944000</v>
      </c>
      <c r="G68" s="1">
        <v>1173602.82</v>
      </c>
      <c r="H68" s="1">
        <f t="shared" si="12"/>
        <v>361.40888208269524</v>
      </c>
      <c r="I68" s="2">
        <f t="shared" si="13"/>
        <v>0.24322332627118651</v>
      </c>
      <c r="J68" s="1">
        <f t="shared" si="14"/>
        <v>449.31195252679942</v>
      </c>
      <c r="K68" s="1">
        <f t="shared" si="15"/>
        <v>87.903070444104173</v>
      </c>
      <c r="L68" t="s">
        <v>94</v>
      </c>
      <c r="M68" t="s">
        <v>91</v>
      </c>
      <c r="N68">
        <f t="shared" si="16"/>
        <v>4</v>
      </c>
      <c r="P68" t="str">
        <f t="shared" si="17"/>
        <v/>
      </c>
      <c r="Q68" t="str">
        <f t="array" ref="Q68">IF(D68="","",IF(D68=D67,"",MAX(IF(D68=$D$2:$D$597,$N$2:$N$597))))</f>
        <v/>
      </c>
      <c r="R68" t="str">
        <f t="shared" si="18"/>
        <v/>
      </c>
      <c r="S68" s="2" t="str">
        <f t="shared" si="19"/>
        <v/>
      </c>
      <c r="T68" s="1" t="str">
        <f t="shared" si="20"/>
        <v/>
      </c>
      <c r="U68" s="1" t="str">
        <f t="shared" si="21"/>
        <v/>
      </c>
    </row>
    <row r="69" spans="1:21" x14ac:dyDescent="0.25">
      <c r="A69" t="s">
        <v>31</v>
      </c>
      <c r="B69">
        <f t="shared" si="11"/>
        <v>3</v>
      </c>
      <c r="C69">
        <v>2015</v>
      </c>
      <c r="D69" t="s">
        <v>200</v>
      </c>
      <c r="E69">
        <v>2612</v>
      </c>
      <c r="F69" s="1">
        <v>944000</v>
      </c>
      <c r="G69" s="1">
        <v>1074685</v>
      </c>
      <c r="H69" s="1">
        <f t="shared" si="12"/>
        <v>361.40888208269524</v>
      </c>
      <c r="I69" s="2">
        <f t="shared" si="13"/>
        <v>0.13843749999999999</v>
      </c>
      <c r="J69" s="1">
        <f t="shared" si="14"/>
        <v>411.44142419601837</v>
      </c>
      <c r="K69" s="1">
        <f t="shared" si="15"/>
        <v>50.032542113323132</v>
      </c>
      <c r="L69" t="s">
        <v>97</v>
      </c>
      <c r="M69" t="s">
        <v>91</v>
      </c>
      <c r="N69">
        <f t="shared" si="16"/>
        <v>5</v>
      </c>
      <c r="P69" t="str">
        <f t="shared" si="17"/>
        <v/>
      </c>
      <c r="Q69" t="str">
        <f t="array" ref="Q69">IF(D69="","",IF(D69=D68,"",MAX(IF(D69=$D$2:$D$597,$N$2:$N$597))))</f>
        <v/>
      </c>
      <c r="R69" t="str">
        <f t="shared" si="18"/>
        <v/>
      </c>
      <c r="S69" s="2" t="str">
        <f t="shared" si="19"/>
        <v/>
      </c>
      <c r="T69" s="1" t="str">
        <f t="shared" si="20"/>
        <v/>
      </c>
      <c r="U69" s="1" t="str">
        <f t="shared" si="21"/>
        <v/>
      </c>
    </row>
    <row r="70" spans="1:21" x14ac:dyDescent="0.25">
      <c r="A70" t="s">
        <v>31</v>
      </c>
      <c r="B70">
        <f t="shared" si="11"/>
        <v>3</v>
      </c>
      <c r="C70">
        <v>2015</v>
      </c>
      <c r="D70" t="s">
        <v>200</v>
      </c>
      <c r="E70">
        <v>2612</v>
      </c>
      <c r="F70" s="1">
        <v>944000</v>
      </c>
      <c r="G70" s="1">
        <v>1004000</v>
      </c>
      <c r="H70" s="1">
        <f t="shared" si="12"/>
        <v>361.40888208269524</v>
      </c>
      <c r="I70" s="2">
        <f t="shared" si="13"/>
        <v>6.3559322033898302E-2</v>
      </c>
      <c r="J70" s="1">
        <f t="shared" si="14"/>
        <v>384.37978560490046</v>
      </c>
      <c r="K70" s="1">
        <f t="shared" si="15"/>
        <v>22.970903522205219</v>
      </c>
      <c r="L70" t="s">
        <v>134</v>
      </c>
      <c r="M70" t="s">
        <v>91</v>
      </c>
      <c r="N70">
        <f t="shared" si="16"/>
        <v>6</v>
      </c>
      <c r="P70" t="str">
        <f t="shared" si="17"/>
        <v/>
      </c>
      <c r="Q70" t="str">
        <f t="array" ref="Q70">IF(D70="","",IF(D70=D69,"",MAX(IF(D70=$D$2:$D$597,$N$2:$N$597))))</f>
        <v/>
      </c>
      <c r="R70" t="str">
        <f t="shared" si="18"/>
        <v/>
      </c>
      <c r="S70" s="2" t="str">
        <f t="shared" si="19"/>
        <v/>
      </c>
      <c r="T70" s="1" t="str">
        <f t="shared" si="20"/>
        <v/>
      </c>
      <c r="U70" s="1" t="str">
        <f t="shared" si="21"/>
        <v/>
      </c>
    </row>
    <row r="71" spans="1:21" x14ac:dyDescent="0.25">
      <c r="A71" t="s">
        <v>31</v>
      </c>
      <c r="B71">
        <f t="shared" si="11"/>
        <v>3</v>
      </c>
      <c r="C71">
        <v>2015</v>
      </c>
      <c r="D71" t="s">
        <v>200</v>
      </c>
      <c r="E71">
        <v>2612</v>
      </c>
      <c r="F71" s="1">
        <v>944000</v>
      </c>
      <c r="G71" s="1">
        <v>968506</v>
      </c>
      <c r="H71" s="1">
        <f t="shared" si="12"/>
        <v>361.40888208269524</v>
      </c>
      <c r="I71" s="2">
        <f t="shared" si="13"/>
        <v>2.5959745762711865E-2</v>
      </c>
      <c r="J71" s="1">
        <f t="shared" si="14"/>
        <v>370.79096477794792</v>
      </c>
      <c r="K71" s="1">
        <f t="shared" si="15"/>
        <v>9.3820826952526772</v>
      </c>
      <c r="L71" t="s">
        <v>93</v>
      </c>
      <c r="M71" t="s">
        <v>91</v>
      </c>
      <c r="N71">
        <f t="shared" si="16"/>
        <v>7</v>
      </c>
      <c r="P71" t="str">
        <f t="shared" si="17"/>
        <v/>
      </c>
      <c r="Q71" t="str">
        <f t="array" ref="Q71">IF(D71="","",IF(D71=D70,"",MAX(IF(D71=$D$2:$D$597,$N$2:$N$597))))</f>
        <v/>
      </c>
      <c r="R71" t="str">
        <f t="shared" si="18"/>
        <v/>
      </c>
      <c r="S71" s="2" t="str">
        <f t="shared" si="19"/>
        <v/>
      </c>
      <c r="T71" s="1" t="str">
        <f t="shared" si="20"/>
        <v/>
      </c>
      <c r="U71" s="1" t="str">
        <f t="shared" si="21"/>
        <v/>
      </c>
    </row>
    <row r="72" spans="1:21" x14ac:dyDescent="0.25">
      <c r="A72" t="s">
        <v>31</v>
      </c>
      <c r="B72">
        <f t="shared" si="11"/>
        <v>3</v>
      </c>
      <c r="C72">
        <v>2015</v>
      </c>
      <c r="D72" t="s">
        <v>201</v>
      </c>
      <c r="E72">
        <v>3962</v>
      </c>
      <c r="F72" s="1">
        <v>1524000</v>
      </c>
      <c r="G72" s="1">
        <v>1708873.5</v>
      </c>
      <c r="H72" s="1">
        <f t="shared" si="12"/>
        <v>384.65421504290759</v>
      </c>
      <c r="I72" s="2">
        <f t="shared" si="13"/>
        <v>0.12130807086614173</v>
      </c>
      <c r="J72" s="1">
        <f t="shared" si="14"/>
        <v>431.31587582029277</v>
      </c>
      <c r="K72" s="1">
        <f t="shared" si="15"/>
        <v>46.66166077738518</v>
      </c>
      <c r="L72" t="s">
        <v>88</v>
      </c>
      <c r="M72" t="s">
        <v>90</v>
      </c>
      <c r="N72">
        <f t="shared" si="16"/>
        <v>1</v>
      </c>
      <c r="P72">
        <f t="shared" si="17"/>
        <v>3962</v>
      </c>
      <c r="Q72">
        <f t="array" ref="Q72">IF(D72="","",IF(D72=D71,"",MAX(IF(D72=$D$2:$D$597,$N$2:$N$597))))</f>
        <v>3</v>
      </c>
      <c r="R72">
        <f t="shared" si="18"/>
        <v>1</v>
      </c>
      <c r="S72" s="2">
        <f t="shared" si="19"/>
        <v>0.12130807086614173</v>
      </c>
      <c r="T72" s="1">
        <f t="shared" si="20"/>
        <v>184873.5</v>
      </c>
      <c r="U72" s="1">
        <f t="shared" si="21"/>
        <v>46.661660777385158</v>
      </c>
    </row>
    <row r="73" spans="1:21" x14ac:dyDescent="0.25">
      <c r="A73" t="s">
        <v>31</v>
      </c>
      <c r="B73">
        <f t="shared" si="11"/>
        <v>3</v>
      </c>
      <c r="C73">
        <v>2015</v>
      </c>
      <c r="D73" t="s">
        <v>201</v>
      </c>
      <c r="E73">
        <v>3962</v>
      </c>
      <c r="F73" s="1">
        <v>1524000</v>
      </c>
      <c r="G73" s="12">
        <v>1611000.72</v>
      </c>
      <c r="H73" s="1">
        <f t="shared" si="12"/>
        <v>384.65421504290759</v>
      </c>
      <c r="I73" s="2">
        <f t="shared" si="13"/>
        <v>5.7087086614173208E-2</v>
      </c>
      <c r="J73" s="1">
        <f t="shared" si="14"/>
        <v>406.61300353356887</v>
      </c>
      <c r="K73" s="1">
        <f t="shared" si="15"/>
        <v>21.958788490661277</v>
      </c>
      <c r="L73" t="s">
        <v>97</v>
      </c>
      <c r="M73" t="s">
        <v>91</v>
      </c>
      <c r="N73">
        <f t="shared" si="16"/>
        <v>2</v>
      </c>
      <c r="P73" t="str">
        <f t="shared" si="17"/>
        <v/>
      </c>
      <c r="Q73" t="str">
        <f t="array" ref="Q73">IF(D73="","",IF(D73=D72,"",MAX(IF(D73=$D$2:$D$597,$N$2:$N$597))))</f>
        <v/>
      </c>
      <c r="R73" t="str">
        <f t="shared" si="18"/>
        <v/>
      </c>
      <c r="S73" s="2" t="str">
        <f t="shared" si="19"/>
        <v/>
      </c>
      <c r="T73" s="1" t="str">
        <f t="shared" si="20"/>
        <v/>
      </c>
      <c r="U73" s="1" t="str">
        <f t="shared" si="21"/>
        <v/>
      </c>
    </row>
    <row r="74" spans="1:21" x14ac:dyDescent="0.25">
      <c r="A74" t="s">
        <v>31</v>
      </c>
      <c r="B74">
        <f t="shared" si="11"/>
        <v>3</v>
      </c>
      <c r="C74">
        <v>2015</v>
      </c>
      <c r="D74" t="s">
        <v>201</v>
      </c>
      <c r="E74">
        <v>3962</v>
      </c>
      <c r="F74" s="1">
        <v>1524000</v>
      </c>
      <c r="G74" s="1">
        <v>1551690.91</v>
      </c>
      <c r="H74" s="1">
        <f t="shared" si="12"/>
        <v>384.65421504290759</v>
      </c>
      <c r="I74" s="2">
        <f t="shared" si="13"/>
        <v>1.8169888451443513E-2</v>
      </c>
      <c r="J74" s="1">
        <f t="shared" si="14"/>
        <v>391.64333922261483</v>
      </c>
      <c r="K74" s="1">
        <f t="shared" si="15"/>
        <v>6.9891241797072325</v>
      </c>
      <c r="L74" t="s">
        <v>96</v>
      </c>
      <c r="M74" t="s">
        <v>91</v>
      </c>
      <c r="N74">
        <f t="shared" si="16"/>
        <v>3</v>
      </c>
      <c r="P74" t="str">
        <f t="shared" si="17"/>
        <v/>
      </c>
      <c r="Q74" t="str">
        <f t="array" ref="Q74">IF(D74="","",IF(D74=D73,"",MAX(IF(D74=$D$2:$D$597,$N$2:$N$597))))</f>
        <v/>
      </c>
      <c r="R74" t="str">
        <f t="shared" si="18"/>
        <v/>
      </c>
      <c r="S74" s="2" t="str">
        <f t="shared" si="19"/>
        <v/>
      </c>
      <c r="T74" s="1" t="str">
        <f t="shared" si="20"/>
        <v/>
      </c>
      <c r="U74" s="1" t="str">
        <f t="shared" si="21"/>
        <v/>
      </c>
    </row>
    <row r="75" spans="1:21" x14ac:dyDescent="0.25">
      <c r="A75" t="s">
        <v>33</v>
      </c>
      <c r="B75">
        <f t="shared" si="11"/>
        <v>3</v>
      </c>
      <c r="C75">
        <v>2015</v>
      </c>
      <c r="D75" t="s">
        <v>202</v>
      </c>
      <c r="E75">
        <v>5501</v>
      </c>
      <c r="F75" s="1">
        <v>2036000</v>
      </c>
      <c r="G75" s="1">
        <v>2362694</v>
      </c>
      <c r="H75" s="1">
        <f t="shared" si="12"/>
        <v>370.1145246318851</v>
      </c>
      <c r="I75" s="2">
        <f t="shared" si="13"/>
        <v>0.16045874263261298</v>
      </c>
      <c r="J75" s="1">
        <f t="shared" si="14"/>
        <v>429.50263588438463</v>
      </c>
      <c r="K75" s="1">
        <f t="shared" si="15"/>
        <v>59.388111252499527</v>
      </c>
      <c r="L75" t="s">
        <v>93</v>
      </c>
      <c r="M75" t="s">
        <v>90</v>
      </c>
      <c r="N75">
        <f t="shared" si="16"/>
        <v>1</v>
      </c>
      <c r="P75">
        <f t="shared" si="17"/>
        <v>5501</v>
      </c>
      <c r="Q75">
        <f t="array" ref="Q75">IF(D75="","",IF(D75=D74,"",MAX(IF(D75=$D$2:$D$597,$N$2:$N$597))))</f>
        <v>2</v>
      </c>
      <c r="R75">
        <f t="shared" si="18"/>
        <v>1</v>
      </c>
      <c r="S75" s="2">
        <f t="shared" si="19"/>
        <v>0.16045874263261298</v>
      </c>
      <c r="T75" s="1">
        <f t="shared" si="20"/>
        <v>326694</v>
      </c>
      <c r="U75" s="1">
        <f t="shared" si="21"/>
        <v>59.388111252499549</v>
      </c>
    </row>
    <row r="76" spans="1:21" x14ac:dyDescent="0.25">
      <c r="A76" t="s">
        <v>33</v>
      </c>
      <c r="B76">
        <f t="shared" si="11"/>
        <v>3</v>
      </c>
      <c r="C76">
        <v>2015</v>
      </c>
      <c r="D76" t="s">
        <v>202</v>
      </c>
      <c r="E76">
        <v>5501</v>
      </c>
      <c r="F76" s="1">
        <v>2036000</v>
      </c>
      <c r="G76" s="12">
        <v>2180062.9900000002</v>
      </c>
      <c r="H76" s="1">
        <f t="shared" si="12"/>
        <v>370.1145246318851</v>
      </c>
      <c r="I76" s="2">
        <f t="shared" si="13"/>
        <v>7.0757853634577719E-2</v>
      </c>
      <c r="J76" s="1">
        <f t="shared" si="14"/>
        <v>396.30303399381933</v>
      </c>
      <c r="K76" s="1">
        <f t="shared" si="15"/>
        <v>26.188509361934223</v>
      </c>
      <c r="L76" t="s">
        <v>96</v>
      </c>
      <c r="M76" t="s">
        <v>91</v>
      </c>
      <c r="N76">
        <f t="shared" si="16"/>
        <v>2</v>
      </c>
      <c r="P76" t="str">
        <f t="shared" si="17"/>
        <v/>
      </c>
      <c r="Q76" t="str">
        <f t="array" ref="Q76">IF(D76="","",IF(D76=D75,"",MAX(IF(D76=$D$2:$D$597,$N$2:$N$597))))</f>
        <v/>
      </c>
      <c r="R76" t="str">
        <f t="shared" si="18"/>
        <v/>
      </c>
      <c r="S76" s="2" t="str">
        <f t="shared" si="19"/>
        <v/>
      </c>
      <c r="T76" s="1" t="str">
        <f t="shared" si="20"/>
        <v/>
      </c>
      <c r="U76" s="1" t="str">
        <f t="shared" si="21"/>
        <v/>
      </c>
    </row>
    <row r="77" spans="1:21" x14ac:dyDescent="0.25">
      <c r="A77" t="s">
        <v>33</v>
      </c>
      <c r="B77">
        <f t="shared" si="11"/>
        <v>3</v>
      </c>
      <c r="C77">
        <v>2015</v>
      </c>
      <c r="D77" t="s">
        <v>203</v>
      </c>
      <c r="E77">
        <v>7955</v>
      </c>
      <c r="F77" s="1">
        <v>3200000</v>
      </c>
      <c r="G77" s="1">
        <v>3266920.17</v>
      </c>
      <c r="H77" s="1">
        <f t="shared" si="12"/>
        <v>402.26272784412322</v>
      </c>
      <c r="I77" s="2">
        <f t="shared" si="13"/>
        <v>2.0912553124999976E-2</v>
      </c>
      <c r="J77" s="1">
        <f t="shared" si="14"/>
        <v>410.67506851037081</v>
      </c>
      <c r="K77" s="1">
        <f t="shared" si="15"/>
        <v>8.4123406662475873</v>
      </c>
      <c r="L77" t="s">
        <v>88</v>
      </c>
      <c r="M77" t="s">
        <v>90</v>
      </c>
      <c r="N77">
        <f t="shared" si="16"/>
        <v>1</v>
      </c>
      <c r="P77">
        <f t="shared" si="17"/>
        <v>7955</v>
      </c>
      <c r="Q77">
        <f t="array" ref="Q77">IF(D77="","",IF(D77=D76,"",MAX(IF(D77=$D$2:$D$597,$N$2:$N$597))))</f>
        <v>2</v>
      </c>
      <c r="R77">
        <f t="shared" si="18"/>
        <v>1</v>
      </c>
      <c r="S77" s="2">
        <f t="shared" si="19"/>
        <v>2.0912553124999976E-2</v>
      </c>
      <c r="T77" s="1">
        <f t="shared" si="20"/>
        <v>66920.169999999925</v>
      </c>
      <c r="U77" s="1">
        <f t="shared" si="21"/>
        <v>8.4123406662476334</v>
      </c>
    </row>
    <row r="78" spans="1:21" x14ac:dyDescent="0.25">
      <c r="A78" t="s">
        <v>33</v>
      </c>
      <c r="B78">
        <f t="shared" si="11"/>
        <v>3</v>
      </c>
      <c r="C78">
        <v>2015</v>
      </c>
      <c r="D78" t="s">
        <v>203</v>
      </c>
      <c r="E78">
        <v>7955</v>
      </c>
      <c r="F78" s="1">
        <v>3200000</v>
      </c>
      <c r="G78" s="12">
        <v>3232929</v>
      </c>
      <c r="H78" s="1">
        <f t="shared" si="12"/>
        <v>402.26272784412322</v>
      </c>
      <c r="I78" s="2">
        <f t="shared" si="13"/>
        <v>1.0290312500000001E-2</v>
      </c>
      <c r="J78" s="1">
        <f t="shared" si="14"/>
        <v>406.40213702074169</v>
      </c>
      <c r="K78" s="1">
        <f t="shared" si="15"/>
        <v>4.1394091766184715</v>
      </c>
      <c r="L78" t="s">
        <v>189</v>
      </c>
      <c r="M78" t="s">
        <v>91</v>
      </c>
      <c r="N78">
        <f t="shared" si="16"/>
        <v>2</v>
      </c>
      <c r="P78" t="str">
        <f t="shared" si="17"/>
        <v/>
      </c>
      <c r="Q78" t="str">
        <f t="array" ref="Q78">IF(D78="","",IF(D78=D77,"",MAX(IF(D78=$D$2:$D$597,$N$2:$N$597))))</f>
        <v/>
      </c>
      <c r="R78" t="str">
        <f t="shared" si="18"/>
        <v/>
      </c>
      <c r="S78" s="2" t="str">
        <f t="shared" si="19"/>
        <v/>
      </c>
      <c r="T78" s="1" t="str">
        <f t="shared" si="20"/>
        <v/>
      </c>
      <c r="U78" s="1" t="str">
        <f t="shared" si="21"/>
        <v/>
      </c>
    </row>
    <row r="79" spans="1:21" x14ac:dyDescent="0.25">
      <c r="A79" t="s">
        <v>33</v>
      </c>
      <c r="B79">
        <f t="shared" si="11"/>
        <v>3</v>
      </c>
      <c r="C79">
        <v>2015</v>
      </c>
      <c r="D79" t="s">
        <v>204</v>
      </c>
      <c r="E79">
        <v>5673</v>
      </c>
      <c r="F79" s="1">
        <v>2314000</v>
      </c>
      <c r="G79" s="1">
        <v>2749496</v>
      </c>
      <c r="H79" s="1">
        <f t="shared" si="12"/>
        <v>407.89705623127094</v>
      </c>
      <c r="I79" s="2">
        <f t="shared" si="13"/>
        <v>0.18820051858254105</v>
      </c>
      <c r="J79" s="1">
        <f t="shared" si="14"/>
        <v>484.66349374228804</v>
      </c>
      <c r="K79" s="1">
        <f t="shared" si="15"/>
        <v>76.766437511017102</v>
      </c>
      <c r="L79" t="s">
        <v>189</v>
      </c>
      <c r="M79" t="s">
        <v>90</v>
      </c>
      <c r="N79">
        <f t="shared" si="16"/>
        <v>1</v>
      </c>
      <c r="P79">
        <f t="shared" si="17"/>
        <v>5673</v>
      </c>
      <c r="Q79">
        <f t="array" ref="Q79">IF(D79="","",IF(D79=D78,"",MAX(IF(D79=$D$2:$D$597,$N$2:$N$597))))</f>
        <v>2</v>
      </c>
      <c r="R79">
        <f t="shared" si="18"/>
        <v>1</v>
      </c>
      <c r="S79" s="2">
        <f t="shared" si="19"/>
        <v>0.18820051858254105</v>
      </c>
      <c r="T79" s="1">
        <f t="shared" si="20"/>
        <v>435496</v>
      </c>
      <c r="U79" s="1">
        <f t="shared" si="21"/>
        <v>76.766437511017102</v>
      </c>
    </row>
    <row r="80" spans="1:21" x14ac:dyDescent="0.25">
      <c r="A80" t="s">
        <v>33</v>
      </c>
      <c r="B80">
        <f t="shared" si="11"/>
        <v>3</v>
      </c>
      <c r="C80">
        <v>2015</v>
      </c>
      <c r="D80" t="s">
        <v>204</v>
      </c>
      <c r="E80">
        <v>5673</v>
      </c>
      <c r="F80" s="1">
        <v>2314000</v>
      </c>
      <c r="G80" s="12">
        <v>2675921.63</v>
      </c>
      <c r="H80" s="1">
        <f t="shared" si="12"/>
        <v>407.89705623127094</v>
      </c>
      <c r="I80" s="2">
        <f t="shared" si="13"/>
        <v>0.15640519878997403</v>
      </c>
      <c r="J80" s="1">
        <f t="shared" si="14"/>
        <v>471.69427639696806</v>
      </c>
      <c r="K80" s="1">
        <f t="shared" si="15"/>
        <v>63.797220165697127</v>
      </c>
      <c r="L80" t="s">
        <v>88</v>
      </c>
      <c r="M80" t="s">
        <v>91</v>
      </c>
      <c r="N80">
        <f t="shared" si="16"/>
        <v>2</v>
      </c>
      <c r="P80" t="str">
        <f t="shared" si="17"/>
        <v/>
      </c>
      <c r="Q80" t="str">
        <f t="array" ref="Q80">IF(D80="","",IF(D80=D79,"",MAX(IF(D80=$D$2:$D$597,$N$2:$N$597))))</f>
        <v/>
      </c>
      <c r="R80" t="str">
        <f t="shared" si="18"/>
        <v/>
      </c>
      <c r="S80" s="2" t="str">
        <f t="shared" si="19"/>
        <v/>
      </c>
      <c r="T80" s="1" t="str">
        <f t="shared" si="20"/>
        <v/>
      </c>
      <c r="U80" s="1" t="str">
        <f t="shared" si="21"/>
        <v/>
      </c>
    </row>
    <row r="81" spans="1:21" x14ac:dyDescent="0.25">
      <c r="A81" t="s">
        <v>36</v>
      </c>
      <c r="B81">
        <f t="shared" si="11"/>
        <v>4</v>
      </c>
      <c r="C81">
        <v>2015</v>
      </c>
      <c r="D81" t="s">
        <v>205</v>
      </c>
      <c r="E81">
        <v>1758</v>
      </c>
      <c r="F81" s="1">
        <v>552000</v>
      </c>
      <c r="G81" s="1">
        <v>808566</v>
      </c>
      <c r="H81" s="1">
        <f t="shared" si="12"/>
        <v>313.99317406143342</v>
      </c>
      <c r="I81" s="2">
        <f t="shared" si="13"/>
        <v>0.46479347826086959</v>
      </c>
      <c r="J81" s="1">
        <f t="shared" si="14"/>
        <v>459.93515358361776</v>
      </c>
      <c r="K81" s="1">
        <f t="shared" si="15"/>
        <v>145.94197952218434</v>
      </c>
      <c r="L81" t="s">
        <v>189</v>
      </c>
      <c r="M81" t="s">
        <v>90</v>
      </c>
      <c r="N81">
        <f t="shared" si="16"/>
        <v>1</v>
      </c>
      <c r="P81">
        <f t="shared" si="17"/>
        <v>1758</v>
      </c>
      <c r="Q81">
        <f t="array" ref="Q81">IF(D81="","",IF(D81=D80,"",MAX(IF(D81=$D$2:$D$597,$N$2:$N$597))))</f>
        <v>2</v>
      </c>
      <c r="R81">
        <f t="shared" si="18"/>
        <v>1</v>
      </c>
      <c r="S81" s="2">
        <f t="shared" si="19"/>
        <v>0.46479347826086959</v>
      </c>
      <c r="T81" s="1">
        <f t="shared" si="20"/>
        <v>256566</v>
      </c>
      <c r="U81" s="1">
        <f t="shared" si="21"/>
        <v>145.94197952218431</v>
      </c>
    </row>
    <row r="82" spans="1:21" x14ac:dyDescent="0.25">
      <c r="A82" t="s">
        <v>36</v>
      </c>
      <c r="B82">
        <f t="shared" si="11"/>
        <v>4</v>
      </c>
      <c r="C82">
        <v>2015</v>
      </c>
      <c r="D82" t="s">
        <v>205</v>
      </c>
      <c r="E82">
        <v>1758</v>
      </c>
      <c r="F82" s="1">
        <v>552000</v>
      </c>
      <c r="G82" s="1">
        <v>761483.06</v>
      </c>
      <c r="H82" s="1">
        <f t="shared" si="12"/>
        <v>313.99317406143342</v>
      </c>
      <c r="I82" s="2">
        <f t="shared" si="13"/>
        <v>0.37949829710144939</v>
      </c>
      <c r="J82" s="1">
        <f t="shared" si="14"/>
        <v>433.15304891922642</v>
      </c>
      <c r="K82" s="1">
        <f t="shared" si="15"/>
        <v>119.159874857793</v>
      </c>
      <c r="L82" t="s">
        <v>88</v>
      </c>
      <c r="M82" t="s">
        <v>91</v>
      </c>
      <c r="N82">
        <f t="shared" si="16"/>
        <v>2</v>
      </c>
      <c r="P82" t="str">
        <f t="shared" si="17"/>
        <v/>
      </c>
      <c r="Q82" t="str">
        <f t="array" ref="Q82">IF(D82="","",IF(D82=D81,"",MAX(IF(D82=$D$2:$D$597,$N$2:$N$597))))</f>
        <v/>
      </c>
      <c r="R82" t="str">
        <f t="shared" si="18"/>
        <v/>
      </c>
      <c r="S82" s="2" t="str">
        <f t="shared" si="19"/>
        <v/>
      </c>
      <c r="T82" s="1" t="str">
        <f t="shared" si="20"/>
        <v/>
      </c>
      <c r="U82" s="1" t="str">
        <f t="shared" si="21"/>
        <v/>
      </c>
    </row>
    <row r="83" spans="1:21" x14ac:dyDescent="0.25">
      <c r="A83" t="s">
        <v>36</v>
      </c>
      <c r="B83">
        <f t="shared" si="11"/>
        <v>4</v>
      </c>
      <c r="C83">
        <v>2015</v>
      </c>
      <c r="D83" t="s">
        <v>206</v>
      </c>
      <c r="E83">
        <v>6389</v>
      </c>
      <c r="F83" s="1">
        <v>1836000</v>
      </c>
      <c r="G83" s="1">
        <v>2354157</v>
      </c>
      <c r="H83" s="1">
        <f t="shared" si="12"/>
        <v>287.36891532321175</v>
      </c>
      <c r="I83" s="2">
        <f t="shared" si="13"/>
        <v>0.28222058823529411</v>
      </c>
      <c r="J83" s="1">
        <f t="shared" si="14"/>
        <v>368.47033964626701</v>
      </c>
      <c r="K83" s="1">
        <f t="shared" si="15"/>
        <v>81.101424323055255</v>
      </c>
      <c r="L83" t="s">
        <v>93</v>
      </c>
      <c r="M83" t="s">
        <v>90</v>
      </c>
      <c r="N83">
        <f t="shared" si="16"/>
        <v>1</v>
      </c>
      <c r="P83">
        <f t="shared" si="17"/>
        <v>6389</v>
      </c>
      <c r="Q83">
        <f t="array" ref="Q83">IF(D83="","",IF(D83=D82,"",MAX(IF(D83=$D$2:$D$597,$N$2:$N$597))))</f>
        <v>3</v>
      </c>
      <c r="R83">
        <f t="shared" si="18"/>
        <v>1</v>
      </c>
      <c r="S83" s="2">
        <f t="shared" si="19"/>
        <v>0.28222058823529411</v>
      </c>
      <c r="T83" s="1">
        <f t="shared" si="20"/>
        <v>518157</v>
      </c>
      <c r="U83" s="1">
        <f t="shared" si="21"/>
        <v>81.101424323055255</v>
      </c>
    </row>
    <row r="84" spans="1:21" x14ac:dyDescent="0.25">
      <c r="A84" t="s">
        <v>36</v>
      </c>
      <c r="B84">
        <f t="shared" si="11"/>
        <v>4</v>
      </c>
      <c r="C84">
        <v>2015</v>
      </c>
      <c r="D84" t="s">
        <v>206</v>
      </c>
      <c r="E84">
        <v>6389</v>
      </c>
      <c r="F84" s="1">
        <v>1836000</v>
      </c>
      <c r="G84" s="1">
        <v>2075368.91</v>
      </c>
      <c r="H84" s="1">
        <f t="shared" si="12"/>
        <v>287.36891532321175</v>
      </c>
      <c r="I84" s="2">
        <f t="shared" si="13"/>
        <v>0.1303752233115468</v>
      </c>
      <c r="J84" s="1">
        <f t="shared" si="14"/>
        <v>324.83470183127247</v>
      </c>
      <c r="K84" s="1">
        <f t="shared" si="15"/>
        <v>37.465786508060717</v>
      </c>
      <c r="L84" t="s">
        <v>88</v>
      </c>
      <c r="M84" t="s">
        <v>91</v>
      </c>
      <c r="N84">
        <f t="shared" si="16"/>
        <v>2</v>
      </c>
      <c r="P84" t="str">
        <f t="shared" si="17"/>
        <v/>
      </c>
      <c r="Q84" t="str">
        <f t="array" ref="Q84">IF(D84="","",IF(D84=D83,"",MAX(IF(D84=$D$2:$D$597,$N$2:$N$597))))</f>
        <v/>
      </c>
      <c r="R84" t="str">
        <f t="shared" si="18"/>
        <v/>
      </c>
      <c r="S84" s="2" t="str">
        <f t="shared" si="19"/>
        <v/>
      </c>
      <c r="T84" s="1" t="str">
        <f t="shared" si="20"/>
        <v/>
      </c>
      <c r="U84" s="1" t="str">
        <f t="shared" si="21"/>
        <v/>
      </c>
    </row>
    <row r="85" spans="1:21" x14ac:dyDescent="0.25">
      <c r="A85" t="s">
        <v>36</v>
      </c>
      <c r="B85">
        <f t="shared" si="11"/>
        <v>4</v>
      </c>
      <c r="C85">
        <v>2015</v>
      </c>
      <c r="D85" t="s">
        <v>206</v>
      </c>
      <c r="E85">
        <v>6389</v>
      </c>
      <c r="F85" s="1">
        <v>1836000</v>
      </c>
      <c r="G85" s="1">
        <v>1858236.97</v>
      </c>
      <c r="H85" s="1">
        <f t="shared" si="12"/>
        <v>287.36891532321175</v>
      </c>
      <c r="I85" s="2">
        <f t="shared" si="13"/>
        <v>1.2111639433551183E-2</v>
      </c>
      <c r="J85" s="1">
        <f t="shared" si="14"/>
        <v>290.84942401001723</v>
      </c>
      <c r="K85" s="1">
        <f t="shared" si="15"/>
        <v>3.4805086868054786</v>
      </c>
      <c r="L85" t="s">
        <v>96</v>
      </c>
      <c r="M85" t="s">
        <v>91</v>
      </c>
      <c r="N85">
        <f t="shared" si="16"/>
        <v>3</v>
      </c>
      <c r="P85" t="str">
        <f t="shared" si="17"/>
        <v/>
      </c>
      <c r="Q85" t="str">
        <f t="array" ref="Q85">IF(D85="","",IF(D85=D84,"",MAX(IF(D85=$D$2:$D$597,$N$2:$N$597))))</f>
        <v/>
      </c>
      <c r="R85" t="str">
        <f t="shared" si="18"/>
        <v/>
      </c>
      <c r="S85" s="2" t="str">
        <f t="shared" si="19"/>
        <v/>
      </c>
      <c r="T85" s="1" t="str">
        <f t="shared" si="20"/>
        <v/>
      </c>
      <c r="U85" s="1" t="str">
        <f t="shared" si="21"/>
        <v/>
      </c>
    </row>
    <row r="86" spans="1:21" x14ac:dyDescent="0.25">
      <c r="A86" t="s">
        <v>38</v>
      </c>
      <c r="B86">
        <f t="shared" si="11"/>
        <v>4</v>
      </c>
      <c r="C86">
        <v>2015</v>
      </c>
      <c r="D86" t="s">
        <v>207</v>
      </c>
      <c r="E86">
        <v>4885</v>
      </c>
      <c r="F86" s="1">
        <v>1644000</v>
      </c>
      <c r="G86" s="1">
        <v>2694346</v>
      </c>
      <c r="H86" s="1">
        <f t="shared" si="12"/>
        <v>336.54042988741043</v>
      </c>
      <c r="I86" s="2">
        <f t="shared" si="13"/>
        <v>0.6388965936739659</v>
      </c>
      <c r="J86" s="1">
        <f t="shared" si="14"/>
        <v>551.55496417604911</v>
      </c>
      <c r="K86" s="1">
        <f t="shared" si="15"/>
        <v>215.01453428863869</v>
      </c>
      <c r="L86" t="s">
        <v>189</v>
      </c>
      <c r="M86" t="s">
        <v>90</v>
      </c>
      <c r="N86">
        <f t="shared" si="16"/>
        <v>1</v>
      </c>
      <c r="P86">
        <f t="shared" si="17"/>
        <v>4885</v>
      </c>
      <c r="Q86">
        <f t="array" ref="Q86">IF(D86="","",IF(D86=D85,"",MAX(IF(D86=$D$2:$D$597,$N$2:$N$597))))</f>
        <v>5</v>
      </c>
      <c r="R86">
        <f t="shared" si="18"/>
        <v>1</v>
      </c>
      <c r="S86" s="2">
        <f t="shared" si="19"/>
        <v>0.6388965936739659</v>
      </c>
      <c r="T86" s="1">
        <f t="shared" si="20"/>
        <v>1050346</v>
      </c>
      <c r="U86" s="1">
        <f t="shared" si="21"/>
        <v>215.01453428863869</v>
      </c>
    </row>
    <row r="87" spans="1:21" x14ac:dyDescent="0.25">
      <c r="A87" t="s">
        <v>38</v>
      </c>
      <c r="B87">
        <f t="shared" si="11"/>
        <v>4</v>
      </c>
      <c r="C87">
        <v>2015</v>
      </c>
      <c r="D87" t="s">
        <v>207</v>
      </c>
      <c r="E87">
        <v>4885</v>
      </c>
      <c r="F87" s="1">
        <v>1644000</v>
      </c>
      <c r="G87" s="12">
        <v>2505100</v>
      </c>
      <c r="H87" s="1">
        <f t="shared" si="12"/>
        <v>336.54042988741043</v>
      </c>
      <c r="I87" s="2">
        <f t="shared" si="13"/>
        <v>0.52378345498783452</v>
      </c>
      <c r="J87" s="1">
        <f t="shared" si="14"/>
        <v>512.81473899692935</v>
      </c>
      <c r="K87" s="1">
        <f t="shared" si="15"/>
        <v>176.27430910951892</v>
      </c>
      <c r="L87" t="s">
        <v>126</v>
      </c>
      <c r="M87" t="s">
        <v>91</v>
      </c>
      <c r="N87">
        <f t="shared" si="16"/>
        <v>2</v>
      </c>
      <c r="P87" t="str">
        <f t="shared" si="17"/>
        <v/>
      </c>
      <c r="Q87" t="str">
        <f t="array" ref="Q87">IF(D87="","",IF(D87=D86,"",MAX(IF(D87=$D$2:$D$597,$N$2:$N$597))))</f>
        <v/>
      </c>
      <c r="R87" t="str">
        <f t="shared" si="18"/>
        <v/>
      </c>
      <c r="S87" s="2" t="str">
        <f t="shared" si="19"/>
        <v/>
      </c>
      <c r="T87" s="1" t="str">
        <f t="shared" si="20"/>
        <v/>
      </c>
      <c r="U87" s="1" t="str">
        <f t="shared" si="21"/>
        <v/>
      </c>
    </row>
    <row r="88" spans="1:21" x14ac:dyDescent="0.25">
      <c r="A88" t="s">
        <v>38</v>
      </c>
      <c r="B88">
        <f t="shared" si="11"/>
        <v>4</v>
      </c>
      <c r="C88">
        <v>2015</v>
      </c>
      <c r="D88" t="s">
        <v>207</v>
      </c>
      <c r="E88">
        <v>4885</v>
      </c>
      <c r="F88" s="1">
        <v>1644000</v>
      </c>
      <c r="G88" s="1">
        <v>2258599.7000000002</v>
      </c>
      <c r="H88" s="1">
        <f t="shared" si="12"/>
        <v>336.54042988741043</v>
      </c>
      <c r="I88" s="2">
        <f t="shared" si="13"/>
        <v>0.37384409975669108</v>
      </c>
      <c r="J88" s="1">
        <f t="shared" si="14"/>
        <v>462.35408393039921</v>
      </c>
      <c r="K88" s="1">
        <f t="shared" si="15"/>
        <v>125.81365404298879</v>
      </c>
      <c r="L88" t="s">
        <v>94</v>
      </c>
      <c r="M88" t="s">
        <v>91</v>
      </c>
      <c r="N88">
        <f t="shared" si="16"/>
        <v>3</v>
      </c>
      <c r="P88" t="str">
        <f t="shared" si="17"/>
        <v/>
      </c>
      <c r="Q88" t="str">
        <f t="array" ref="Q88">IF(D88="","",IF(D88=D87,"",MAX(IF(D88=$D$2:$D$597,$N$2:$N$597))))</f>
        <v/>
      </c>
      <c r="R88" t="str">
        <f t="shared" si="18"/>
        <v/>
      </c>
      <c r="S88" s="2" t="str">
        <f t="shared" si="19"/>
        <v/>
      </c>
      <c r="T88" s="1" t="str">
        <f t="shared" si="20"/>
        <v/>
      </c>
      <c r="U88" s="1" t="str">
        <f t="shared" si="21"/>
        <v/>
      </c>
    </row>
    <row r="89" spans="1:21" x14ac:dyDescent="0.25">
      <c r="A89" t="s">
        <v>38</v>
      </c>
      <c r="B89">
        <f t="shared" si="11"/>
        <v>4</v>
      </c>
      <c r="C89">
        <v>2015</v>
      </c>
      <c r="D89" t="s">
        <v>207</v>
      </c>
      <c r="E89">
        <v>4885</v>
      </c>
      <c r="F89" s="1">
        <v>1644000</v>
      </c>
      <c r="G89" s="1">
        <v>2229576.7400000002</v>
      </c>
      <c r="H89" s="1">
        <f t="shared" si="12"/>
        <v>336.54042988741043</v>
      </c>
      <c r="I89" s="2">
        <f t="shared" si="13"/>
        <v>0.35619023114355247</v>
      </c>
      <c r="J89" s="1">
        <f t="shared" si="14"/>
        <v>456.41284339815769</v>
      </c>
      <c r="K89" s="1">
        <f t="shared" si="15"/>
        <v>119.87241351074726</v>
      </c>
      <c r="L89" t="s">
        <v>88</v>
      </c>
      <c r="M89" t="s">
        <v>91</v>
      </c>
      <c r="N89">
        <f t="shared" si="16"/>
        <v>4</v>
      </c>
      <c r="P89" t="str">
        <f t="shared" si="17"/>
        <v/>
      </c>
      <c r="Q89" t="str">
        <f t="array" ref="Q89">IF(D89="","",IF(D89=D88,"",MAX(IF(D89=$D$2:$D$597,$N$2:$N$597))))</f>
        <v/>
      </c>
      <c r="R89" t="str">
        <f t="shared" si="18"/>
        <v/>
      </c>
      <c r="S89" s="2" t="str">
        <f t="shared" si="19"/>
        <v/>
      </c>
      <c r="T89" s="1" t="str">
        <f t="shared" si="20"/>
        <v/>
      </c>
      <c r="U89" s="1" t="str">
        <f t="shared" si="21"/>
        <v/>
      </c>
    </row>
    <row r="90" spans="1:21" x14ac:dyDescent="0.25">
      <c r="A90" t="s">
        <v>38</v>
      </c>
      <c r="B90">
        <f t="shared" si="11"/>
        <v>4</v>
      </c>
      <c r="C90">
        <v>2015</v>
      </c>
      <c r="D90" t="s">
        <v>207</v>
      </c>
      <c r="E90">
        <v>4885</v>
      </c>
      <c r="F90" s="1">
        <v>1644000</v>
      </c>
      <c r="G90" s="1">
        <v>1688113</v>
      </c>
      <c r="H90" s="1">
        <f t="shared" si="12"/>
        <v>336.54042988741043</v>
      </c>
      <c r="I90" s="2">
        <f t="shared" si="13"/>
        <v>2.6832725060827251E-2</v>
      </c>
      <c r="J90" s="1">
        <f t="shared" si="14"/>
        <v>345.57072671443194</v>
      </c>
      <c r="K90" s="1">
        <f t="shared" si="15"/>
        <v>9.030296827021516</v>
      </c>
      <c r="L90" t="s">
        <v>93</v>
      </c>
      <c r="M90" t="s">
        <v>91</v>
      </c>
      <c r="N90">
        <f t="shared" si="16"/>
        <v>5</v>
      </c>
      <c r="P90" t="str">
        <f t="shared" si="17"/>
        <v/>
      </c>
      <c r="Q90" t="str">
        <f t="array" ref="Q90">IF(D90="","",IF(D90=D89,"",MAX(IF(D90=$D$2:$D$597,$N$2:$N$597))))</f>
        <v/>
      </c>
      <c r="R90" t="str">
        <f t="shared" si="18"/>
        <v/>
      </c>
      <c r="S90" s="2" t="str">
        <f t="shared" si="19"/>
        <v/>
      </c>
      <c r="T90" s="1" t="str">
        <f t="shared" si="20"/>
        <v/>
      </c>
      <c r="U90" s="1" t="str">
        <f t="shared" si="21"/>
        <v/>
      </c>
    </row>
    <row r="91" spans="1:21" x14ac:dyDescent="0.25">
      <c r="A91" t="s">
        <v>38</v>
      </c>
      <c r="B91">
        <f t="shared" si="11"/>
        <v>4</v>
      </c>
      <c r="C91">
        <v>2015</v>
      </c>
      <c r="D91" t="s">
        <v>208</v>
      </c>
      <c r="E91">
        <v>1988</v>
      </c>
      <c r="F91" s="1">
        <v>168980</v>
      </c>
      <c r="G91" s="1">
        <v>275814.84000000003</v>
      </c>
      <c r="H91" s="1">
        <f t="shared" si="12"/>
        <v>85</v>
      </c>
      <c r="I91" s="2">
        <f t="shared" si="13"/>
        <v>0.63223363711681868</v>
      </c>
      <c r="J91" s="1">
        <f t="shared" si="14"/>
        <v>138.7398591549296</v>
      </c>
      <c r="K91" s="1">
        <f t="shared" si="15"/>
        <v>53.739859154929604</v>
      </c>
      <c r="L91" t="s">
        <v>93</v>
      </c>
      <c r="M91" t="s">
        <v>90</v>
      </c>
      <c r="N91">
        <f t="shared" si="16"/>
        <v>1</v>
      </c>
      <c r="P91">
        <f t="shared" si="17"/>
        <v>1988</v>
      </c>
      <c r="Q91">
        <f t="array" ref="Q91">IF(D91="","",IF(D91=D90,"",MAX(IF(D91=$D$2:$D$597,$N$2:$N$597))))</f>
        <v>3</v>
      </c>
      <c r="R91">
        <f t="shared" si="18"/>
        <v>1</v>
      </c>
      <c r="S91" s="2">
        <f t="shared" si="19"/>
        <v>0.63223363711681868</v>
      </c>
      <c r="T91" s="1">
        <f t="shared" si="20"/>
        <v>106834.84000000003</v>
      </c>
      <c r="U91" s="1">
        <f t="shared" si="21"/>
        <v>53.73985915492959</v>
      </c>
    </row>
    <row r="92" spans="1:21" x14ac:dyDescent="0.25">
      <c r="A92" t="s">
        <v>38</v>
      </c>
      <c r="B92">
        <f t="shared" si="11"/>
        <v>4</v>
      </c>
      <c r="C92">
        <v>2015</v>
      </c>
      <c r="D92" t="s">
        <v>208</v>
      </c>
      <c r="E92">
        <v>1988</v>
      </c>
      <c r="F92" s="1">
        <v>168980</v>
      </c>
      <c r="G92" s="12">
        <f>98.15*E92</f>
        <v>195122.2</v>
      </c>
      <c r="H92" s="1">
        <f t="shared" si="12"/>
        <v>85</v>
      </c>
      <c r="I92" s="2">
        <f t="shared" si="13"/>
        <v>0.15470588235294125</v>
      </c>
      <c r="J92" s="1">
        <f t="shared" si="14"/>
        <v>98.15</v>
      </c>
      <c r="K92" s="1">
        <f t="shared" si="15"/>
        <v>13.150000000000006</v>
      </c>
      <c r="L92" t="s">
        <v>100</v>
      </c>
      <c r="M92" t="s">
        <v>91</v>
      </c>
      <c r="N92">
        <f t="shared" si="16"/>
        <v>2</v>
      </c>
      <c r="P92" t="str">
        <f t="shared" si="17"/>
        <v/>
      </c>
      <c r="Q92" t="str">
        <f t="array" ref="Q92">IF(D92="","",IF(D92=D91,"",MAX(IF(D92=$D$2:$D$597,$N$2:$N$597))))</f>
        <v/>
      </c>
      <c r="R92" t="str">
        <f t="shared" si="18"/>
        <v/>
      </c>
      <c r="S92" s="2" t="str">
        <f t="shared" si="19"/>
        <v/>
      </c>
      <c r="T92" s="1" t="str">
        <f t="shared" si="20"/>
        <v/>
      </c>
      <c r="U92" s="1" t="str">
        <f t="shared" si="21"/>
        <v/>
      </c>
    </row>
    <row r="93" spans="1:21" x14ac:dyDescent="0.25">
      <c r="A93" t="s">
        <v>38</v>
      </c>
      <c r="B93">
        <f t="shared" si="11"/>
        <v>4</v>
      </c>
      <c r="C93">
        <v>2015</v>
      </c>
      <c r="D93" t="s">
        <v>208</v>
      </c>
      <c r="E93">
        <v>1988</v>
      </c>
      <c r="F93" s="1">
        <v>168980</v>
      </c>
      <c r="G93" s="1">
        <f>89.45*E93</f>
        <v>177826.6</v>
      </c>
      <c r="H93" s="1">
        <f t="shared" si="12"/>
        <v>85</v>
      </c>
      <c r="I93" s="2">
        <f t="shared" si="13"/>
        <v>5.2352941176470623E-2</v>
      </c>
      <c r="J93" s="1">
        <f t="shared" si="14"/>
        <v>89.45</v>
      </c>
      <c r="K93" s="1">
        <f t="shared" si="15"/>
        <v>4.4500000000000028</v>
      </c>
      <c r="L93" t="s">
        <v>96</v>
      </c>
      <c r="M93" t="s">
        <v>91</v>
      </c>
      <c r="N93">
        <f t="shared" si="16"/>
        <v>3</v>
      </c>
      <c r="P93" t="str">
        <f t="shared" si="17"/>
        <v/>
      </c>
      <c r="Q93" t="str">
        <f t="array" ref="Q93">IF(D93="","",IF(D93=D92,"",MAX(IF(D93=$D$2:$D$597,$N$2:$N$597))))</f>
        <v/>
      </c>
      <c r="R93" t="str">
        <f t="shared" si="18"/>
        <v/>
      </c>
      <c r="S93" s="2" t="str">
        <f t="shared" si="19"/>
        <v/>
      </c>
      <c r="T93" s="1" t="str">
        <f t="shared" si="20"/>
        <v/>
      </c>
      <c r="U93" s="1" t="str">
        <f t="shared" si="21"/>
        <v/>
      </c>
    </row>
    <row r="94" spans="1:21" x14ac:dyDescent="0.25">
      <c r="A94" t="s">
        <v>44</v>
      </c>
      <c r="B94">
        <f t="shared" si="11"/>
        <v>4</v>
      </c>
      <c r="C94">
        <v>2015</v>
      </c>
      <c r="D94" t="s">
        <v>209</v>
      </c>
      <c r="E94">
        <v>5491</v>
      </c>
      <c r="F94" s="1">
        <v>828000</v>
      </c>
      <c r="G94" s="1">
        <v>946673.48</v>
      </c>
      <c r="H94" s="1">
        <f t="shared" si="12"/>
        <v>150.79220542706247</v>
      </c>
      <c r="I94" s="2">
        <f t="shared" si="13"/>
        <v>0.14332545893719806</v>
      </c>
      <c r="J94" s="1">
        <f t="shared" si="14"/>
        <v>172.40456747404843</v>
      </c>
      <c r="K94" s="1">
        <f t="shared" si="15"/>
        <v>21.612362046985965</v>
      </c>
      <c r="L94" t="s">
        <v>96</v>
      </c>
      <c r="M94" t="s">
        <v>90</v>
      </c>
      <c r="N94">
        <f t="shared" si="16"/>
        <v>1</v>
      </c>
      <c r="P94">
        <f t="shared" si="17"/>
        <v>5491</v>
      </c>
      <c r="Q94">
        <f t="array" ref="Q94">IF(D94="","",IF(D94=D93,"",MAX(IF(D94=$D$2:$D$597,$N$2:$N$597))))</f>
        <v>2</v>
      </c>
      <c r="R94">
        <f t="shared" si="18"/>
        <v>1</v>
      </c>
      <c r="S94" s="2">
        <f t="shared" si="19"/>
        <v>0.14332545893719806</v>
      </c>
      <c r="T94" s="1">
        <f t="shared" si="20"/>
        <v>118673.47999999998</v>
      </c>
      <c r="U94" s="1">
        <f t="shared" si="21"/>
        <v>21.612362046985975</v>
      </c>
    </row>
    <row r="95" spans="1:21" x14ac:dyDescent="0.25">
      <c r="A95" t="s">
        <v>44</v>
      </c>
      <c r="B95">
        <f t="shared" si="11"/>
        <v>4</v>
      </c>
      <c r="C95">
        <v>2015</v>
      </c>
      <c r="D95" t="s">
        <v>209</v>
      </c>
      <c r="E95">
        <v>5491</v>
      </c>
      <c r="F95" s="1">
        <v>828000</v>
      </c>
      <c r="G95" s="1">
        <v>896282</v>
      </c>
      <c r="H95" s="1">
        <f t="shared" si="12"/>
        <v>150.79220542706247</v>
      </c>
      <c r="I95" s="2">
        <f t="shared" si="13"/>
        <v>8.2466183574879226E-2</v>
      </c>
      <c r="J95" s="1">
        <f t="shared" si="14"/>
        <v>163.22746312147149</v>
      </c>
      <c r="K95" s="1">
        <f t="shared" si="15"/>
        <v>12.435257694409017</v>
      </c>
      <c r="L95" t="s">
        <v>93</v>
      </c>
      <c r="M95" t="s">
        <v>91</v>
      </c>
      <c r="N95">
        <f t="shared" si="16"/>
        <v>2</v>
      </c>
      <c r="P95" t="str">
        <f t="shared" si="17"/>
        <v/>
      </c>
      <c r="Q95" t="str">
        <f t="array" ref="Q95">IF(D95="","",IF(D95=D94,"",MAX(IF(D95=$D$2:$D$597,$N$2:$N$597))))</f>
        <v/>
      </c>
      <c r="R95" t="str">
        <f t="shared" si="18"/>
        <v/>
      </c>
      <c r="S95" s="2" t="str">
        <f t="shared" si="19"/>
        <v/>
      </c>
      <c r="T95" s="1" t="str">
        <f t="shared" si="20"/>
        <v/>
      </c>
      <c r="U95" s="1" t="str">
        <f t="shared" si="21"/>
        <v/>
      </c>
    </row>
    <row r="96" spans="1:21" x14ac:dyDescent="0.25">
      <c r="A96" t="s">
        <v>44</v>
      </c>
      <c r="B96">
        <f t="shared" si="11"/>
        <v>4</v>
      </c>
      <c r="C96">
        <v>2015</v>
      </c>
      <c r="D96" t="s">
        <v>210</v>
      </c>
      <c r="E96">
        <v>256</v>
      </c>
      <c r="F96" s="1">
        <v>33000</v>
      </c>
      <c r="G96" s="1">
        <v>41172</v>
      </c>
      <c r="H96" s="1">
        <f t="shared" si="12"/>
        <v>128.90625</v>
      </c>
      <c r="I96" s="2">
        <f t="shared" si="13"/>
        <v>0.24763636363636363</v>
      </c>
      <c r="J96" s="1">
        <f t="shared" si="14"/>
        <v>160.828125</v>
      </c>
      <c r="K96" s="1">
        <f t="shared" si="15"/>
        <v>31.921875</v>
      </c>
      <c r="L96" t="s">
        <v>211</v>
      </c>
      <c r="M96" t="s">
        <v>90</v>
      </c>
      <c r="N96">
        <f t="shared" si="16"/>
        <v>1</v>
      </c>
      <c r="P96">
        <f t="shared" si="17"/>
        <v>256</v>
      </c>
      <c r="Q96">
        <f t="array" ref="Q96">IF(D96="","",IF(D96=D95,"",MAX(IF(D96=$D$2:$D$597,$N$2:$N$597))))</f>
        <v>3</v>
      </c>
      <c r="R96">
        <f t="shared" si="18"/>
        <v>1</v>
      </c>
      <c r="S96" s="2">
        <f t="shared" si="19"/>
        <v>0.24763636363636363</v>
      </c>
      <c r="T96" s="1">
        <f t="shared" si="20"/>
        <v>8172</v>
      </c>
      <c r="U96" s="1">
        <f t="shared" si="21"/>
        <v>31.921875</v>
      </c>
    </row>
    <row r="97" spans="1:21" x14ac:dyDescent="0.25">
      <c r="A97" t="s">
        <v>44</v>
      </c>
      <c r="B97">
        <f t="shared" si="11"/>
        <v>4</v>
      </c>
      <c r="C97">
        <v>2015</v>
      </c>
      <c r="D97" t="s">
        <v>210</v>
      </c>
      <c r="E97">
        <v>256</v>
      </c>
      <c r="F97" s="1">
        <v>33000</v>
      </c>
      <c r="G97" s="1">
        <f>158*E97</f>
        <v>40448</v>
      </c>
      <c r="H97" s="1">
        <f t="shared" si="12"/>
        <v>128.90625</v>
      </c>
      <c r="I97" s="2">
        <f t="shared" si="13"/>
        <v>0.2256969696969697</v>
      </c>
      <c r="J97" s="1">
        <f t="shared" si="14"/>
        <v>158</v>
      </c>
      <c r="K97" s="1">
        <f t="shared" si="15"/>
        <v>29.09375</v>
      </c>
      <c r="L97" t="s">
        <v>134</v>
      </c>
      <c r="M97" t="s">
        <v>91</v>
      </c>
      <c r="N97">
        <f t="shared" si="16"/>
        <v>2</v>
      </c>
      <c r="P97" t="str">
        <f t="shared" si="17"/>
        <v/>
      </c>
      <c r="Q97" t="str">
        <f t="array" ref="Q97">IF(D97="","",IF(D97=D96,"",MAX(IF(D97=$D$2:$D$597,$N$2:$N$597))))</f>
        <v/>
      </c>
      <c r="R97" t="str">
        <f t="shared" si="18"/>
        <v/>
      </c>
      <c r="S97" s="2" t="str">
        <f t="shared" si="19"/>
        <v/>
      </c>
      <c r="T97" s="1" t="str">
        <f t="shared" si="20"/>
        <v/>
      </c>
      <c r="U97" s="1" t="str">
        <f t="shared" si="21"/>
        <v/>
      </c>
    </row>
    <row r="98" spans="1:21" x14ac:dyDescent="0.25">
      <c r="A98" t="s">
        <v>44</v>
      </c>
      <c r="B98">
        <f t="shared" si="11"/>
        <v>4</v>
      </c>
      <c r="C98">
        <v>2015</v>
      </c>
      <c r="D98" t="s">
        <v>210</v>
      </c>
      <c r="E98">
        <v>256</v>
      </c>
      <c r="F98" s="1">
        <v>33000</v>
      </c>
      <c r="G98" s="1">
        <f>151.15*E98</f>
        <v>38694.400000000001</v>
      </c>
      <c r="H98" s="1">
        <f t="shared" si="12"/>
        <v>128.90625</v>
      </c>
      <c r="I98" s="2">
        <f t="shared" si="13"/>
        <v>0.1725575757575758</v>
      </c>
      <c r="J98" s="1">
        <f t="shared" si="14"/>
        <v>151.15</v>
      </c>
      <c r="K98" s="1">
        <f t="shared" si="15"/>
        <v>22.243750000000006</v>
      </c>
      <c r="L98" t="s">
        <v>109</v>
      </c>
      <c r="M98" t="s">
        <v>91</v>
      </c>
      <c r="N98">
        <f t="shared" si="16"/>
        <v>3</v>
      </c>
      <c r="P98" t="str">
        <f t="shared" si="17"/>
        <v/>
      </c>
      <c r="Q98" t="str">
        <f t="array" ref="Q98">IF(D98="","",IF(D98=D97,"",MAX(IF(D98=$D$2:$D$597,$N$2:$N$597))))</f>
        <v/>
      </c>
      <c r="R98" t="str">
        <f t="shared" si="18"/>
        <v/>
      </c>
      <c r="S98" s="2" t="str">
        <f t="shared" si="19"/>
        <v/>
      </c>
      <c r="T98" s="1" t="str">
        <f t="shared" si="20"/>
        <v/>
      </c>
      <c r="U98" s="1" t="str">
        <f t="shared" si="21"/>
        <v/>
      </c>
    </row>
    <row r="99" spans="1:21" x14ac:dyDescent="0.25">
      <c r="A99" t="s">
        <v>62</v>
      </c>
      <c r="B99">
        <f t="shared" si="11"/>
        <v>1</v>
      </c>
      <c r="C99">
        <v>2016</v>
      </c>
      <c r="D99" t="s">
        <v>212</v>
      </c>
      <c r="E99">
        <v>2660</v>
      </c>
      <c r="F99" s="1">
        <v>611000</v>
      </c>
      <c r="G99" s="1">
        <v>1165496.82</v>
      </c>
      <c r="H99" s="1">
        <f t="shared" si="12"/>
        <v>229.69924812030075</v>
      </c>
      <c r="I99" s="2">
        <f t="shared" si="13"/>
        <v>0.90752343698854343</v>
      </c>
      <c r="J99" s="1">
        <f t="shared" si="14"/>
        <v>438.15669924812033</v>
      </c>
      <c r="K99" s="1">
        <f t="shared" si="15"/>
        <v>208.45745112781958</v>
      </c>
      <c r="L99" t="s">
        <v>88</v>
      </c>
      <c r="M99" t="s">
        <v>90</v>
      </c>
      <c r="N99">
        <f t="shared" si="16"/>
        <v>1</v>
      </c>
      <c r="P99">
        <f t="shared" si="17"/>
        <v>2660</v>
      </c>
      <c r="Q99">
        <f t="array" ref="Q99">IF(D99="","",IF(D99=D98,"",MAX(IF(D99=$D$2:$D$597,$N$2:$N$597))))</f>
        <v>1</v>
      </c>
      <c r="R99">
        <f t="shared" si="18"/>
        <v>1</v>
      </c>
      <c r="S99" s="2">
        <f t="shared" si="19"/>
        <v>0.90752343698854343</v>
      </c>
      <c r="T99" s="1">
        <f t="shared" si="20"/>
        <v>554496.82000000007</v>
      </c>
      <c r="U99" s="1">
        <f t="shared" si="21"/>
        <v>208.45745112781958</v>
      </c>
    </row>
    <row r="100" spans="1:21" x14ac:dyDescent="0.25">
      <c r="A100" t="s">
        <v>62</v>
      </c>
      <c r="B100">
        <f t="shared" si="11"/>
        <v>1</v>
      </c>
      <c r="C100">
        <v>2016</v>
      </c>
      <c r="D100" t="s">
        <v>212</v>
      </c>
      <c r="E100">
        <v>2660</v>
      </c>
      <c r="F100" s="1">
        <v>611000</v>
      </c>
      <c r="G100" s="6"/>
      <c r="H100" s="1">
        <f t="shared" si="12"/>
        <v>229.69924812030075</v>
      </c>
      <c r="I100" s="2">
        <f t="shared" si="13"/>
        <v>-1</v>
      </c>
      <c r="J100" s="1">
        <f t="shared" si="14"/>
        <v>0</v>
      </c>
      <c r="K100" s="1">
        <f t="shared" si="15"/>
        <v>-229.69924812030075</v>
      </c>
      <c r="M100" t="s">
        <v>91</v>
      </c>
      <c r="N100">
        <f t="shared" si="16"/>
        <v>0</v>
      </c>
      <c r="P100" t="str">
        <f t="shared" si="17"/>
        <v/>
      </c>
      <c r="Q100" t="str">
        <f t="array" ref="Q100">IF(D100="","",IF(D100=D99,"",MAX(IF(D100=$D$2:$D$597,$N$2:$N$597))))</f>
        <v/>
      </c>
      <c r="R100" t="str">
        <f t="shared" si="18"/>
        <v/>
      </c>
      <c r="S100" s="2" t="str">
        <f t="shared" si="19"/>
        <v/>
      </c>
      <c r="T100" s="1" t="str">
        <f t="shared" si="20"/>
        <v/>
      </c>
      <c r="U100" s="1" t="str">
        <f t="shared" si="21"/>
        <v/>
      </c>
    </row>
    <row r="101" spans="1:21" x14ac:dyDescent="0.25">
      <c r="A101" t="s">
        <v>62</v>
      </c>
      <c r="B101">
        <f t="shared" si="11"/>
        <v>1</v>
      </c>
      <c r="C101">
        <v>2016</v>
      </c>
      <c r="D101" t="s">
        <v>212</v>
      </c>
      <c r="E101">
        <v>2660</v>
      </c>
      <c r="F101" s="1">
        <v>611000</v>
      </c>
      <c r="G101" s="1"/>
      <c r="H101" s="1">
        <f t="shared" si="12"/>
        <v>229.69924812030075</v>
      </c>
      <c r="I101" s="2">
        <f t="shared" si="13"/>
        <v>-1</v>
      </c>
      <c r="J101" s="1">
        <f t="shared" si="14"/>
        <v>0</v>
      </c>
      <c r="K101" s="1">
        <f t="shared" si="15"/>
        <v>-229.69924812030075</v>
      </c>
      <c r="M101" t="s">
        <v>91</v>
      </c>
      <c r="N101">
        <f t="shared" si="16"/>
        <v>0</v>
      </c>
      <c r="P101" t="str">
        <f t="shared" si="17"/>
        <v/>
      </c>
      <c r="Q101" t="str">
        <f t="array" ref="Q101">IF(D101="","",IF(D101=D100,"",MAX(IF(D101=$D$2:$D$597,$N$2:$N$597))))</f>
        <v/>
      </c>
      <c r="R101" t="str">
        <f t="shared" si="18"/>
        <v/>
      </c>
      <c r="S101" s="2" t="str">
        <f t="shared" si="19"/>
        <v/>
      </c>
      <c r="T101" s="1" t="str">
        <f t="shared" si="20"/>
        <v/>
      </c>
      <c r="U101" s="1" t="str">
        <f t="shared" si="21"/>
        <v/>
      </c>
    </row>
    <row r="102" spans="1:21" x14ac:dyDescent="0.25">
      <c r="A102" t="s">
        <v>62</v>
      </c>
      <c r="B102">
        <f t="shared" si="11"/>
        <v>1</v>
      </c>
      <c r="C102">
        <v>2016</v>
      </c>
      <c r="D102" t="s">
        <v>213</v>
      </c>
      <c r="E102">
        <v>1322</v>
      </c>
      <c r="F102" s="1">
        <v>364000</v>
      </c>
      <c r="G102" s="1">
        <v>692732.52</v>
      </c>
      <c r="H102" s="1">
        <f t="shared" si="12"/>
        <v>275.34039334341907</v>
      </c>
      <c r="I102" s="2">
        <f t="shared" si="13"/>
        <v>0.90311131868131878</v>
      </c>
      <c r="J102" s="1">
        <f t="shared" si="14"/>
        <v>524.00341906202721</v>
      </c>
      <c r="K102" s="1">
        <f t="shared" si="15"/>
        <v>248.66302571860814</v>
      </c>
      <c r="L102" t="s">
        <v>88</v>
      </c>
      <c r="M102" t="s">
        <v>90</v>
      </c>
      <c r="N102">
        <f t="shared" si="16"/>
        <v>1</v>
      </c>
      <c r="P102">
        <f t="shared" si="17"/>
        <v>1322</v>
      </c>
      <c r="Q102">
        <f t="array" ref="Q102">IF(D102="","",IF(D102=D101,"",MAX(IF(D102=$D$2:$D$597,$N$2:$N$597))))</f>
        <v>1</v>
      </c>
      <c r="R102">
        <f t="shared" si="18"/>
        <v>1</v>
      </c>
      <c r="S102" s="2">
        <f t="shared" si="19"/>
        <v>0.90311131868131878</v>
      </c>
      <c r="T102" s="1">
        <f t="shared" si="20"/>
        <v>328732.52</v>
      </c>
      <c r="U102" s="1">
        <f t="shared" si="21"/>
        <v>248.6630257186082</v>
      </c>
    </row>
    <row r="103" spans="1:21" x14ac:dyDescent="0.25">
      <c r="A103" t="s">
        <v>62</v>
      </c>
      <c r="B103">
        <f t="shared" si="11"/>
        <v>1</v>
      </c>
      <c r="C103">
        <v>2016</v>
      </c>
      <c r="D103" t="s">
        <v>213</v>
      </c>
      <c r="E103">
        <v>1322</v>
      </c>
      <c r="F103" s="1">
        <v>364000</v>
      </c>
      <c r="G103" s="6"/>
      <c r="H103" s="1">
        <f t="shared" si="12"/>
        <v>275.34039334341907</v>
      </c>
      <c r="I103" s="2">
        <f t="shared" si="13"/>
        <v>-1</v>
      </c>
      <c r="J103" s="1">
        <f t="shared" si="14"/>
        <v>0</v>
      </c>
      <c r="K103" s="1">
        <f t="shared" si="15"/>
        <v>-275.34039334341907</v>
      </c>
      <c r="M103" t="s">
        <v>91</v>
      </c>
      <c r="N103">
        <f t="shared" si="16"/>
        <v>0</v>
      </c>
      <c r="P103" t="str">
        <f t="shared" si="17"/>
        <v/>
      </c>
      <c r="Q103" t="str">
        <f t="array" ref="Q103">IF(D103="","",IF(D103=D102,"",MAX(IF(D103=$D$2:$D$597,$N$2:$N$597))))</f>
        <v/>
      </c>
      <c r="R103" t="str">
        <f t="shared" si="18"/>
        <v/>
      </c>
      <c r="S103" s="2" t="str">
        <f t="shared" si="19"/>
        <v/>
      </c>
      <c r="T103" s="1" t="str">
        <f t="shared" si="20"/>
        <v/>
      </c>
      <c r="U103" s="1" t="str">
        <f t="shared" si="21"/>
        <v/>
      </c>
    </row>
    <row r="104" spans="1:21" x14ac:dyDescent="0.25">
      <c r="A104" t="s">
        <v>62</v>
      </c>
      <c r="B104">
        <f t="shared" si="11"/>
        <v>1</v>
      </c>
      <c r="C104">
        <v>2016</v>
      </c>
      <c r="D104" t="s">
        <v>213</v>
      </c>
      <c r="E104">
        <v>1322</v>
      </c>
      <c r="F104" s="1">
        <v>364000</v>
      </c>
      <c r="G104" s="1"/>
      <c r="H104" s="1">
        <f t="shared" si="12"/>
        <v>275.34039334341907</v>
      </c>
      <c r="I104" s="2">
        <f t="shared" si="13"/>
        <v>-1</v>
      </c>
      <c r="J104" s="1">
        <f t="shared" si="14"/>
        <v>0</v>
      </c>
      <c r="K104" s="1">
        <f t="shared" si="15"/>
        <v>-275.34039334341907</v>
      </c>
      <c r="M104" t="s">
        <v>91</v>
      </c>
      <c r="N104">
        <f t="shared" si="16"/>
        <v>0</v>
      </c>
      <c r="P104" t="str">
        <f t="shared" si="17"/>
        <v/>
      </c>
      <c r="Q104" t="str">
        <f t="array" ref="Q104">IF(D104="","",IF(D104=D103,"",MAX(IF(D104=$D$2:$D$597,$N$2:$N$597))))</f>
        <v/>
      </c>
      <c r="R104" t="str">
        <f t="shared" si="18"/>
        <v/>
      </c>
      <c r="S104" s="2" t="str">
        <f t="shared" si="19"/>
        <v/>
      </c>
      <c r="T104" s="1" t="str">
        <f t="shared" si="20"/>
        <v/>
      </c>
      <c r="U104" s="1" t="str">
        <f t="shared" si="21"/>
        <v/>
      </c>
    </row>
    <row r="105" spans="1:21" x14ac:dyDescent="0.25">
      <c r="A105" t="s">
        <v>62</v>
      </c>
      <c r="B105">
        <f t="shared" si="11"/>
        <v>1</v>
      </c>
      <c r="C105">
        <v>2016</v>
      </c>
      <c r="D105" t="s">
        <v>213</v>
      </c>
      <c r="E105">
        <v>1322</v>
      </c>
      <c r="F105" s="1">
        <v>364000</v>
      </c>
      <c r="G105" s="1"/>
      <c r="H105" s="1">
        <f t="shared" si="12"/>
        <v>275.34039334341907</v>
      </c>
      <c r="I105" s="2">
        <f t="shared" si="13"/>
        <v>-1</v>
      </c>
      <c r="J105" s="1">
        <f t="shared" si="14"/>
        <v>0</v>
      </c>
      <c r="K105" s="1">
        <f t="shared" si="15"/>
        <v>-275.34039334341907</v>
      </c>
      <c r="M105" t="s">
        <v>91</v>
      </c>
      <c r="N105">
        <f t="shared" si="16"/>
        <v>0</v>
      </c>
      <c r="P105" t="str">
        <f t="shared" si="17"/>
        <v/>
      </c>
      <c r="Q105" t="str">
        <f t="array" ref="Q105">IF(D105="","",IF(D105=D104,"",MAX(IF(D105=$D$2:$D$597,$N$2:$N$597))))</f>
        <v/>
      </c>
      <c r="R105" t="str">
        <f t="shared" si="18"/>
        <v/>
      </c>
      <c r="S105" s="2" t="str">
        <f t="shared" si="19"/>
        <v/>
      </c>
      <c r="T105" s="1" t="str">
        <f t="shared" si="20"/>
        <v/>
      </c>
      <c r="U105" s="1" t="str">
        <f t="shared" si="21"/>
        <v/>
      </c>
    </row>
    <row r="106" spans="1:21" x14ac:dyDescent="0.25">
      <c r="A106" t="s">
        <v>62</v>
      </c>
      <c r="B106">
        <f t="shared" si="11"/>
        <v>1</v>
      </c>
      <c r="C106">
        <v>2016</v>
      </c>
      <c r="D106" t="s">
        <v>213</v>
      </c>
      <c r="E106">
        <v>1322</v>
      </c>
      <c r="F106" s="1">
        <v>364000</v>
      </c>
      <c r="G106" s="1"/>
      <c r="H106" s="1">
        <f t="shared" si="12"/>
        <v>275.34039334341907</v>
      </c>
      <c r="I106" s="2">
        <f t="shared" si="13"/>
        <v>-1</v>
      </c>
      <c r="J106" s="1">
        <f t="shared" si="14"/>
        <v>0</v>
      </c>
      <c r="K106" s="1">
        <f t="shared" si="15"/>
        <v>-275.34039334341907</v>
      </c>
      <c r="M106" t="s">
        <v>91</v>
      </c>
      <c r="N106">
        <f t="shared" si="16"/>
        <v>0</v>
      </c>
      <c r="P106" t="str">
        <f t="shared" si="17"/>
        <v/>
      </c>
      <c r="Q106" t="str">
        <f t="array" ref="Q106">IF(D106="","",IF(D106=D105,"",MAX(IF(D106=$D$2:$D$597,$N$2:$N$597))))</f>
        <v/>
      </c>
      <c r="R106" t="str">
        <f t="shared" si="18"/>
        <v/>
      </c>
      <c r="S106" s="2" t="str">
        <f t="shared" si="19"/>
        <v/>
      </c>
      <c r="T106" s="1" t="str">
        <f t="shared" si="20"/>
        <v/>
      </c>
      <c r="U106" s="1" t="str">
        <f t="shared" si="21"/>
        <v/>
      </c>
    </row>
    <row r="107" spans="1:21" x14ac:dyDescent="0.25">
      <c r="A107" t="s">
        <v>62</v>
      </c>
      <c r="B107">
        <f t="shared" si="11"/>
        <v>1</v>
      </c>
      <c r="C107">
        <v>2016</v>
      </c>
      <c r="D107" t="s">
        <v>213</v>
      </c>
      <c r="E107">
        <v>1322</v>
      </c>
      <c r="F107" s="1">
        <v>364000</v>
      </c>
      <c r="G107" s="1"/>
      <c r="H107" s="1">
        <f t="shared" si="12"/>
        <v>275.34039334341907</v>
      </c>
      <c r="I107" s="2">
        <f t="shared" si="13"/>
        <v>-1</v>
      </c>
      <c r="J107" s="1">
        <f t="shared" si="14"/>
        <v>0</v>
      </c>
      <c r="K107" s="1">
        <f t="shared" si="15"/>
        <v>-275.34039334341907</v>
      </c>
      <c r="M107" t="s">
        <v>91</v>
      </c>
      <c r="N107">
        <f t="shared" si="16"/>
        <v>0</v>
      </c>
      <c r="P107" t="str">
        <f t="shared" si="17"/>
        <v/>
      </c>
      <c r="Q107" t="str">
        <f t="array" ref="Q107">IF(D107="","",IF(D107=D106,"",MAX(IF(D107=$D$2:$D$597,$N$2:$N$597))))</f>
        <v/>
      </c>
      <c r="R107" t="str">
        <f t="shared" si="18"/>
        <v/>
      </c>
      <c r="S107" s="2" t="str">
        <f t="shared" si="19"/>
        <v/>
      </c>
      <c r="T107" s="1" t="str">
        <f t="shared" si="20"/>
        <v/>
      </c>
      <c r="U107" s="1" t="str">
        <f t="shared" si="21"/>
        <v/>
      </c>
    </row>
    <row r="108" spans="1:21" x14ac:dyDescent="0.25">
      <c r="A108" t="s">
        <v>62</v>
      </c>
      <c r="B108">
        <f t="shared" si="11"/>
        <v>1</v>
      </c>
      <c r="C108">
        <v>2016</v>
      </c>
      <c r="D108" t="s">
        <v>213</v>
      </c>
      <c r="E108">
        <v>1322</v>
      </c>
      <c r="F108" s="1">
        <v>364000</v>
      </c>
      <c r="G108" s="1"/>
      <c r="H108" s="1">
        <f t="shared" si="12"/>
        <v>275.34039334341907</v>
      </c>
      <c r="I108" s="2">
        <f t="shared" si="13"/>
        <v>-1</v>
      </c>
      <c r="J108" s="1">
        <f t="shared" si="14"/>
        <v>0</v>
      </c>
      <c r="K108" s="1">
        <f t="shared" si="15"/>
        <v>-275.34039334341907</v>
      </c>
      <c r="M108" t="s">
        <v>91</v>
      </c>
      <c r="N108">
        <f t="shared" si="16"/>
        <v>0</v>
      </c>
      <c r="P108" t="str">
        <f t="shared" si="17"/>
        <v/>
      </c>
      <c r="Q108" t="str">
        <f t="array" ref="Q108">IF(D108="","",IF(D108=D107,"",MAX(IF(D108=$D$2:$D$597,$N$2:$N$597))))</f>
        <v/>
      </c>
      <c r="R108" t="str">
        <f t="shared" si="18"/>
        <v/>
      </c>
      <c r="S108" s="2" t="str">
        <f t="shared" si="19"/>
        <v/>
      </c>
      <c r="T108" s="1" t="str">
        <f t="shared" si="20"/>
        <v/>
      </c>
      <c r="U108" s="1" t="str">
        <f t="shared" si="21"/>
        <v/>
      </c>
    </row>
    <row r="109" spans="1:21" x14ac:dyDescent="0.25">
      <c r="A109" t="s">
        <v>62</v>
      </c>
      <c r="B109">
        <f t="shared" si="11"/>
        <v>1</v>
      </c>
      <c r="C109">
        <v>2016</v>
      </c>
      <c r="D109" t="s">
        <v>214</v>
      </c>
      <c r="E109">
        <v>982</v>
      </c>
      <c r="F109" s="1">
        <v>124000</v>
      </c>
      <c r="G109" s="1">
        <v>213629.18</v>
      </c>
      <c r="H109" s="1">
        <f t="shared" si="12"/>
        <v>126.27291242362526</v>
      </c>
      <c r="I109" s="2">
        <f t="shared" si="13"/>
        <v>0.72281596774193546</v>
      </c>
      <c r="J109" s="1">
        <f t="shared" si="14"/>
        <v>217.54498981670059</v>
      </c>
      <c r="K109" s="1">
        <f t="shared" si="15"/>
        <v>91.272077393075335</v>
      </c>
      <c r="L109" t="s">
        <v>96</v>
      </c>
      <c r="M109" t="s">
        <v>90</v>
      </c>
      <c r="N109">
        <f t="shared" si="16"/>
        <v>1</v>
      </c>
      <c r="P109">
        <f t="shared" si="17"/>
        <v>982</v>
      </c>
      <c r="Q109">
        <f t="array" ref="Q109">IF(D109="","",IF(D109=D108,"",MAX(IF(D109=$D$2:$D$597,$N$2:$N$597))))</f>
        <v>1</v>
      </c>
      <c r="R109">
        <f t="shared" si="18"/>
        <v>1</v>
      </c>
      <c r="S109" s="2">
        <f t="shared" si="19"/>
        <v>0.72281596774193546</v>
      </c>
      <c r="T109" s="1">
        <f t="shared" si="20"/>
        <v>89629.18</v>
      </c>
      <c r="U109" s="1">
        <f t="shared" si="21"/>
        <v>91.27207739307535</v>
      </c>
    </row>
    <row r="110" spans="1:21" x14ac:dyDescent="0.25">
      <c r="A110" t="s">
        <v>62</v>
      </c>
      <c r="B110">
        <f t="shared" si="11"/>
        <v>1</v>
      </c>
      <c r="C110">
        <v>2016</v>
      </c>
      <c r="D110" t="s">
        <v>214</v>
      </c>
      <c r="E110">
        <v>982</v>
      </c>
      <c r="F110" s="1">
        <v>124000</v>
      </c>
      <c r="G110" s="6"/>
      <c r="H110" s="1">
        <f t="shared" si="12"/>
        <v>126.27291242362526</v>
      </c>
      <c r="I110" s="2">
        <f t="shared" si="13"/>
        <v>-1</v>
      </c>
      <c r="J110" s="1">
        <f t="shared" si="14"/>
        <v>0</v>
      </c>
      <c r="K110" s="1">
        <f t="shared" si="15"/>
        <v>-126.27291242362526</v>
      </c>
      <c r="M110" t="s">
        <v>91</v>
      </c>
      <c r="N110">
        <f t="shared" si="16"/>
        <v>0</v>
      </c>
      <c r="P110" t="str">
        <f t="shared" si="17"/>
        <v/>
      </c>
      <c r="Q110" t="str">
        <f t="array" ref="Q110">IF(D110="","",IF(D110=D109,"",MAX(IF(D110=$D$2:$D$597,$N$2:$N$597))))</f>
        <v/>
      </c>
      <c r="R110" t="str">
        <f t="shared" si="18"/>
        <v/>
      </c>
      <c r="S110" s="2" t="str">
        <f t="shared" si="19"/>
        <v/>
      </c>
      <c r="T110" s="1" t="str">
        <f t="shared" si="20"/>
        <v/>
      </c>
      <c r="U110" s="1" t="str">
        <f t="shared" si="21"/>
        <v/>
      </c>
    </row>
    <row r="111" spans="1:21" x14ac:dyDescent="0.25">
      <c r="A111" t="s">
        <v>62</v>
      </c>
      <c r="B111">
        <f t="shared" si="11"/>
        <v>1</v>
      </c>
      <c r="C111">
        <v>2016</v>
      </c>
      <c r="D111" t="s">
        <v>214</v>
      </c>
      <c r="E111">
        <v>982</v>
      </c>
      <c r="F111" s="1">
        <v>124000</v>
      </c>
      <c r="G111" s="1"/>
      <c r="H111" s="1">
        <f t="shared" si="12"/>
        <v>126.27291242362526</v>
      </c>
      <c r="I111" s="2">
        <f t="shared" si="13"/>
        <v>-1</v>
      </c>
      <c r="J111" s="1">
        <f t="shared" si="14"/>
        <v>0</v>
      </c>
      <c r="K111" s="1">
        <f t="shared" si="15"/>
        <v>-126.27291242362526</v>
      </c>
      <c r="M111" t="s">
        <v>91</v>
      </c>
      <c r="N111">
        <f t="shared" si="16"/>
        <v>0</v>
      </c>
      <c r="P111" t="str">
        <f t="shared" si="17"/>
        <v/>
      </c>
      <c r="Q111" t="str">
        <f t="array" ref="Q111">IF(D111="","",IF(D111=D110,"",MAX(IF(D111=$D$2:$D$597,$N$2:$N$597))))</f>
        <v/>
      </c>
      <c r="R111" t="str">
        <f t="shared" si="18"/>
        <v/>
      </c>
      <c r="S111" s="2" t="str">
        <f t="shared" si="19"/>
        <v/>
      </c>
      <c r="T111" s="1" t="str">
        <f t="shared" si="20"/>
        <v/>
      </c>
      <c r="U111" s="1" t="str">
        <f t="shared" si="21"/>
        <v/>
      </c>
    </row>
    <row r="112" spans="1:21" x14ac:dyDescent="0.25">
      <c r="A112" t="s">
        <v>62</v>
      </c>
      <c r="B112">
        <f t="shared" si="11"/>
        <v>1</v>
      </c>
      <c r="C112">
        <v>2016</v>
      </c>
      <c r="D112" t="s">
        <v>215</v>
      </c>
      <c r="E112">
        <v>63</v>
      </c>
      <c r="F112" s="1">
        <v>13000</v>
      </c>
      <c r="G112" s="1">
        <v>13802.05</v>
      </c>
      <c r="H112" s="1">
        <f t="shared" si="12"/>
        <v>206.34920634920636</v>
      </c>
      <c r="I112" s="2">
        <f t="shared" si="13"/>
        <v>6.169615384615379E-2</v>
      </c>
      <c r="J112" s="1">
        <f t="shared" si="14"/>
        <v>219.08015873015873</v>
      </c>
      <c r="K112" s="1">
        <f t="shared" si="15"/>
        <v>12.730952380952374</v>
      </c>
      <c r="L112" t="s">
        <v>111</v>
      </c>
      <c r="M112" t="s">
        <v>90</v>
      </c>
      <c r="N112">
        <f t="shared" si="16"/>
        <v>1</v>
      </c>
      <c r="P112">
        <f t="shared" si="17"/>
        <v>63</v>
      </c>
      <c r="Q112">
        <f t="array" ref="Q112">IF(D112="","",IF(D112=D111,"",MAX(IF(D112=$D$2:$D$597,$N$2:$N$597))))</f>
        <v>1</v>
      </c>
      <c r="R112">
        <f t="shared" si="18"/>
        <v>1</v>
      </c>
      <c r="S112" s="2">
        <f t="shared" si="19"/>
        <v>6.169615384615379E-2</v>
      </c>
      <c r="T112" s="1">
        <f t="shared" si="20"/>
        <v>802.04999999999927</v>
      </c>
      <c r="U112" s="1">
        <f t="shared" si="21"/>
        <v>12.730952380952369</v>
      </c>
    </row>
    <row r="113" spans="1:21" x14ac:dyDescent="0.25">
      <c r="A113" t="s">
        <v>8</v>
      </c>
      <c r="B113">
        <f t="shared" si="11"/>
        <v>1</v>
      </c>
      <c r="C113">
        <v>2016</v>
      </c>
      <c r="D113" t="s">
        <v>217</v>
      </c>
      <c r="E113">
        <v>3462</v>
      </c>
      <c r="F113" s="1">
        <v>805000</v>
      </c>
      <c r="G113" s="1">
        <v>1640223.2</v>
      </c>
      <c r="H113" s="1">
        <f t="shared" si="12"/>
        <v>232.52455228191798</v>
      </c>
      <c r="I113" s="2">
        <f t="shared" si="13"/>
        <v>1.0375443478260868</v>
      </c>
      <c r="J113" s="1">
        <f t="shared" si="14"/>
        <v>473.77908723281337</v>
      </c>
      <c r="K113" s="1">
        <f t="shared" si="15"/>
        <v>241.25453495089539</v>
      </c>
      <c r="L113" t="s">
        <v>88</v>
      </c>
      <c r="M113" t="s">
        <v>90</v>
      </c>
      <c r="N113">
        <f t="shared" si="16"/>
        <v>1</v>
      </c>
      <c r="P113">
        <f t="shared" si="17"/>
        <v>3462</v>
      </c>
      <c r="Q113">
        <f t="array" ref="Q113">IF(D113="","",IF(D113=D112,"",MAX(IF(D113=$D$2:$D$597,$N$2:$N$597))))</f>
        <v>1</v>
      </c>
      <c r="R113">
        <f t="shared" si="18"/>
        <v>1</v>
      </c>
      <c r="S113" s="2">
        <f t="shared" si="19"/>
        <v>1.0375443478260868</v>
      </c>
      <c r="T113" s="1">
        <f t="shared" si="20"/>
        <v>835223.2</v>
      </c>
      <c r="U113" s="1">
        <f t="shared" si="21"/>
        <v>241.25453495089542</v>
      </c>
    </row>
    <row r="114" spans="1:21" x14ac:dyDescent="0.25">
      <c r="A114" t="s">
        <v>8</v>
      </c>
      <c r="B114">
        <f t="shared" si="11"/>
        <v>1</v>
      </c>
      <c r="C114">
        <v>2016</v>
      </c>
      <c r="D114" t="s">
        <v>217</v>
      </c>
      <c r="E114">
        <v>3462</v>
      </c>
      <c r="F114" s="1">
        <v>805000</v>
      </c>
      <c r="G114" s="6"/>
      <c r="H114" s="1">
        <f t="shared" si="12"/>
        <v>232.52455228191798</v>
      </c>
      <c r="I114" s="2">
        <f t="shared" si="13"/>
        <v>-1</v>
      </c>
      <c r="J114" s="1">
        <f t="shared" si="14"/>
        <v>0</v>
      </c>
      <c r="K114" s="1">
        <f t="shared" si="15"/>
        <v>-232.52455228191798</v>
      </c>
      <c r="M114" t="s">
        <v>91</v>
      </c>
      <c r="N114">
        <f t="shared" si="16"/>
        <v>0</v>
      </c>
      <c r="P114" t="str">
        <f t="shared" si="17"/>
        <v/>
      </c>
      <c r="Q114" t="str">
        <f t="array" ref="Q114">IF(D114="","",IF(D114=D113,"",MAX(IF(D114=$D$2:$D$597,$N$2:$N$597))))</f>
        <v/>
      </c>
      <c r="R114" t="str">
        <f t="shared" si="18"/>
        <v/>
      </c>
      <c r="S114" s="2" t="str">
        <f t="shared" si="19"/>
        <v/>
      </c>
      <c r="T114" s="1" t="str">
        <f t="shared" si="20"/>
        <v/>
      </c>
      <c r="U114" s="1" t="str">
        <f t="shared" si="21"/>
        <v/>
      </c>
    </row>
    <row r="115" spans="1:21" x14ac:dyDescent="0.25">
      <c r="A115" t="s">
        <v>8</v>
      </c>
      <c r="B115">
        <f t="shared" si="11"/>
        <v>1</v>
      </c>
      <c r="C115">
        <v>2016</v>
      </c>
      <c r="D115" t="s">
        <v>217</v>
      </c>
      <c r="E115">
        <v>3462</v>
      </c>
      <c r="F115" s="1">
        <v>805000</v>
      </c>
      <c r="G115" s="1"/>
      <c r="H115" s="1">
        <f t="shared" si="12"/>
        <v>232.52455228191798</v>
      </c>
      <c r="I115" s="2">
        <f t="shared" si="13"/>
        <v>-1</v>
      </c>
      <c r="J115" s="1">
        <f t="shared" si="14"/>
        <v>0</v>
      </c>
      <c r="K115" s="1">
        <f t="shared" si="15"/>
        <v>-232.52455228191798</v>
      </c>
      <c r="M115" t="s">
        <v>91</v>
      </c>
      <c r="N115">
        <f t="shared" si="16"/>
        <v>0</v>
      </c>
      <c r="P115" t="str">
        <f t="shared" si="17"/>
        <v/>
      </c>
      <c r="Q115" t="str">
        <f t="array" ref="Q115">IF(D115="","",IF(D115=D114,"",MAX(IF(D115=$D$2:$D$597,$N$2:$N$597))))</f>
        <v/>
      </c>
      <c r="R115" t="str">
        <f t="shared" si="18"/>
        <v/>
      </c>
      <c r="S115" s="2" t="str">
        <f t="shared" si="19"/>
        <v/>
      </c>
      <c r="T115" s="1" t="str">
        <f t="shared" si="20"/>
        <v/>
      </c>
      <c r="U115" s="1" t="str">
        <f t="shared" si="21"/>
        <v/>
      </c>
    </row>
    <row r="116" spans="1:21" x14ac:dyDescent="0.25">
      <c r="A116" t="s">
        <v>8</v>
      </c>
      <c r="B116">
        <f t="shared" si="11"/>
        <v>1</v>
      </c>
      <c r="C116">
        <v>2016</v>
      </c>
      <c r="D116" t="s">
        <v>218</v>
      </c>
      <c r="E116">
        <v>4304</v>
      </c>
      <c r="F116" s="1">
        <v>985000</v>
      </c>
      <c r="G116" s="1">
        <v>1283596.58</v>
      </c>
      <c r="H116" s="1">
        <f t="shared" si="12"/>
        <v>228.85687732342006</v>
      </c>
      <c r="I116" s="2">
        <f t="shared" si="13"/>
        <v>0.30314373604060924</v>
      </c>
      <c r="J116" s="1">
        <f t="shared" si="14"/>
        <v>298.23340613382902</v>
      </c>
      <c r="K116" s="1">
        <f t="shared" si="15"/>
        <v>69.376528810408956</v>
      </c>
      <c r="L116" t="s">
        <v>96</v>
      </c>
      <c r="M116" t="s">
        <v>90</v>
      </c>
      <c r="N116">
        <f t="shared" si="16"/>
        <v>1</v>
      </c>
      <c r="P116">
        <f t="shared" si="17"/>
        <v>4304</v>
      </c>
      <c r="Q116">
        <f t="array" ref="Q116">IF(D116="","",IF(D116=D115,"",MAX(IF(D116=$D$2:$D$597,$N$2:$N$597))))</f>
        <v>1</v>
      </c>
      <c r="R116">
        <f t="shared" si="18"/>
        <v>1</v>
      </c>
      <c r="S116" s="2">
        <f t="shared" si="19"/>
        <v>0.30314373604060924</v>
      </c>
      <c r="T116" s="1">
        <f t="shared" si="20"/>
        <v>298596.58000000007</v>
      </c>
      <c r="U116" s="1">
        <f t="shared" si="21"/>
        <v>69.376528810408942</v>
      </c>
    </row>
    <row r="117" spans="1:21" x14ac:dyDescent="0.25">
      <c r="A117" t="s">
        <v>8</v>
      </c>
      <c r="B117">
        <f t="shared" si="11"/>
        <v>1</v>
      </c>
      <c r="C117">
        <v>2016</v>
      </c>
      <c r="D117" t="s">
        <v>218</v>
      </c>
      <c r="E117">
        <v>4304</v>
      </c>
      <c r="F117" s="1">
        <v>985000</v>
      </c>
      <c r="G117" s="6"/>
      <c r="H117" s="1">
        <f t="shared" si="12"/>
        <v>228.85687732342006</v>
      </c>
      <c r="I117" s="2">
        <f t="shared" si="13"/>
        <v>-1</v>
      </c>
      <c r="J117" s="1">
        <f t="shared" si="14"/>
        <v>0</v>
      </c>
      <c r="K117" s="1">
        <f t="shared" si="15"/>
        <v>-228.85687732342006</v>
      </c>
      <c r="M117" t="s">
        <v>91</v>
      </c>
      <c r="N117">
        <f t="shared" si="16"/>
        <v>0</v>
      </c>
      <c r="P117" t="str">
        <f t="shared" si="17"/>
        <v/>
      </c>
      <c r="Q117" t="str">
        <f t="array" ref="Q117">IF(D117="","",IF(D117=D116,"",MAX(IF(D117=$D$2:$D$597,$N$2:$N$597))))</f>
        <v/>
      </c>
      <c r="R117" t="str">
        <f t="shared" si="18"/>
        <v/>
      </c>
      <c r="S117" s="2" t="str">
        <f t="shared" si="19"/>
        <v/>
      </c>
      <c r="T117" s="1" t="str">
        <f t="shared" si="20"/>
        <v/>
      </c>
      <c r="U117" s="1" t="str">
        <f t="shared" si="21"/>
        <v/>
      </c>
    </row>
    <row r="118" spans="1:21" x14ac:dyDescent="0.25">
      <c r="A118" t="s">
        <v>8</v>
      </c>
      <c r="B118">
        <f t="shared" si="11"/>
        <v>1</v>
      </c>
      <c r="C118">
        <v>2016</v>
      </c>
      <c r="D118" t="s">
        <v>216</v>
      </c>
      <c r="E118">
        <v>120</v>
      </c>
      <c r="F118" s="1">
        <v>8000</v>
      </c>
      <c r="G118" s="1">
        <v>8525</v>
      </c>
      <c r="H118" s="1">
        <f t="shared" si="12"/>
        <v>66.666666666666671</v>
      </c>
      <c r="I118" s="2">
        <f t="shared" si="13"/>
        <v>6.5625000000000003E-2</v>
      </c>
      <c r="J118" s="1">
        <f t="shared" si="14"/>
        <v>71.041666666666671</v>
      </c>
      <c r="K118" s="1">
        <f t="shared" si="15"/>
        <v>4.375</v>
      </c>
      <c r="L118" t="s">
        <v>219</v>
      </c>
      <c r="M118" t="s">
        <v>90</v>
      </c>
      <c r="N118">
        <f t="shared" si="16"/>
        <v>1</v>
      </c>
      <c r="P118">
        <f t="shared" si="17"/>
        <v>120</v>
      </c>
      <c r="Q118">
        <f t="array" ref="Q118">IF(D118="","",IF(D118=D117,"",MAX(IF(D118=$D$2:$D$597,$N$2:$N$597))))</f>
        <v>1</v>
      </c>
      <c r="R118">
        <f t="shared" si="18"/>
        <v>1</v>
      </c>
      <c r="S118" s="2">
        <f t="shared" si="19"/>
        <v>6.5625000000000003E-2</v>
      </c>
      <c r="T118" s="1">
        <f t="shared" si="20"/>
        <v>525</v>
      </c>
      <c r="U118" s="1">
        <f t="shared" si="21"/>
        <v>4.375</v>
      </c>
    </row>
    <row r="119" spans="1:21" x14ac:dyDescent="0.25">
      <c r="A119" t="s">
        <v>8</v>
      </c>
      <c r="B119">
        <f t="shared" si="11"/>
        <v>1</v>
      </c>
      <c r="C119">
        <v>2016</v>
      </c>
      <c r="D119" t="s">
        <v>216</v>
      </c>
      <c r="E119">
        <v>120</v>
      </c>
      <c r="F119" s="1">
        <v>8000</v>
      </c>
      <c r="G119" s="6"/>
      <c r="H119" s="1">
        <f t="shared" si="12"/>
        <v>66.666666666666671</v>
      </c>
      <c r="I119" s="2">
        <f t="shared" si="13"/>
        <v>-1</v>
      </c>
      <c r="J119" s="1">
        <f t="shared" si="14"/>
        <v>0</v>
      </c>
      <c r="K119" s="1">
        <f t="shared" si="15"/>
        <v>-66.666666666666671</v>
      </c>
      <c r="M119" t="s">
        <v>91</v>
      </c>
      <c r="N119">
        <f t="shared" si="16"/>
        <v>0</v>
      </c>
      <c r="P119" t="str">
        <f t="shared" si="17"/>
        <v/>
      </c>
      <c r="Q119" t="str">
        <f t="array" ref="Q119">IF(D119="","",IF(D119=D118,"",MAX(IF(D119=$D$2:$D$597,$N$2:$N$597))))</f>
        <v/>
      </c>
      <c r="R119" t="str">
        <f t="shared" si="18"/>
        <v/>
      </c>
      <c r="S119" s="2" t="str">
        <f t="shared" si="19"/>
        <v/>
      </c>
      <c r="T119" s="1" t="str">
        <f t="shared" si="20"/>
        <v/>
      </c>
      <c r="U119" s="1" t="str">
        <f t="shared" si="21"/>
        <v/>
      </c>
    </row>
    <row r="120" spans="1:21" x14ac:dyDescent="0.25">
      <c r="A120" t="s">
        <v>10</v>
      </c>
      <c r="B120">
        <f t="shared" si="11"/>
        <v>2</v>
      </c>
      <c r="C120">
        <v>2016</v>
      </c>
      <c r="D120" t="s">
        <v>220</v>
      </c>
      <c r="E120">
        <v>3151</v>
      </c>
      <c r="F120" s="1">
        <v>533000</v>
      </c>
      <c r="G120" s="1">
        <v>564814</v>
      </c>
      <c r="H120" s="1">
        <f t="shared" si="12"/>
        <v>169.15264995239608</v>
      </c>
      <c r="I120" s="2">
        <f t="shared" si="13"/>
        <v>5.9688555347091936E-2</v>
      </c>
      <c r="J120" s="1">
        <f t="shared" si="14"/>
        <v>179.24912726118691</v>
      </c>
      <c r="K120" s="1">
        <f t="shared" si="15"/>
        <v>10.096477308790838</v>
      </c>
      <c r="L120" t="s">
        <v>97</v>
      </c>
      <c r="M120" t="s">
        <v>90</v>
      </c>
      <c r="N120">
        <f t="shared" si="16"/>
        <v>1</v>
      </c>
      <c r="P120">
        <f t="shared" si="17"/>
        <v>3151</v>
      </c>
      <c r="Q120">
        <f t="array" ref="Q120">IF(D120="","",IF(D120=D119,"",MAX(IF(D120=$D$2:$D$597,$N$2:$N$597))))</f>
        <v>1</v>
      </c>
      <c r="R120">
        <f t="shared" si="18"/>
        <v>1</v>
      </c>
      <c r="S120" s="2">
        <f t="shared" si="19"/>
        <v>5.9688555347091936E-2</v>
      </c>
      <c r="T120" s="1">
        <f t="shared" si="20"/>
        <v>31814</v>
      </c>
      <c r="U120" s="1">
        <f t="shared" si="21"/>
        <v>10.09647730879086</v>
      </c>
    </row>
    <row r="121" spans="1:21" x14ac:dyDescent="0.25">
      <c r="A121" t="s">
        <v>10</v>
      </c>
      <c r="B121">
        <f t="shared" si="11"/>
        <v>2</v>
      </c>
      <c r="C121">
        <v>2016</v>
      </c>
      <c r="D121" t="s">
        <v>221</v>
      </c>
      <c r="E121">
        <v>4163</v>
      </c>
      <c r="F121" s="1">
        <v>695000</v>
      </c>
      <c r="G121" s="1">
        <v>708499.64</v>
      </c>
      <c r="H121" s="1">
        <f t="shared" si="12"/>
        <v>166.94691328368964</v>
      </c>
      <c r="I121" s="2">
        <f t="shared" si="13"/>
        <v>1.9423942446043185E-2</v>
      </c>
      <c r="J121" s="1">
        <f t="shared" si="14"/>
        <v>170.18968051885659</v>
      </c>
      <c r="K121" s="1">
        <f t="shared" si="15"/>
        <v>3.2427672351669514</v>
      </c>
      <c r="L121" t="s">
        <v>96</v>
      </c>
      <c r="M121" t="s">
        <v>90</v>
      </c>
      <c r="N121">
        <f t="shared" si="16"/>
        <v>1</v>
      </c>
      <c r="P121">
        <f t="shared" si="17"/>
        <v>4163</v>
      </c>
      <c r="Q121">
        <f t="array" ref="Q121">IF(D121="","",IF(D121=D120,"",MAX(IF(D121=$D$2:$D$597,$N$2:$N$597))))</f>
        <v>1</v>
      </c>
      <c r="R121">
        <f t="shared" si="18"/>
        <v>1</v>
      </c>
      <c r="S121" s="2">
        <f t="shared" si="19"/>
        <v>1.9423942446043185E-2</v>
      </c>
      <c r="T121" s="1">
        <f t="shared" si="20"/>
        <v>13499.640000000014</v>
      </c>
      <c r="U121" s="1">
        <f t="shared" si="21"/>
        <v>3.2427672351669501</v>
      </c>
    </row>
    <row r="122" spans="1:21" x14ac:dyDescent="0.25">
      <c r="A122" t="s">
        <v>10</v>
      </c>
      <c r="B122">
        <f t="shared" si="11"/>
        <v>2</v>
      </c>
      <c r="C122">
        <v>2016</v>
      </c>
      <c r="D122" t="s">
        <v>222</v>
      </c>
      <c r="E122">
        <v>5995</v>
      </c>
      <c r="F122" s="1">
        <v>1976000</v>
      </c>
      <c r="G122" s="1">
        <v>2112976.7200000002</v>
      </c>
      <c r="H122" s="1">
        <f t="shared" si="12"/>
        <v>329.60800667222685</v>
      </c>
      <c r="I122" s="2">
        <f t="shared" si="13"/>
        <v>6.9320202429149907E-2</v>
      </c>
      <c r="J122" s="1">
        <f t="shared" si="14"/>
        <v>352.45650041701424</v>
      </c>
      <c r="K122" s="1">
        <f t="shared" si="15"/>
        <v>22.84849374478739</v>
      </c>
      <c r="L122" t="s">
        <v>88</v>
      </c>
      <c r="M122" t="s">
        <v>90</v>
      </c>
      <c r="N122">
        <f t="shared" si="16"/>
        <v>1</v>
      </c>
      <c r="P122">
        <f t="shared" si="17"/>
        <v>5995</v>
      </c>
      <c r="Q122">
        <f t="array" ref="Q122">IF(D122="","",IF(D122=D121,"",MAX(IF(D122=$D$2:$D$597,$N$2:$N$597))))</f>
        <v>1</v>
      </c>
      <c r="R122">
        <f t="shared" si="18"/>
        <v>1</v>
      </c>
      <c r="S122" s="2">
        <f t="shared" si="19"/>
        <v>6.9320202429149907E-2</v>
      </c>
      <c r="T122" s="1">
        <f t="shared" si="20"/>
        <v>136976.7200000002</v>
      </c>
      <c r="U122" s="1">
        <f t="shared" si="21"/>
        <v>22.848493744787358</v>
      </c>
    </row>
    <row r="123" spans="1:21" x14ac:dyDescent="0.25">
      <c r="A123" t="s">
        <v>14</v>
      </c>
      <c r="B123">
        <f t="shared" si="11"/>
        <v>2</v>
      </c>
      <c r="C123">
        <v>2016</v>
      </c>
      <c r="D123" t="s">
        <v>223</v>
      </c>
      <c r="E123">
        <v>3388</v>
      </c>
      <c r="F123" s="1">
        <v>898000</v>
      </c>
      <c r="G123" s="1">
        <v>1087958.22</v>
      </c>
      <c r="H123" s="1">
        <f t="shared" si="12"/>
        <v>265.05312868949233</v>
      </c>
      <c r="I123" s="2">
        <f t="shared" si="13"/>
        <v>0.21153476614699329</v>
      </c>
      <c r="J123" s="1">
        <f t="shared" si="14"/>
        <v>321.12108028335302</v>
      </c>
      <c r="K123" s="1">
        <f t="shared" si="15"/>
        <v>56.067951593860698</v>
      </c>
      <c r="L123" t="s">
        <v>88</v>
      </c>
      <c r="M123" t="s">
        <v>90</v>
      </c>
      <c r="N123">
        <f t="shared" si="16"/>
        <v>1</v>
      </c>
      <c r="P123">
        <f t="shared" si="17"/>
        <v>3388</v>
      </c>
      <c r="Q123">
        <f t="array" ref="Q123">IF(D123="","",IF(D123=D122,"",MAX(IF(D123=$D$2:$D$597,$N$2:$N$597))))</f>
        <v>2</v>
      </c>
      <c r="R123">
        <f t="shared" si="18"/>
        <v>1</v>
      </c>
      <c r="S123" s="2">
        <f t="shared" si="19"/>
        <v>0.21153476614699329</v>
      </c>
      <c r="T123" s="1">
        <f t="shared" si="20"/>
        <v>189958.21999999997</v>
      </c>
      <c r="U123" s="1">
        <f t="shared" si="21"/>
        <v>56.067951593860677</v>
      </c>
    </row>
    <row r="124" spans="1:21" x14ac:dyDescent="0.25">
      <c r="A124" t="s">
        <v>14</v>
      </c>
      <c r="B124">
        <f t="shared" si="11"/>
        <v>2</v>
      </c>
      <c r="C124">
        <v>2016</v>
      </c>
      <c r="D124" t="s">
        <v>223</v>
      </c>
      <c r="E124">
        <v>3388</v>
      </c>
      <c r="F124" s="1">
        <v>898000</v>
      </c>
      <c r="G124" s="1">
        <v>1018343.4</v>
      </c>
      <c r="H124" s="1">
        <f t="shared" si="12"/>
        <v>265.05312868949233</v>
      </c>
      <c r="I124" s="2">
        <f t="shared" si="13"/>
        <v>0.13401269487750558</v>
      </c>
      <c r="J124" s="1">
        <f t="shared" si="14"/>
        <v>300.5736127508855</v>
      </c>
      <c r="K124" s="1">
        <f t="shared" si="15"/>
        <v>35.520484061393176</v>
      </c>
      <c r="L124" t="s">
        <v>229</v>
      </c>
      <c r="M124" t="s">
        <v>91</v>
      </c>
      <c r="N124">
        <f t="shared" si="16"/>
        <v>2</v>
      </c>
      <c r="P124" t="str">
        <f t="shared" si="17"/>
        <v/>
      </c>
      <c r="Q124" t="str">
        <f t="array" ref="Q124">IF(D124="","",IF(D124=D123,"",MAX(IF(D124=$D$2:$D$597,$N$2:$N$597))))</f>
        <v/>
      </c>
      <c r="R124" t="str">
        <f t="shared" si="18"/>
        <v/>
      </c>
      <c r="S124" s="2" t="str">
        <f t="shared" si="19"/>
        <v/>
      </c>
      <c r="T124" s="1" t="str">
        <f t="shared" si="20"/>
        <v/>
      </c>
      <c r="U124" s="1" t="str">
        <f t="shared" si="21"/>
        <v/>
      </c>
    </row>
    <row r="125" spans="1:21" x14ac:dyDescent="0.25">
      <c r="A125" t="s">
        <v>14</v>
      </c>
      <c r="B125">
        <f t="shared" si="11"/>
        <v>2</v>
      </c>
      <c r="C125">
        <v>2016</v>
      </c>
      <c r="D125" t="s">
        <v>224</v>
      </c>
      <c r="E125">
        <v>3325</v>
      </c>
      <c r="F125" s="1">
        <v>1028000</v>
      </c>
      <c r="G125" s="1">
        <v>1380768</v>
      </c>
      <c r="H125" s="1">
        <f t="shared" si="12"/>
        <v>309.17293233082705</v>
      </c>
      <c r="I125" s="2">
        <f t="shared" si="13"/>
        <v>0.34315953307392993</v>
      </c>
      <c r="J125" s="1">
        <f t="shared" si="14"/>
        <v>415.26857142857142</v>
      </c>
      <c r="K125" s="1">
        <f t="shared" si="15"/>
        <v>106.09563909774437</v>
      </c>
      <c r="L125" t="s">
        <v>103</v>
      </c>
      <c r="M125" t="s">
        <v>90</v>
      </c>
      <c r="N125">
        <f t="shared" si="16"/>
        <v>1</v>
      </c>
      <c r="P125">
        <f t="shared" si="17"/>
        <v>3325</v>
      </c>
      <c r="Q125">
        <f t="array" ref="Q125">IF(D125="","",IF(D125=D124,"",MAX(IF(D125=$D$2:$D$597,$N$2:$N$597))))</f>
        <v>4</v>
      </c>
      <c r="R125">
        <f t="shared" si="18"/>
        <v>1</v>
      </c>
      <c r="S125" s="2">
        <f t="shared" si="19"/>
        <v>0.34315953307392993</v>
      </c>
      <c r="T125" s="1">
        <f t="shared" si="20"/>
        <v>352768</v>
      </c>
      <c r="U125" s="1">
        <f t="shared" si="21"/>
        <v>106.09563909774437</v>
      </c>
    </row>
    <row r="126" spans="1:21" x14ac:dyDescent="0.25">
      <c r="A126" t="s">
        <v>14</v>
      </c>
      <c r="B126">
        <f t="shared" si="11"/>
        <v>2</v>
      </c>
      <c r="C126">
        <v>2016</v>
      </c>
      <c r="D126" t="s">
        <v>224</v>
      </c>
      <c r="E126">
        <v>3325</v>
      </c>
      <c r="F126" s="1">
        <v>1028000</v>
      </c>
      <c r="G126" s="1">
        <v>1355360</v>
      </c>
      <c r="H126" s="1">
        <f t="shared" si="12"/>
        <v>309.17293233082705</v>
      </c>
      <c r="I126" s="2">
        <f t="shared" si="13"/>
        <v>0.31844357976653698</v>
      </c>
      <c r="J126" s="1">
        <f t="shared" si="14"/>
        <v>407.62706766917296</v>
      </c>
      <c r="K126" s="1">
        <f t="shared" si="15"/>
        <v>98.454135338345907</v>
      </c>
      <c r="L126" t="s">
        <v>126</v>
      </c>
      <c r="M126" t="s">
        <v>91</v>
      </c>
      <c r="N126">
        <f t="shared" si="16"/>
        <v>2</v>
      </c>
      <c r="P126" t="str">
        <f t="shared" si="17"/>
        <v/>
      </c>
      <c r="Q126" t="str">
        <f t="array" ref="Q126">IF(D126="","",IF(D126=D125,"",MAX(IF(D126=$D$2:$D$597,$N$2:$N$597))))</f>
        <v/>
      </c>
      <c r="R126" t="str">
        <f t="shared" si="18"/>
        <v/>
      </c>
      <c r="S126" s="2" t="str">
        <f t="shared" si="19"/>
        <v/>
      </c>
      <c r="T126" s="1" t="str">
        <f t="shared" si="20"/>
        <v/>
      </c>
      <c r="U126" s="1" t="str">
        <f t="shared" si="21"/>
        <v/>
      </c>
    </row>
    <row r="127" spans="1:21" x14ac:dyDescent="0.25">
      <c r="A127" t="s">
        <v>14</v>
      </c>
      <c r="B127">
        <f t="shared" si="11"/>
        <v>2</v>
      </c>
      <c r="C127">
        <v>2016</v>
      </c>
      <c r="D127" t="s">
        <v>224</v>
      </c>
      <c r="E127">
        <v>3325</v>
      </c>
      <c r="F127" s="1">
        <v>1028000</v>
      </c>
      <c r="G127" s="1">
        <v>1137228.8400000001</v>
      </c>
      <c r="H127" s="1">
        <f t="shared" si="12"/>
        <v>309.17293233082705</v>
      </c>
      <c r="I127" s="2">
        <f t="shared" si="13"/>
        <v>0.1062537354085604</v>
      </c>
      <c r="J127" s="1">
        <f t="shared" si="14"/>
        <v>342.02371127819549</v>
      </c>
      <c r="K127" s="1">
        <f t="shared" si="15"/>
        <v>32.85077894736844</v>
      </c>
      <c r="L127" t="s">
        <v>88</v>
      </c>
      <c r="M127" t="s">
        <v>91</v>
      </c>
      <c r="N127">
        <f t="shared" si="16"/>
        <v>3</v>
      </c>
      <c r="P127" t="str">
        <f t="shared" si="17"/>
        <v/>
      </c>
      <c r="Q127" t="str">
        <f t="array" ref="Q127">IF(D127="","",IF(D127=D126,"",MAX(IF(D127=$D$2:$D$597,$N$2:$N$597))))</f>
        <v/>
      </c>
      <c r="R127" t="str">
        <f t="shared" si="18"/>
        <v/>
      </c>
      <c r="S127" s="2" t="str">
        <f t="shared" si="19"/>
        <v/>
      </c>
      <c r="T127" s="1" t="str">
        <f t="shared" si="20"/>
        <v/>
      </c>
      <c r="U127" s="1" t="str">
        <f t="shared" si="21"/>
        <v/>
      </c>
    </row>
    <row r="128" spans="1:21" x14ac:dyDescent="0.25">
      <c r="A128" t="s">
        <v>14</v>
      </c>
      <c r="B128">
        <f t="shared" si="11"/>
        <v>2</v>
      </c>
      <c r="C128">
        <v>2016</v>
      </c>
      <c r="D128" t="s">
        <v>224</v>
      </c>
      <c r="E128">
        <v>3325</v>
      </c>
      <c r="F128" s="1">
        <v>1028000</v>
      </c>
      <c r="G128" s="1">
        <v>1116483</v>
      </c>
      <c r="H128" s="1">
        <f t="shared" si="12"/>
        <v>309.17293233082705</v>
      </c>
      <c r="I128" s="2">
        <f t="shared" si="13"/>
        <v>8.6072957198443587E-2</v>
      </c>
      <c r="J128" s="1">
        <f t="shared" si="14"/>
        <v>335.78436090225563</v>
      </c>
      <c r="K128" s="1">
        <f t="shared" si="15"/>
        <v>26.611428571428576</v>
      </c>
      <c r="L128" t="s">
        <v>99</v>
      </c>
      <c r="M128" t="s">
        <v>91</v>
      </c>
      <c r="N128">
        <f t="shared" si="16"/>
        <v>4</v>
      </c>
      <c r="P128" t="str">
        <f t="shared" si="17"/>
        <v/>
      </c>
      <c r="Q128" t="str">
        <f t="array" ref="Q128">IF(D128="","",IF(D128=D127,"",MAX(IF(D128=$D$2:$D$597,$N$2:$N$597))))</f>
        <v/>
      </c>
      <c r="R128" t="str">
        <f t="shared" si="18"/>
        <v/>
      </c>
      <c r="S128" s="2" t="str">
        <f t="shared" si="19"/>
        <v/>
      </c>
      <c r="T128" s="1" t="str">
        <f t="shared" si="20"/>
        <v/>
      </c>
      <c r="U128" s="1" t="str">
        <f t="shared" si="21"/>
        <v/>
      </c>
    </row>
    <row r="129" spans="1:21" x14ac:dyDescent="0.25">
      <c r="A129" t="s">
        <v>17</v>
      </c>
      <c r="B129">
        <f t="shared" si="11"/>
        <v>2</v>
      </c>
      <c r="C129">
        <v>2016</v>
      </c>
      <c r="D129" t="s">
        <v>85</v>
      </c>
      <c r="E129">
        <v>3427</v>
      </c>
      <c r="F129" s="1">
        <v>860000</v>
      </c>
      <c r="G129" s="1">
        <v>1469081.91</v>
      </c>
      <c r="H129" s="1">
        <f t="shared" si="12"/>
        <v>250.94835132769185</v>
      </c>
      <c r="I129" s="2">
        <f t="shared" si="13"/>
        <v>0.7082347790697674</v>
      </c>
      <c r="J129" s="1">
        <f t="shared" si="14"/>
        <v>428.67870148818207</v>
      </c>
      <c r="K129" s="1">
        <f t="shared" si="15"/>
        <v>177.73035016049022</v>
      </c>
      <c r="L129" t="s">
        <v>88</v>
      </c>
      <c r="M129" t="s">
        <v>90</v>
      </c>
      <c r="N129">
        <f t="shared" si="16"/>
        <v>1</v>
      </c>
      <c r="P129">
        <f t="shared" si="17"/>
        <v>3427</v>
      </c>
      <c r="Q129">
        <f t="array" ref="Q129">IF(D129="","",IF(D129=D128,"",MAX(IF(D129=$D$2:$D$597,$N$2:$N$597))))</f>
        <v>2</v>
      </c>
      <c r="R129">
        <f t="shared" si="18"/>
        <v>1</v>
      </c>
      <c r="S129" s="2">
        <f t="shared" si="19"/>
        <v>0.7082347790697674</v>
      </c>
      <c r="T129" s="1">
        <f t="shared" si="20"/>
        <v>609081.90999999992</v>
      </c>
      <c r="U129" s="1">
        <f t="shared" si="21"/>
        <v>177.73035016049019</v>
      </c>
    </row>
    <row r="130" spans="1:21" x14ac:dyDescent="0.25">
      <c r="A130" t="s">
        <v>17</v>
      </c>
      <c r="B130">
        <f t="shared" si="11"/>
        <v>2</v>
      </c>
      <c r="C130">
        <v>2016</v>
      </c>
      <c r="D130" t="s">
        <v>85</v>
      </c>
      <c r="E130">
        <v>3427</v>
      </c>
      <c r="F130" s="1">
        <v>860000</v>
      </c>
      <c r="G130" s="1">
        <v>1459456</v>
      </c>
      <c r="H130" s="1">
        <f t="shared" si="12"/>
        <v>250.94835132769185</v>
      </c>
      <c r="I130" s="2">
        <f t="shared" si="13"/>
        <v>0.69704186046511629</v>
      </c>
      <c r="J130" s="1">
        <f t="shared" si="14"/>
        <v>425.8698570177998</v>
      </c>
      <c r="K130" s="1">
        <f t="shared" si="15"/>
        <v>174.92150569010795</v>
      </c>
      <c r="L130" t="s">
        <v>89</v>
      </c>
      <c r="M130" t="s">
        <v>91</v>
      </c>
      <c r="N130">
        <f t="shared" si="16"/>
        <v>2</v>
      </c>
      <c r="P130" t="str">
        <f t="shared" si="17"/>
        <v/>
      </c>
      <c r="Q130" t="str">
        <f t="array" ref="Q130">IF(D130="","",IF(D130=D129,"",MAX(IF(D130=$D$2:$D$597,$N$2:$N$597))))</f>
        <v/>
      </c>
      <c r="R130" t="str">
        <f t="shared" si="18"/>
        <v/>
      </c>
      <c r="S130" s="2" t="str">
        <f t="shared" si="19"/>
        <v/>
      </c>
      <c r="T130" s="1" t="str">
        <f t="shared" si="20"/>
        <v/>
      </c>
      <c r="U130" s="1" t="str">
        <f t="shared" si="21"/>
        <v/>
      </c>
    </row>
    <row r="131" spans="1:21" x14ac:dyDescent="0.25">
      <c r="A131" t="s">
        <v>17</v>
      </c>
      <c r="B131">
        <f t="shared" ref="B131:B194" si="22">IF(OR(A131="July",A131="August",A131="September"),1,IF(OR(A131="October",A131="November",A131="December"),2,IF(OR(A131="January",A131="February",A131="March"),3,IF(OR(A131="April",A131="May",A131="June"),4))))</f>
        <v>2</v>
      </c>
      <c r="C131">
        <v>2016</v>
      </c>
      <c r="D131" t="s">
        <v>92</v>
      </c>
      <c r="E131">
        <v>5203</v>
      </c>
      <c r="F131" s="1">
        <v>1307000</v>
      </c>
      <c r="G131" s="1">
        <v>1443885</v>
      </c>
      <c r="H131" s="1">
        <f t="shared" ref="H131:H194" si="23">F131/E131</f>
        <v>251.20123005958101</v>
      </c>
      <c r="I131" s="2">
        <f t="shared" ref="I131:I194" si="24">(G131-F131)/F131</f>
        <v>0.10473221117061975</v>
      </c>
      <c r="J131" s="1">
        <f t="shared" ref="J131:J194" si="25">G131/E131</f>
        <v>277.51009033250045</v>
      </c>
      <c r="K131" s="1">
        <f t="shared" ref="K131:K194" si="26">J131-(F131/E131)</f>
        <v>26.308860272919446</v>
      </c>
      <c r="L131" t="s">
        <v>93</v>
      </c>
      <c r="M131" t="s">
        <v>91</v>
      </c>
      <c r="N131">
        <f t="shared" ref="N131:N194" si="27">IF(D131="","",IF(G131&gt;0,IF(D131=D130,N130+1,1),0))</f>
        <v>1</v>
      </c>
      <c r="P131">
        <f t="shared" ref="P131:P194" si="28">IF(D131="","",IF(E131&lt;&gt;E130,E131,""))</f>
        <v>5203</v>
      </c>
      <c r="Q131">
        <f t="array" ref="Q131">IF(D131="","",IF(D131=D130,"",MAX(IF(D131=$D$2:$D$597,$N$2:$N$597))))</f>
        <v>4</v>
      </c>
      <c r="R131">
        <f t="shared" ref="R131:R194" si="29">IF(D131="","",IF(D131=D130,"",1))</f>
        <v>1</v>
      </c>
      <c r="S131" s="2" t="str">
        <f t="shared" ref="S131:S194" si="30">IF(M131="Y",I131,"")</f>
        <v/>
      </c>
      <c r="T131" s="1" t="str">
        <f t="shared" ref="T131:T194" si="31">IF(M131="Y",G131-F131,"")</f>
        <v/>
      </c>
      <c r="U131" s="1" t="str">
        <f t="shared" ref="U131:U194" si="32">IF(M131="Y",(G131-F131)/E131,"")</f>
        <v/>
      </c>
    </row>
    <row r="132" spans="1:21" x14ac:dyDescent="0.25">
      <c r="A132" t="s">
        <v>17</v>
      </c>
      <c r="B132">
        <f t="shared" si="22"/>
        <v>2</v>
      </c>
      <c r="C132">
        <v>2016</v>
      </c>
      <c r="D132" t="s">
        <v>92</v>
      </c>
      <c r="E132">
        <v>5203</v>
      </c>
      <c r="F132" s="1">
        <v>1307000</v>
      </c>
      <c r="G132" s="1">
        <v>1577288</v>
      </c>
      <c r="H132" s="1">
        <f t="shared" si="23"/>
        <v>251.20123005958101</v>
      </c>
      <c r="I132" s="2">
        <f t="shared" si="24"/>
        <v>0.20680030604437644</v>
      </c>
      <c r="J132" s="1">
        <f t="shared" si="25"/>
        <v>303.14972131462616</v>
      </c>
      <c r="K132" s="1">
        <f t="shared" si="26"/>
        <v>51.948491255045155</v>
      </c>
      <c r="L132" t="s">
        <v>89</v>
      </c>
      <c r="M132" t="s">
        <v>91</v>
      </c>
      <c r="N132">
        <f t="shared" si="27"/>
        <v>2</v>
      </c>
      <c r="P132" t="str">
        <f t="shared" si="28"/>
        <v/>
      </c>
      <c r="Q132" t="str">
        <f t="array" ref="Q132">IF(D132="","",IF(D132=D131,"",MAX(IF(D132=$D$2:$D$597,$N$2:$N$597))))</f>
        <v/>
      </c>
      <c r="R132" t="str">
        <f t="shared" si="29"/>
        <v/>
      </c>
      <c r="S132" s="2" t="str">
        <f t="shared" si="30"/>
        <v/>
      </c>
      <c r="T132" s="1" t="str">
        <f t="shared" si="31"/>
        <v/>
      </c>
      <c r="U132" s="1" t="str">
        <f t="shared" si="32"/>
        <v/>
      </c>
    </row>
    <row r="133" spans="1:21" x14ac:dyDescent="0.25">
      <c r="A133" t="s">
        <v>17</v>
      </c>
      <c r="B133">
        <f t="shared" si="22"/>
        <v>2</v>
      </c>
      <c r="C133">
        <v>2016</v>
      </c>
      <c r="D133" t="s">
        <v>92</v>
      </c>
      <c r="E133">
        <v>5203</v>
      </c>
      <c r="F133" s="1">
        <v>1307000</v>
      </c>
      <c r="G133" s="1">
        <v>1952314.06</v>
      </c>
      <c r="H133" s="1">
        <f t="shared" si="23"/>
        <v>251.20123005958101</v>
      </c>
      <c r="I133" s="2">
        <f t="shared" si="24"/>
        <v>0.49373684774292276</v>
      </c>
      <c r="J133" s="1">
        <f t="shared" si="25"/>
        <v>375.2285335383433</v>
      </c>
      <c r="K133" s="1">
        <f t="shared" si="26"/>
        <v>124.02730347876229</v>
      </c>
      <c r="L133" t="s">
        <v>94</v>
      </c>
      <c r="M133" t="s">
        <v>91</v>
      </c>
      <c r="N133">
        <f t="shared" si="27"/>
        <v>3</v>
      </c>
      <c r="P133" t="str">
        <f t="shared" si="28"/>
        <v/>
      </c>
      <c r="Q133" t="str">
        <f t="array" ref="Q133">IF(D133="","",IF(D133=D132,"",MAX(IF(D133=$D$2:$D$597,$N$2:$N$597))))</f>
        <v/>
      </c>
      <c r="R133" t="str">
        <f t="shared" si="29"/>
        <v/>
      </c>
      <c r="S133" s="2" t="str">
        <f t="shared" si="30"/>
        <v/>
      </c>
      <c r="T133" s="1" t="str">
        <f t="shared" si="31"/>
        <v/>
      </c>
      <c r="U133" s="1" t="str">
        <f t="shared" si="32"/>
        <v/>
      </c>
    </row>
    <row r="134" spans="1:21" x14ac:dyDescent="0.25">
      <c r="A134" t="s">
        <v>17</v>
      </c>
      <c r="B134">
        <f t="shared" si="22"/>
        <v>2</v>
      </c>
      <c r="C134">
        <v>2016</v>
      </c>
      <c r="D134" t="s">
        <v>92</v>
      </c>
      <c r="E134">
        <v>5203</v>
      </c>
      <c r="F134" s="1">
        <v>1307000</v>
      </c>
      <c r="G134" s="1">
        <v>2411023</v>
      </c>
      <c r="H134" s="1">
        <f t="shared" si="23"/>
        <v>251.20123005958101</v>
      </c>
      <c r="I134" s="2">
        <f t="shared" si="24"/>
        <v>0.84470007651109413</v>
      </c>
      <c r="J134" s="1">
        <f t="shared" si="25"/>
        <v>463.39092831059003</v>
      </c>
      <c r="K134" s="1">
        <f t="shared" si="26"/>
        <v>212.18969825100902</v>
      </c>
      <c r="L134" t="s">
        <v>88</v>
      </c>
      <c r="M134" t="s">
        <v>90</v>
      </c>
      <c r="N134">
        <f t="shared" si="27"/>
        <v>4</v>
      </c>
      <c r="P134" t="str">
        <f t="shared" si="28"/>
        <v/>
      </c>
      <c r="Q134" t="str">
        <f t="array" ref="Q134">IF(D134="","",IF(D134=D133,"",MAX(IF(D134=$D$2:$D$597,$N$2:$N$597))))</f>
        <v/>
      </c>
      <c r="R134" t="str">
        <f t="shared" si="29"/>
        <v/>
      </c>
      <c r="S134" s="2">
        <f t="shared" si="30"/>
        <v>0.84470007651109413</v>
      </c>
      <c r="T134" s="1">
        <f t="shared" si="31"/>
        <v>1104023</v>
      </c>
      <c r="U134" s="1">
        <f t="shared" si="32"/>
        <v>212.18969825100902</v>
      </c>
    </row>
    <row r="135" spans="1:21" x14ac:dyDescent="0.25">
      <c r="A135" t="s">
        <v>31</v>
      </c>
      <c r="B135">
        <f t="shared" si="22"/>
        <v>3</v>
      </c>
      <c r="C135">
        <v>2016</v>
      </c>
      <c r="D135" t="s">
        <v>95</v>
      </c>
      <c r="E135">
        <v>7927</v>
      </c>
      <c r="F135" s="1">
        <v>1323000</v>
      </c>
      <c r="G135" s="1">
        <v>1989633.27</v>
      </c>
      <c r="H135" s="1">
        <f t="shared" si="23"/>
        <v>166.89794373659643</v>
      </c>
      <c r="I135" s="2">
        <f t="shared" si="24"/>
        <v>0.50388002267573695</v>
      </c>
      <c r="J135" s="1">
        <f t="shared" si="25"/>
        <v>250.99448341112654</v>
      </c>
      <c r="K135" s="1">
        <f t="shared" si="26"/>
        <v>84.096539674530106</v>
      </c>
      <c r="L135" t="s">
        <v>96</v>
      </c>
      <c r="M135" t="s">
        <v>90</v>
      </c>
      <c r="N135">
        <f t="shared" si="27"/>
        <v>1</v>
      </c>
      <c r="P135">
        <f t="shared" si="28"/>
        <v>7927</v>
      </c>
      <c r="Q135">
        <f t="array" ref="Q135">IF(D135="","",IF(D135=D134,"",MAX(IF(D135=$D$2:$D$597,$N$2:$N$597))))</f>
        <v>2</v>
      </c>
      <c r="R135">
        <f t="shared" si="29"/>
        <v>1</v>
      </c>
      <c r="S135" s="2">
        <f t="shared" si="30"/>
        <v>0.50388002267573695</v>
      </c>
      <c r="T135" s="1">
        <f t="shared" si="31"/>
        <v>666633.27</v>
      </c>
      <c r="U135" s="1">
        <f t="shared" si="32"/>
        <v>84.096539674530092</v>
      </c>
    </row>
    <row r="136" spans="1:21" x14ac:dyDescent="0.25">
      <c r="A136" t="s">
        <v>31</v>
      </c>
      <c r="B136">
        <f t="shared" si="22"/>
        <v>3</v>
      </c>
      <c r="C136">
        <v>2016</v>
      </c>
      <c r="D136" t="s">
        <v>95</v>
      </c>
      <c r="E136">
        <v>7927</v>
      </c>
      <c r="F136" s="1">
        <v>1323000</v>
      </c>
      <c r="G136" s="1">
        <v>1561401</v>
      </c>
      <c r="H136" s="1">
        <f t="shared" si="23"/>
        <v>166.89794373659643</v>
      </c>
      <c r="I136" s="2">
        <f t="shared" si="24"/>
        <v>0.18019727891156462</v>
      </c>
      <c r="J136" s="1">
        <f t="shared" si="25"/>
        <v>196.97249905386653</v>
      </c>
      <c r="K136" s="1">
        <f t="shared" si="26"/>
        <v>30.074555317270097</v>
      </c>
      <c r="L136" t="s">
        <v>97</v>
      </c>
      <c r="M136" t="s">
        <v>91</v>
      </c>
      <c r="N136">
        <f t="shared" si="27"/>
        <v>2</v>
      </c>
      <c r="P136" t="str">
        <f t="shared" si="28"/>
        <v/>
      </c>
      <c r="Q136" t="str">
        <f t="array" ref="Q136">IF(D136="","",IF(D136=D135,"",MAX(IF(D136=$D$2:$D$597,$N$2:$N$597))))</f>
        <v/>
      </c>
      <c r="R136" t="str">
        <f t="shared" si="29"/>
        <v/>
      </c>
      <c r="S136" s="2" t="str">
        <f t="shared" si="30"/>
        <v/>
      </c>
      <c r="T136" s="1" t="str">
        <f t="shared" si="31"/>
        <v/>
      </c>
      <c r="U136" s="1" t="str">
        <f t="shared" si="32"/>
        <v/>
      </c>
    </row>
    <row r="137" spans="1:21" x14ac:dyDescent="0.25">
      <c r="A137" t="s">
        <v>31</v>
      </c>
      <c r="B137">
        <f t="shared" si="22"/>
        <v>3</v>
      </c>
      <c r="C137">
        <v>2016</v>
      </c>
      <c r="D137" t="s">
        <v>98</v>
      </c>
      <c r="E137">
        <v>2478</v>
      </c>
      <c r="F137" s="1">
        <v>718000</v>
      </c>
      <c r="G137" s="1">
        <v>1069327.21</v>
      </c>
      <c r="H137" s="1">
        <f t="shared" si="23"/>
        <v>289.7497982243745</v>
      </c>
      <c r="I137" s="2">
        <f t="shared" si="24"/>
        <v>0.48931366295264617</v>
      </c>
      <c r="J137" s="1">
        <f t="shared" si="25"/>
        <v>431.52833333333331</v>
      </c>
      <c r="K137" s="1">
        <f t="shared" si="26"/>
        <v>141.77853510895881</v>
      </c>
      <c r="L137" t="s">
        <v>88</v>
      </c>
      <c r="M137" t="s">
        <v>91</v>
      </c>
      <c r="N137">
        <f t="shared" si="27"/>
        <v>1</v>
      </c>
      <c r="P137">
        <f t="shared" si="28"/>
        <v>2478</v>
      </c>
      <c r="Q137">
        <f t="array" ref="Q137">IF(D137="","",IF(D137=D136,"",MAX(IF(D137=$D$2:$D$597,$N$2:$N$597))))</f>
        <v>5</v>
      </c>
      <c r="R137">
        <f t="shared" si="29"/>
        <v>1</v>
      </c>
      <c r="S137" s="2" t="str">
        <f t="shared" si="30"/>
        <v/>
      </c>
      <c r="T137" s="1" t="str">
        <f t="shared" si="31"/>
        <v/>
      </c>
      <c r="U137" s="1" t="str">
        <f t="shared" si="32"/>
        <v/>
      </c>
    </row>
    <row r="138" spans="1:21" x14ac:dyDescent="0.25">
      <c r="A138" t="s">
        <v>31</v>
      </c>
      <c r="B138">
        <f t="shared" si="22"/>
        <v>3</v>
      </c>
      <c r="C138">
        <v>2016</v>
      </c>
      <c r="D138" t="s">
        <v>98</v>
      </c>
      <c r="E138">
        <v>2478</v>
      </c>
      <c r="F138" s="1">
        <v>718000</v>
      </c>
      <c r="G138" s="1">
        <v>926266.64</v>
      </c>
      <c r="H138" s="1">
        <f t="shared" si="23"/>
        <v>289.7497982243745</v>
      </c>
      <c r="I138" s="2">
        <f t="shared" si="24"/>
        <v>0.29006495821727024</v>
      </c>
      <c r="J138" s="1">
        <f t="shared" si="25"/>
        <v>373.79606133979019</v>
      </c>
      <c r="K138" s="1">
        <f t="shared" si="26"/>
        <v>84.046263115415684</v>
      </c>
      <c r="L138" t="s">
        <v>96</v>
      </c>
      <c r="M138" t="s">
        <v>91</v>
      </c>
      <c r="N138">
        <f t="shared" si="27"/>
        <v>2</v>
      </c>
      <c r="P138" t="str">
        <f t="shared" si="28"/>
        <v/>
      </c>
      <c r="Q138" t="str">
        <f t="array" ref="Q138">IF(D138="","",IF(D138=D137,"",MAX(IF(D138=$D$2:$D$597,$N$2:$N$597))))</f>
        <v/>
      </c>
      <c r="R138" t="str">
        <f t="shared" si="29"/>
        <v/>
      </c>
      <c r="S138" s="2" t="str">
        <f t="shared" si="30"/>
        <v/>
      </c>
      <c r="T138" s="1" t="str">
        <f t="shared" si="31"/>
        <v/>
      </c>
      <c r="U138" s="1" t="str">
        <f t="shared" si="32"/>
        <v/>
      </c>
    </row>
    <row r="139" spans="1:21" x14ac:dyDescent="0.25">
      <c r="A139" t="s">
        <v>31</v>
      </c>
      <c r="B139">
        <f t="shared" si="22"/>
        <v>3</v>
      </c>
      <c r="C139">
        <v>2016</v>
      </c>
      <c r="D139" t="s">
        <v>98</v>
      </c>
      <c r="E139">
        <v>2478</v>
      </c>
      <c r="F139" s="1">
        <v>718000</v>
      </c>
      <c r="G139" s="1">
        <v>875353</v>
      </c>
      <c r="H139" s="1">
        <f t="shared" si="23"/>
        <v>289.7497982243745</v>
      </c>
      <c r="I139" s="2">
        <f t="shared" si="24"/>
        <v>0.21915459610027854</v>
      </c>
      <c r="J139" s="1">
        <f t="shared" si="25"/>
        <v>353.2497982243745</v>
      </c>
      <c r="K139" s="1">
        <f t="shared" si="26"/>
        <v>63.5</v>
      </c>
      <c r="L139" t="s">
        <v>99</v>
      </c>
      <c r="M139" t="s">
        <v>91</v>
      </c>
      <c r="N139">
        <f t="shared" si="27"/>
        <v>3</v>
      </c>
      <c r="P139" t="str">
        <f t="shared" si="28"/>
        <v/>
      </c>
      <c r="Q139" t="str">
        <f t="array" ref="Q139">IF(D139="","",IF(D139=D138,"",MAX(IF(D139=$D$2:$D$597,$N$2:$N$597))))</f>
        <v/>
      </c>
      <c r="R139" t="str">
        <f t="shared" si="29"/>
        <v/>
      </c>
      <c r="S139" s="2" t="str">
        <f t="shared" si="30"/>
        <v/>
      </c>
      <c r="T139" s="1" t="str">
        <f t="shared" si="31"/>
        <v/>
      </c>
      <c r="U139" s="1" t="str">
        <f t="shared" si="32"/>
        <v/>
      </c>
    </row>
    <row r="140" spans="1:21" x14ac:dyDescent="0.25">
      <c r="A140" t="s">
        <v>31</v>
      </c>
      <c r="B140">
        <f t="shared" si="22"/>
        <v>3</v>
      </c>
      <c r="C140">
        <v>2016</v>
      </c>
      <c r="D140" t="s">
        <v>98</v>
      </c>
      <c r="E140">
        <v>2478</v>
      </c>
      <c r="F140" s="1">
        <v>718000</v>
      </c>
      <c r="G140" s="1">
        <v>1100033.5</v>
      </c>
      <c r="H140" s="1">
        <f t="shared" si="23"/>
        <v>289.7497982243745</v>
      </c>
      <c r="I140" s="2">
        <f t="shared" si="24"/>
        <v>0.53208008356545966</v>
      </c>
      <c r="J140" s="1">
        <f t="shared" si="25"/>
        <v>443.91989507667472</v>
      </c>
      <c r="K140" s="1">
        <f t="shared" si="26"/>
        <v>154.17009685230022</v>
      </c>
      <c r="L140" t="s">
        <v>89</v>
      </c>
      <c r="M140" t="s">
        <v>91</v>
      </c>
      <c r="N140">
        <f t="shared" si="27"/>
        <v>4</v>
      </c>
      <c r="P140" t="str">
        <f t="shared" si="28"/>
        <v/>
      </c>
      <c r="Q140" t="str">
        <f t="array" ref="Q140">IF(D140="","",IF(D140=D139,"",MAX(IF(D140=$D$2:$D$597,$N$2:$N$597))))</f>
        <v/>
      </c>
      <c r="R140" t="str">
        <f t="shared" si="29"/>
        <v/>
      </c>
      <c r="S140" s="2" t="str">
        <f t="shared" si="30"/>
        <v/>
      </c>
      <c r="T140" s="1" t="str">
        <f t="shared" si="31"/>
        <v/>
      </c>
      <c r="U140" s="1" t="str">
        <f t="shared" si="32"/>
        <v/>
      </c>
    </row>
    <row r="141" spans="1:21" x14ac:dyDescent="0.25">
      <c r="A141" t="s">
        <v>31</v>
      </c>
      <c r="B141">
        <f t="shared" si="22"/>
        <v>3</v>
      </c>
      <c r="C141">
        <v>2016</v>
      </c>
      <c r="D141" t="s">
        <v>98</v>
      </c>
      <c r="E141">
        <v>2478</v>
      </c>
      <c r="F141" s="1">
        <v>718000</v>
      </c>
      <c r="G141" s="1">
        <v>1161006</v>
      </c>
      <c r="H141" s="1">
        <f t="shared" si="23"/>
        <v>289.7497982243745</v>
      </c>
      <c r="I141" s="2">
        <f t="shared" si="24"/>
        <v>0.61699999999999999</v>
      </c>
      <c r="J141" s="1">
        <f t="shared" si="25"/>
        <v>468.52542372881356</v>
      </c>
      <c r="K141" s="1">
        <f t="shared" si="26"/>
        <v>178.77562550443906</v>
      </c>
      <c r="L141" t="s">
        <v>100</v>
      </c>
      <c r="M141" t="s">
        <v>90</v>
      </c>
      <c r="N141">
        <f t="shared" si="27"/>
        <v>5</v>
      </c>
      <c r="P141" t="str">
        <f t="shared" si="28"/>
        <v/>
      </c>
      <c r="Q141" t="str">
        <f t="array" ref="Q141">IF(D141="","",IF(D141=D140,"",MAX(IF(D141=$D$2:$D$597,$N$2:$N$597))))</f>
        <v/>
      </c>
      <c r="R141" t="str">
        <f t="shared" si="29"/>
        <v/>
      </c>
      <c r="S141" s="2">
        <f t="shared" si="30"/>
        <v>0.61699999999999999</v>
      </c>
      <c r="T141" s="1">
        <f t="shared" si="31"/>
        <v>443006</v>
      </c>
      <c r="U141" s="1">
        <f t="shared" si="32"/>
        <v>178.77562550443906</v>
      </c>
    </row>
    <row r="142" spans="1:21" x14ac:dyDescent="0.25">
      <c r="A142" t="s">
        <v>33</v>
      </c>
      <c r="B142">
        <f t="shared" si="22"/>
        <v>3</v>
      </c>
      <c r="C142">
        <v>2016</v>
      </c>
      <c r="D142" t="s">
        <v>101</v>
      </c>
      <c r="E142">
        <v>4648</v>
      </c>
      <c r="F142" s="1">
        <v>1241000</v>
      </c>
      <c r="G142" s="1">
        <v>1280305.7</v>
      </c>
      <c r="H142" s="1">
        <f t="shared" si="23"/>
        <v>266.99655765920824</v>
      </c>
      <c r="I142" s="2">
        <f t="shared" si="24"/>
        <v>3.167260273972599E-2</v>
      </c>
      <c r="J142" s="1">
        <f t="shared" si="25"/>
        <v>275.45303356282272</v>
      </c>
      <c r="K142" s="1">
        <f t="shared" si="26"/>
        <v>8.4564759036144892</v>
      </c>
      <c r="L142" t="s">
        <v>96</v>
      </c>
      <c r="M142" t="s">
        <v>91</v>
      </c>
      <c r="N142">
        <f t="shared" si="27"/>
        <v>1</v>
      </c>
      <c r="P142">
        <f t="shared" si="28"/>
        <v>4648</v>
      </c>
      <c r="Q142">
        <f t="array" ref="Q142">IF(D142="","",IF(D142=D141,"",MAX(IF(D142=$D$2:$D$597,$N$2:$N$597))))</f>
        <v>2</v>
      </c>
      <c r="R142">
        <f t="shared" si="29"/>
        <v>1</v>
      </c>
      <c r="S142" s="2" t="str">
        <f t="shared" si="30"/>
        <v/>
      </c>
      <c r="T142" s="1" t="str">
        <f t="shared" si="31"/>
        <v/>
      </c>
      <c r="U142" s="1" t="str">
        <f t="shared" si="32"/>
        <v/>
      </c>
    </row>
    <row r="143" spans="1:21" x14ac:dyDescent="0.25">
      <c r="A143" t="s">
        <v>33</v>
      </c>
      <c r="B143">
        <f t="shared" si="22"/>
        <v>3</v>
      </c>
      <c r="C143">
        <v>2016</v>
      </c>
      <c r="D143" t="s">
        <v>101</v>
      </c>
      <c r="E143">
        <v>4648</v>
      </c>
      <c r="F143" s="1">
        <v>1241000</v>
      </c>
      <c r="G143" s="1">
        <v>1652988</v>
      </c>
      <c r="H143" s="1">
        <f t="shared" si="23"/>
        <v>266.99655765920824</v>
      </c>
      <c r="I143" s="2">
        <f t="shared" si="24"/>
        <v>0.33198066075745369</v>
      </c>
      <c r="J143" s="1">
        <f t="shared" si="25"/>
        <v>355.63425129087778</v>
      </c>
      <c r="K143" s="1">
        <f t="shared" si="26"/>
        <v>88.637693631669549</v>
      </c>
      <c r="L143" t="s">
        <v>97</v>
      </c>
      <c r="M143" t="s">
        <v>90</v>
      </c>
      <c r="N143">
        <f t="shared" si="27"/>
        <v>2</v>
      </c>
      <c r="P143" t="str">
        <f t="shared" si="28"/>
        <v/>
      </c>
      <c r="Q143" t="str">
        <f t="array" ref="Q143">IF(D143="","",IF(D143=D142,"",MAX(IF(D143=$D$2:$D$597,$N$2:$N$597))))</f>
        <v/>
      </c>
      <c r="R143" t="str">
        <f t="shared" si="29"/>
        <v/>
      </c>
      <c r="S143" s="2">
        <f t="shared" si="30"/>
        <v>0.33198066075745369</v>
      </c>
      <c r="T143" s="1">
        <f t="shared" si="31"/>
        <v>411988</v>
      </c>
      <c r="U143" s="1">
        <f t="shared" si="32"/>
        <v>88.637693631669535</v>
      </c>
    </row>
    <row r="144" spans="1:21" x14ac:dyDescent="0.25">
      <c r="A144" t="s">
        <v>33</v>
      </c>
      <c r="B144">
        <f t="shared" si="22"/>
        <v>3</v>
      </c>
      <c r="C144">
        <v>2016</v>
      </c>
      <c r="D144" t="s">
        <v>102</v>
      </c>
      <c r="E144">
        <v>2297</v>
      </c>
      <c r="F144" s="1">
        <f>224*E144</f>
        <v>514528</v>
      </c>
      <c r="G144" s="1">
        <f>226.65*E144</f>
        <v>520615.05</v>
      </c>
      <c r="H144" s="1">
        <f t="shared" si="23"/>
        <v>224</v>
      </c>
      <c r="I144" s="2">
        <f t="shared" si="24"/>
        <v>1.183035714285712E-2</v>
      </c>
      <c r="J144" s="1">
        <f t="shared" si="25"/>
        <v>226.65</v>
      </c>
      <c r="K144" s="1">
        <f t="shared" si="26"/>
        <v>2.6500000000000057</v>
      </c>
      <c r="L144" t="s">
        <v>88</v>
      </c>
      <c r="M144" t="s">
        <v>91</v>
      </c>
      <c r="N144">
        <f t="shared" si="27"/>
        <v>1</v>
      </c>
      <c r="P144">
        <f t="shared" si="28"/>
        <v>2297</v>
      </c>
      <c r="Q144">
        <f t="array" ref="Q144">IF(D144="","",IF(D144=D143,"",MAX(IF(D144=$D$2:$D$597,$N$2:$N$597))))</f>
        <v>4</v>
      </c>
      <c r="R144">
        <f t="shared" si="29"/>
        <v>1</v>
      </c>
      <c r="S144" s="2" t="str">
        <f t="shared" si="30"/>
        <v/>
      </c>
      <c r="T144" s="1" t="str">
        <f t="shared" si="31"/>
        <v/>
      </c>
      <c r="U144" s="1" t="str">
        <f t="shared" si="32"/>
        <v/>
      </c>
    </row>
    <row r="145" spans="1:21" x14ac:dyDescent="0.25">
      <c r="A145" t="s">
        <v>33</v>
      </c>
      <c r="B145">
        <f t="shared" si="22"/>
        <v>3</v>
      </c>
      <c r="C145">
        <v>2016</v>
      </c>
      <c r="D145" t="s">
        <v>102</v>
      </c>
      <c r="E145">
        <v>2297</v>
      </c>
      <c r="F145" s="1">
        <f>224*E145</f>
        <v>514528</v>
      </c>
      <c r="G145" s="1">
        <f>392*E145</f>
        <v>900424</v>
      </c>
      <c r="H145" s="1">
        <f t="shared" si="23"/>
        <v>224</v>
      </c>
      <c r="I145" s="2">
        <f t="shared" si="24"/>
        <v>0.75</v>
      </c>
      <c r="J145" s="1">
        <f t="shared" si="25"/>
        <v>392</v>
      </c>
      <c r="K145" s="1">
        <f t="shared" si="26"/>
        <v>168</v>
      </c>
      <c r="L145" t="s">
        <v>103</v>
      </c>
      <c r="M145" t="s">
        <v>91</v>
      </c>
      <c r="N145">
        <f t="shared" si="27"/>
        <v>2</v>
      </c>
      <c r="P145" t="str">
        <f t="shared" si="28"/>
        <v/>
      </c>
      <c r="Q145" t="str">
        <f t="array" ref="Q145">IF(D145="","",IF(D145=D144,"",MAX(IF(D145=$D$2:$D$597,$N$2:$N$597))))</f>
        <v/>
      </c>
      <c r="R145" t="str">
        <f t="shared" si="29"/>
        <v/>
      </c>
      <c r="S145" s="2" t="str">
        <f t="shared" si="30"/>
        <v/>
      </c>
      <c r="T145" s="1" t="str">
        <f t="shared" si="31"/>
        <v/>
      </c>
      <c r="U145" s="1" t="str">
        <f t="shared" si="32"/>
        <v/>
      </c>
    </row>
    <row r="146" spans="1:21" x14ac:dyDescent="0.25">
      <c r="A146" t="s">
        <v>33</v>
      </c>
      <c r="B146">
        <f t="shared" si="22"/>
        <v>3</v>
      </c>
      <c r="C146">
        <v>2016</v>
      </c>
      <c r="D146" t="s">
        <v>102</v>
      </c>
      <c r="E146">
        <v>2297</v>
      </c>
      <c r="F146" s="1">
        <f>224*E146</f>
        <v>514528</v>
      </c>
      <c r="G146" s="1">
        <f>433.95*E146</f>
        <v>996783.15</v>
      </c>
      <c r="H146" s="1">
        <f t="shared" si="23"/>
        <v>224</v>
      </c>
      <c r="I146" s="2">
        <f t="shared" si="24"/>
        <v>0.93727678571428574</v>
      </c>
      <c r="J146" s="1">
        <f t="shared" si="25"/>
        <v>433.95</v>
      </c>
      <c r="K146" s="1">
        <f t="shared" si="26"/>
        <v>209.95</v>
      </c>
      <c r="L146" t="s">
        <v>89</v>
      </c>
      <c r="M146" t="s">
        <v>90</v>
      </c>
      <c r="N146">
        <f t="shared" si="27"/>
        <v>3</v>
      </c>
      <c r="P146" t="str">
        <f t="shared" si="28"/>
        <v/>
      </c>
      <c r="Q146" t="str">
        <f t="array" ref="Q146">IF(D146="","",IF(D146=D145,"",MAX(IF(D146=$D$2:$D$597,$N$2:$N$597))))</f>
        <v/>
      </c>
      <c r="R146" t="str">
        <f t="shared" si="29"/>
        <v/>
      </c>
      <c r="S146" s="2">
        <f t="shared" si="30"/>
        <v>0.93727678571428574</v>
      </c>
      <c r="T146" s="1">
        <f t="shared" si="31"/>
        <v>482255.15</v>
      </c>
      <c r="U146" s="1">
        <f t="shared" si="32"/>
        <v>209.95000000000002</v>
      </c>
    </row>
    <row r="147" spans="1:21" x14ac:dyDescent="0.25">
      <c r="A147" t="s">
        <v>33</v>
      </c>
      <c r="B147">
        <f t="shared" si="22"/>
        <v>3</v>
      </c>
      <c r="C147">
        <v>2016</v>
      </c>
      <c r="D147" t="s">
        <v>102</v>
      </c>
      <c r="E147">
        <v>2297</v>
      </c>
      <c r="F147" s="1">
        <f>224*E147</f>
        <v>514528</v>
      </c>
      <c r="G147" s="1">
        <f>234.5*E147</f>
        <v>538646.5</v>
      </c>
      <c r="H147" s="1">
        <f t="shared" si="23"/>
        <v>224</v>
      </c>
      <c r="I147" s="2">
        <f t="shared" si="24"/>
        <v>4.6875E-2</v>
      </c>
      <c r="J147" s="1">
        <f t="shared" si="25"/>
        <v>234.5</v>
      </c>
      <c r="K147" s="1">
        <f t="shared" si="26"/>
        <v>10.5</v>
      </c>
      <c r="L147" t="s">
        <v>100</v>
      </c>
      <c r="M147" t="s">
        <v>91</v>
      </c>
      <c r="N147">
        <f t="shared" si="27"/>
        <v>4</v>
      </c>
      <c r="P147" t="str">
        <f t="shared" si="28"/>
        <v/>
      </c>
      <c r="Q147" t="str">
        <f t="array" ref="Q147">IF(D147="","",IF(D147=D146,"",MAX(IF(D147=$D$2:$D$597,$N$2:$N$597))))</f>
        <v/>
      </c>
      <c r="R147" t="str">
        <f t="shared" si="29"/>
        <v/>
      </c>
      <c r="S147" s="2" t="str">
        <f t="shared" si="30"/>
        <v/>
      </c>
      <c r="T147" s="1" t="str">
        <f t="shared" si="31"/>
        <v/>
      </c>
      <c r="U147" s="1" t="str">
        <f t="shared" si="32"/>
        <v/>
      </c>
    </row>
    <row r="148" spans="1:21" x14ac:dyDescent="0.25">
      <c r="A148" t="s">
        <v>33</v>
      </c>
      <c r="B148">
        <f t="shared" si="22"/>
        <v>3</v>
      </c>
      <c r="C148">
        <v>2016</v>
      </c>
      <c r="D148" t="s">
        <v>104</v>
      </c>
      <c r="E148">
        <v>6304</v>
      </c>
      <c r="F148" s="1">
        <v>1766000</v>
      </c>
      <c r="G148" s="1">
        <v>1918123</v>
      </c>
      <c r="H148" s="1">
        <f t="shared" si="23"/>
        <v>280.13959390862942</v>
      </c>
      <c r="I148" s="2">
        <f t="shared" si="24"/>
        <v>8.6139864099660249E-2</v>
      </c>
      <c r="J148" s="1">
        <f t="shared" si="25"/>
        <v>304.27078045685278</v>
      </c>
      <c r="K148" s="1">
        <f t="shared" si="26"/>
        <v>24.131186548223354</v>
      </c>
      <c r="L148" t="s">
        <v>97</v>
      </c>
      <c r="M148" t="s">
        <v>90</v>
      </c>
      <c r="N148">
        <f t="shared" si="27"/>
        <v>1</v>
      </c>
      <c r="P148">
        <f t="shared" si="28"/>
        <v>6304</v>
      </c>
      <c r="Q148">
        <f t="array" ref="Q148">IF(D148="","",IF(D148=D147,"",MAX(IF(D148=$D$2:$D$597,$N$2:$N$597))))</f>
        <v>1</v>
      </c>
      <c r="R148">
        <f t="shared" si="29"/>
        <v>1</v>
      </c>
      <c r="S148" s="2">
        <f t="shared" si="30"/>
        <v>8.6139864099660249E-2</v>
      </c>
      <c r="T148" s="1">
        <f t="shared" si="31"/>
        <v>152123</v>
      </c>
      <c r="U148" s="1">
        <f t="shared" si="32"/>
        <v>24.131186548223351</v>
      </c>
    </row>
    <row r="149" spans="1:21" x14ac:dyDescent="0.25">
      <c r="A149" t="s">
        <v>36</v>
      </c>
      <c r="B149">
        <f t="shared" si="22"/>
        <v>4</v>
      </c>
      <c r="C149">
        <v>2016</v>
      </c>
      <c r="D149" t="s">
        <v>105</v>
      </c>
      <c r="E149">
        <v>10864</v>
      </c>
      <c r="F149" s="1">
        <v>2763000</v>
      </c>
      <c r="G149" s="1">
        <v>3903924</v>
      </c>
      <c r="H149" s="1">
        <f t="shared" si="23"/>
        <v>254.3262150220913</v>
      </c>
      <c r="I149" s="2">
        <f t="shared" si="24"/>
        <v>0.41292942453854509</v>
      </c>
      <c r="J149" s="1">
        <f t="shared" si="25"/>
        <v>359.34499263622973</v>
      </c>
      <c r="K149" s="1">
        <f t="shared" si="26"/>
        <v>105.01877761413843</v>
      </c>
      <c r="L149" t="s">
        <v>97</v>
      </c>
      <c r="M149" t="s">
        <v>90</v>
      </c>
      <c r="N149">
        <f t="shared" si="27"/>
        <v>1</v>
      </c>
      <c r="P149">
        <f t="shared" si="28"/>
        <v>10864</v>
      </c>
      <c r="Q149">
        <f t="array" ref="Q149">IF(D149="","",IF(D149=D148,"",MAX(IF(D149=$D$2:$D$597,$N$2:$N$597))))</f>
        <v>2</v>
      </c>
      <c r="R149">
        <f t="shared" si="29"/>
        <v>1</v>
      </c>
      <c r="S149" s="2">
        <f t="shared" si="30"/>
        <v>0.41292942453854509</v>
      </c>
      <c r="T149" s="1">
        <f t="shared" si="31"/>
        <v>1140924</v>
      </c>
      <c r="U149" s="1">
        <f t="shared" si="32"/>
        <v>105.01877761413844</v>
      </c>
    </row>
    <row r="150" spans="1:21" x14ac:dyDescent="0.25">
      <c r="A150" t="s">
        <v>36</v>
      </c>
      <c r="B150">
        <f t="shared" si="22"/>
        <v>4</v>
      </c>
      <c r="C150">
        <v>2016</v>
      </c>
      <c r="D150" t="s">
        <v>105</v>
      </c>
      <c r="E150">
        <v>10864</v>
      </c>
      <c r="F150" s="1">
        <v>2763000</v>
      </c>
      <c r="G150" s="1">
        <v>3083728.09</v>
      </c>
      <c r="H150" s="1">
        <f t="shared" si="23"/>
        <v>254.3262150220913</v>
      </c>
      <c r="I150" s="2">
        <f t="shared" si="24"/>
        <v>0.11607965617082876</v>
      </c>
      <c r="J150" s="1">
        <f t="shared" si="25"/>
        <v>283.84831461708393</v>
      </c>
      <c r="K150" s="1">
        <f t="shared" si="26"/>
        <v>29.522099594992625</v>
      </c>
      <c r="L150" t="s">
        <v>88</v>
      </c>
      <c r="M150" t="s">
        <v>91</v>
      </c>
      <c r="N150">
        <f t="shared" si="27"/>
        <v>2</v>
      </c>
      <c r="P150" t="str">
        <f t="shared" si="28"/>
        <v/>
      </c>
      <c r="Q150" t="str">
        <f t="array" ref="Q150">IF(D150="","",IF(D150=D149,"",MAX(IF(D150=$D$2:$D$597,$N$2:$N$597))))</f>
        <v/>
      </c>
      <c r="R150" t="str">
        <f t="shared" si="29"/>
        <v/>
      </c>
      <c r="S150" s="2" t="str">
        <f t="shared" si="30"/>
        <v/>
      </c>
      <c r="T150" s="1" t="str">
        <f t="shared" si="31"/>
        <v/>
      </c>
      <c r="U150" s="1" t="str">
        <f t="shared" si="32"/>
        <v/>
      </c>
    </row>
    <row r="151" spans="1:21" x14ac:dyDescent="0.25">
      <c r="A151" t="s">
        <v>36</v>
      </c>
      <c r="B151">
        <f t="shared" si="22"/>
        <v>4</v>
      </c>
      <c r="C151">
        <v>2016</v>
      </c>
      <c r="D151" t="s">
        <v>106</v>
      </c>
      <c r="E151">
        <v>1799</v>
      </c>
      <c r="F151" s="1">
        <v>376000</v>
      </c>
      <c r="G151" s="1">
        <v>508805</v>
      </c>
      <c r="H151" s="1">
        <f t="shared" si="23"/>
        <v>209.00500277932184</v>
      </c>
      <c r="I151" s="2">
        <f t="shared" si="24"/>
        <v>0.35320478723404253</v>
      </c>
      <c r="J151" s="1">
        <f t="shared" si="25"/>
        <v>282.82657031684266</v>
      </c>
      <c r="K151" s="1">
        <f t="shared" si="26"/>
        <v>73.821567537520821</v>
      </c>
      <c r="L151" t="s">
        <v>100</v>
      </c>
      <c r="M151" t="s">
        <v>90</v>
      </c>
      <c r="N151">
        <f t="shared" si="27"/>
        <v>1</v>
      </c>
      <c r="P151">
        <f t="shared" si="28"/>
        <v>1799</v>
      </c>
      <c r="Q151">
        <f t="array" ref="Q151">IF(D151="","",IF(D151=D150,"",MAX(IF(D151=$D$2:$D$597,$N$2:$N$597))))</f>
        <v>2</v>
      </c>
      <c r="R151">
        <f t="shared" si="29"/>
        <v>1</v>
      </c>
      <c r="S151" s="2">
        <f t="shared" si="30"/>
        <v>0.35320478723404253</v>
      </c>
      <c r="T151" s="1">
        <f t="shared" si="31"/>
        <v>132805</v>
      </c>
      <c r="U151" s="1">
        <f t="shared" si="32"/>
        <v>73.821567537520849</v>
      </c>
    </row>
    <row r="152" spans="1:21" x14ac:dyDescent="0.25">
      <c r="A152" t="s">
        <v>36</v>
      </c>
      <c r="B152">
        <f t="shared" si="22"/>
        <v>4</v>
      </c>
      <c r="C152">
        <v>2016</v>
      </c>
      <c r="D152" t="s">
        <v>106</v>
      </c>
      <c r="E152">
        <v>1799</v>
      </c>
      <c r="F152" s="1">
        <v>376000</v>
      </c>
      <c r="G152" s="1">
        <v>386683</v>
      </c>
      <c r="H152" s="1">
        <f t="shared" si="23"/>
        <v>209.00500277932184</v>
      </c>
      <c r="I152" s="2">
        <f t="shared" si="24"/>
        <v>2.8412234042553192E-2</v>
      </c>
      <c r="J152" s="1">
        <f t="shared" si="25"/>
        <v>214.94330183435241</v>
      </c>
      <c r="K152" s="1">
        <f t="shared" si="26"/>
        <v>5.9382990550305692</v>
      </c>
      <c r="L152" t="s">
        <v>97</v>
      </c>
      <c r="M152" t="s">
        <v>91</v>
      </c>
      <c r="N152">
        <f t="shared" si="27"/>
        <v>2</v>
      </c>
      <c r="P152" t="str">
        <f t="shared" si="28"/>
        <v/>
      </c>
      <c r="Q152" t="str">
        <f t="array" ref="Q152">IF(D152="","",IF(D152=D151,"",MAX(IF(D152=$D$2:$D$597,$N$2:$N$597))))</f>
        <v/>
      </c>
      <c r="R152" t="str">
        <f t="shared" si="29"/>
        <v/>
      </c>
      <c r="S152" s="2" t="str">
        <f t="shared" si="30"/>
        <v/>
      </c>
      <c r="T152" s="1" t="str">
        <f t="shared" si="31"/>
        <v/>
      </c>
      <c r="U152" s="1" t="str">
        <f t="shared" si="32"/>
        <v/>
      </c>
    </row>
    <row r="153" spans="1:21" x14ac:dyDescent="0.25">
      <c r="A153" t="s">
        <v>36</v>
      </c>
      <c r="B153">
        <f t="shared" si="22"/>
        <v>4</v>
      </c>
      <c r="C153">
        <v>2016</v>
      </c>
      <c r="D153" t="s">
        <v>107</v>
      </c>
      <c r="E153">
        <v>1771</v>
      </c>
      <c r="F153" s="1">
        <v>326000</v>
      </c>
      <c r="G153" s="1">
        <v>327006</v>
      </c>
      <c r="H153" s="1">
        <f t="shared" si="23"/>
        <v>184.07679277244495</v>
      </c>
      <c r="I153" s="2">
        <f t="shared" si="24"/>
        <v>3.0858895705521473E-3</v>
      </c>
      <c r="J153" s="1">
        <f t="shared" si="25"/>
        <v>184.64483342744214</v>
      </c>
      <c r="K153" s="1">
        <f t="shared" si="26"/>
        <v>0.56804065499719059</v>
      </c>
      <c r="L153" t="s">
        <v>100</v>
      </c>
      <c r="M153" t="s">
        <v>90</v>
      </c>
      <c r="N153">
        <f t="shared" si="27"/>
        <v>1</v>
      </c>
      <c r="P153">
        <f t="shared" si="28"/>
        <v>1771</v>
      </c>
      <c r="Q153">
        <f t="array" ref="Q153">IF(D153="","",IF(D153=D152,"",MAX(IF(D153=$D$2:$D$597,$N$2:$N$597))))</f>
        <v>1</v>
      </c>
      <c r="R153">
        <f t="shared" si="29"/>
        <v>1</v>
      </c>
      <c r="S153" s="2">
        <f t="shared" si="30"/>
        <v>3.0858895705521473E-3</v>
      </c>
      <c r="T153" s="1">
        <f t="shared" si="31"/>
        <v>1006</v>
      </c>
      <c r="U153" s="1">
        <f t="shared" si="32"/>
        <v>0.56804065499717671</v>
      </c>
    </row>
    <row r="154" spans="1:21" x14ac:dyDescent="0.25">
      <c r="A154" t="s">
        <v>38</v>
      </c>
      <c r="B154">
        <f t="shared" si="22"/>
        <v>4</v>
      </c>
      <c r="C154">
        <v>2016</v>
      </c>
      <c r="D154" t="s">
        <v>108</v>
      </c>
      <c r="E154">
        <v>3263</v>
      </c>
      <c r="F154" s="1">
        <v>898000</v>
      </c>
      <c r="G154" s="1">
        <v>1075321</v>
      </c>
      <c r="H154" s="1">
        <f t="shared" si="23"/>
        <v>275.20686484829912</v>
      </c>
      <c r="I154" s="2">
        <f t="shared" si="24"/>
        <v>0.1974621380846325</v>
      </c>
      <c r="J154" s="1">
        <f t="shared" si="25"/>
        <v>329.54980079681275</v>
      </c>
      <c r="K154" s="1">
        <f t="shared" si="26"/>
        <v>54.342935948513627</v>
      </c>
      <c r="L154" t="s">
        <v>109</v>
      </c>
      <c r="M154" t="s">
        <v>91</v>
      </c>
      <c r="N154">
        <f t="shared" si="27"/>
        <v>1</v>
      </c>
      <c r="P154">
        <f t="shared" si="28"/>
        <v>3263</v>
      </c>
      <c r="Q154">
        <f t="array" ref="Q154">IF(D154="","",IF(D154=D153,"",MAX(IF(D154=$D$2:$D$597,$N$2:$N$597))))</f>
        <v>4</v>
      </c>
      <c r="R154">
        <f t="shared" si="29"/>
        <v>1</v>
      </c>
      <c r="S154" s="2" t="str">
        <f t="shared" si="30"/>
        <v/>
      </c>
      <c r="T154" s="1" t="str">
        <f t="shared" si="31"/>
        <v/>
      </c>
      <c r="U154" s="1" t="str">
        <f t="shared" si="32"/>
        <v/>
      </c>
    </row>
    <row r="155" spans="1:21" x14ac:dyDescent="0.25">
      <c r="A155" t="s">
        <v>38</v>
      </c>
      <c r="B155">
        <f t="shared" si="22"/>
        <v>4</v>
      </c>
      <c r="C155">
        <v>2016</v>
      </c>
      <c r="D155" t="s">
        <v>108</v>
      </c>
      <c r="E155">
        <v>3263</v>
      </c>
      <c r="F155" s="1">
        <v>898000</v>
      </c>
      <c r="G155" s="1">
        <v>1356874.2</v>
      </c>
      <c r="H155" s="1">
        <f t="shared" si="23"/>
        <v>275.20686484829912</v>
      </c>
      <c r="I155" s="2">
        <f t="shared" si="24"/>
        <v>0.51099576837416472</v>
      </c>
      <c r="J155" s="1">
        <f t="shared" si="25"/>
        <v>415.83640821330061</v>
      </c>
      <c r="K155" s="1">
        <f t="shared" si="26"/>
        <v>140.6295433650015</v>
      </c>
      <c r="L155" t="s">
        <v>88</v>
      </c>
      <c r="M155" t="s">
        <v>90</v>
      </c>
      <c r="N155">
        <f t="shared" si="27"/>
        <v>2</v>
      </c>
      <c r="P155" t="str">
        <f t="shared" si="28"/>
        <v/>
      </c>
      <c r="Q155" t="str">
        <f t="array" ref="Q155">IF(D155="","",IF(D155=D154,"",MAX(IF(D155=$D$2:$D$597,$N$2:$N$597))))</f>
        <v/>
      </c>
      <c r="R155" t="str">
        <f t="shared" si="29"/>
        <v/>
      </c>
      <c r="S155" s="2">
        <f t="shared" si="30"/>
        <v>0.51099576837416472</v>
      </c>
      <c r="T155" s="1">
        <f t="shared" si="31"/>
        <v>458874.19999999995</v>
      </c>
      <c r="U155" s="1">
        <f t="shared" si="32"/>
        <v>140.62954336500152</v>
      </c>
    </row>
    <row r="156" spans="1:21" x14ac:dyDescent="0.25">
      <c r="A156" t="s">
        <v>38</v>
      </c>
      <c r="B156">
        <f t="shared" si="22"/>
        <v>4</v>
      </c>
      <c r="C156">
        <v>2016</v>
      </c>
      <c r="D156" t="s">
        <v>108</v>
      </c>
      <c r="E156">
        <v>3263</v>
      </c>
      <c r="F156" s="1">
        <v>898000</v>
      </c>
      <c r="G156" s="1">
        <v>947429</v>
      </c>
      <c r="H156" s="1">
        <f t="shared" si="23"/>
        <v>275.20686484829912</v>
      </c>
      <c r="I156" s="2">
        <f t="shared" si="24"/>
        <v>5.5043429844097998E-2</v>
      </c>
      <c r="J156" s="1">
        <f t="shared" si="25"/>
        <v>290.35519460619059</v>
      </c>
      <c r="K156" s="1">
        <f t="shared" si="26"/>
        <v>15.148329757891474</v>
      </c>
      <c r="L156" t="s">
        <v>97</v>
      </c>
      <c r="M156" t="s">
        <v>91</v>
      </c>
      <c r="N156">
        <f t="shared" si="27"/>
        <v>3</v>
      </c>
      <c r="P156" t="str">
        <f t="shared" si="28"/>
        <v/>
      </c>
      <c r="Q156" t="str">
        <f t="array" ref="Q156">IF(D156="","",IF(D156=D155,"",MAX(IF(D156=$D$2:$D$597,$N$2:$N$597))))</f>
        <v/>
      </c>
      <c r="R156" t="str">
        <f t="shared" si="29"/>
        <v/>
      </c>
      <c r="S156" s="2" t="str">
        <f t="shared" si="30"/>
        <v/>
      </c>
      <c r="T156" s="1" t="str">
        <f t="shared" si="31"/>
        <v/>
      </c>
      <c r="U156" s="1" t="str">
        <f t="shared" si="32"/>
        <v/>
      </c>
    </row>
    <row r="157" spans="1:21" x14ac:dyDescent="0.25">
      <c r="A157" t="s">
        <v>38</v>
      </c>
      <c r="B157">
        <f t="shared" si="22"/>
        <v>4</v>
      </c>
      <c r="C157">
        <v>2016</v>
      </c>
      <c r="D157" t="s">
        <v>108</v>
      </c>
      <c r="E157">
        <v>3263</v>
      </c>
      <c r="F157" s="1">
        <v>898000</v>
      </c>
      <c r="G157" s="1">
        <v>1334541.52</v>
      </c>
      <c r="H157" s="1">
        <f t="shared" si="23"/>
        <v>275.20686484829912</v>
      </c>
      <c r="I157" s="2">
        <f t="shared" si="24"/>
        <v>0.48612641425389758</v>
      </c>
      <c r="J157" s="1">
        <f t="shared" si="25"/>
        <v>408.99219123505975</v>
      </c>
      <c r="K157" s="1">
        <f t="shared" si="26"/>
        <v>133.78532638676063</v>
      </c>
      <c r="L157" t="s">
        <v>94</v>
      </c>
      <c r="M157" t="s">
        <v>91</v>
      </c>
      <c r="N157">
        <f t="shared" si="27"/>
        <v>4</v>
      </c>
      <c r="P157" t="str">
        <f t="shared" si="28"/>
        <v/>
      </c>
      <c r="Q157" t="str">
        <f t="array" ref="Q157">IF(D157="","",IF(D157=D156,"",MAX(IF(D157=$D$2:$D$597,$N$2:$N$597))))</f>
        <v/>
      </c>
      <c r="R157" t="str">
        <f t="shared" si="29"/>
        <v/>
      </c>
      <c r="S157" s="2" t="str">
        <f t="shared" si="30"/>
        <v/>
      </c>
      <c r="T157" s="1" t="str">
        <f t="shared" si="31"/>
        <v/>
      </c>
      <c r="U157" s="1" t="str">
        <f t="shared" si="32"/>
        <v/>
      </c>
    </row>
    <row r="158" spans="1:21" x14ac:dyDescent="0.25">
      <c r="A158" t="s">
        <v>44</v>
      </c>
      <c r="B158">
        <f t="shared" si="22"/>
        <v>4</v>
      </c>
      <c r="C158">
        <v>2016</v>
      </c>
      <c r="D158" t="s">
        <v>110</v>
      </c>
      <c r="E158">
        <v>4499</v>
      </c>
      <c r="F158" s="1">
        <v>728000</v>
      </c>
      <c r="G158" s="1">
        <v>1392363.95</v>
      </c>
      <c r="H158" s="1">
        <f t="shared" si="23"/>
        <v>161.81373638586354</v>
      </c>
      <c r="I158" s="2">
        <f t="shared" si="24"/>
        <v>0.91258784340659338</v>
      </c>
      <c r="J158" s="1">
        <f t="shared" si="25"/>
        <v>309.48298510780171</v>
      </c>
      <c r="K158" s="1">
        <f t="shared" si="26"/>
        <v>147.66924872193817</v>
      </c>
      <c r="L158" t="s">
        <v>96</v>
      </c>
      <c r="M158" t="s">
        <v>90</v>
      </c>
      <c r="N158">
        <f t="shared" si="27"/>
        <v>1</v>
      </c>
      <c r="P158">
        <f t="shared" si="28"/>
        <v>4499</v>
      </c>
      <c r="Q158">
        <f t="array" ref="Q158">IF(D158="","",IF(D158=D157,"",MAX(IF(D158=$D$2:$D$597,$N$2:$N$597))))</f>
        <v>3</v>
      </c>
      <c r="R158">
        <f t="shared" si="29"/>
        <v>1</v>
      </c>
      <c r="S158" s="2">
        <f t="shared" si="30"/>
        <v>0.91258784340659338</v>
      </c>
      <c r="T158" s="1">
        <f t="shared" si="31"/>
        <v>664363.94999999995</v>
      </c>
      <c r="U158" s="1">
        <f t="shared" si="32"/>
        <v>147.6692487219382</v>
      </c>
    </row>
    <row r="159" spans="1:21" x14ac:dyDescent="0.25">
      <c r="A159" t="s">
        <v>44</v>
      </c>
      <c r="B159">
        <f t="shared" si="22"/>
        <v>4</v>
      </c>
      <c r="C159">
        <v>2016</v>
      </c>
      <c r="D159" t="s">
        <v>110</v>
      </c>
      <c r="E159">
        <v>4499</v>
      </c>
      <c r="F159" s="1">
        <v>728000</v>
      </c>
      <c r="G159" s="1">
        <v>1291531</v>
      </c>
      <c r="H159" s="1">
        <f t="shared" si="23"/>
        <v>161.81373638586354</v>
      </c>
      <c r="I159" s="2">
        <f t="shared" si="24"/>
        <v>0.77408104395604393</v>
      </c>
      <c r="J159" s="1">
        <f t="shared" si="25"/>
        <v>287.07068237386085</v>
      </c>
      <c r="K159" s="1">
        <f t="shared" si="26"/>
        <v>125.25694598799731</v>
      </c>
      <c r="L159" t="s">
        <v>97</v>
      </c>
      <c r="M159" t="s">
        <v>91</v>
      </c>
      <c r="N159">
        <f t="shared" si="27"/>
        <v>2</v>
      </c>
      <c r="P159" t="str">
        <f t="shared" si="28"/>
        <v/>
      </c>
      <c r="Q159" t="str">
        <f t="array" ref="Q159">IF(D159="","",IF(D159=D158,"",MAX(IF(D159=$D$2:$D$597,$N$2:$N$597))))</f>
        <v/>
      </c>
      <c r="R159" t="str">
        <f t="shared" si="29"/>
        <v/>
      </c>
      <c r="S159" s="2" t="str">
        <f t="shared" si="30"/>
        <v/>
      </c>
      <c r="T159" s="1" t="str">
        <f t="shared" si="31"/>
        <v/>
      </c>
      <c r="U159" s="1" t="str">
        <f t="shared" si="32"/>
        <v/>
      </c>
    </row>
    <row r="160" spans="1:21" x14ac:dyDescent="0.25">
      <c r="A160" t="s">
        <v>44</v>
      </c>
      <c r="B160">
        <f t="shared" si="22"/>
        <v>4</v>
      </c>
      <c r="C160">
        <v>2016</v>
      </c>
      <c r="D160" t="s">
        <v>110</v>
      </c>
      <c r="E160">
        <v>4499</v>
      </c>
      <c r="F160" s="1">
        <v>728000</v>
      </c>
      <c r="G160" s="1">
        <v>796957.52</v>
      </c>
      <c r="H160" s="1">
        <f t="shared" si="23"/>
        <v>161.81373638586354</v>
      </c>
      <c r="I160" s="2">
        <f t="shared" si="24"/>
        <v>9.4721868131868156E-2</v>
      </c>
      <c r="J160" s="1">
        <f t="shared" si="25"/>
        <v>177.14103578573017</v>
      </c>
      <c r="K160" s="1">
        <f t="shared" si="26"/>
        <v>15.327299399866632</v>
      </c>
      <c r="L160" t="s">
        <v>93</v>
      </c>
      <c r="M160" t="s">
        <v>91</v>
      </c>
      <c r="N160">
        <f t="shared" si="27"/>
        <v>3</v>
      </c>
      <c r="P160" t="str">
        <f t="shared" si="28"/>
        <v/>
      </c>
      <c r="Q160" t="str">
        <f t="array" ref="Q160">IF(D160="","",IF(D160=D159,"",MAX(IF(D160=$D$2:$D$597,$N$2:$N$597))))</f>
        <v/>
      </c>
      <c r="R160" t="str">
        <f t="shared" si="29"/>
        <v/>
      </c>
      <c r="S160" s="2" t="str">
        <f t="shared" si="30"/>
        <v/>
      </c>
      <c r="T160" s="1" t="str">
        <f t="shared" si="31"/>
        <v/>
      </c>
      <c r="U160" s="1" t="str">
        <f t="shared" si="32"/>
        <v/>
      </c>
    </row>
    <row r="161" spans="1:21" x14ac:dyDescent="0.25">
      <c r="A161" t="s">
        <v>60</v>
      </c>
      <c r="B161">
        <f t="shared" si="22"/>
        <v>1</v>
      </c>
      <c r="C161">
        <v>2017</v>
      </c>
      <c r="D161" t="s">
        <v>21</v>
      </c>
      <c r="E161">
        <v>2863</v>
      </c>
      <c r="F161" s="1">
        <v>638000</v>
      </c>
      <c r="G161" s="1">
        <v>704103.46</v>
      </c>
      <c r="H161" s="1">
        <f t="shared" si="23"/>
        <v>222.84317149842823</v>
      </c>
      <c r="I161" s="2">
        <f t="shared" si="24"/>
        <v>0.1036104388714733</v>
      </c>
      <c r="J161" s="1">
        <f t="shared" si="25"/>
        <v>245.93205029689136</v>
      </c>
      <c r="K161" s="1">
        <f t="shared" si="26"/>
        <v>23.088878798463128</v>
      </c>
      <c r="L161" t="s">
        <v>96</v>
      </c>
      <c r="M161" t="s">
        <v>91</v>
      </c>
      <c r="N161">
        <f t="shared" si="27"/>
        <v>1</v>
      </c>
      <c r="P161">
        <f t="shared" si="28"/>
        <v>2863</v>
      </c>
      <c r="Q161">
        <f t="array" ref="Q161">IF(D161="","",IF(D161=D160,"",MAX(IF(D161=$D$2:$D$597,$N$2:$N$597))))</f>
        <v>3</v>
      </c>
      <c r="R161">
        <f t="shared" si="29"/>
        <v>1</v>
      </c>
      <c r="S161" s="2" t="str">
        <f t="shared" si="30"/>
        <v/>
      </c>
      <c r="T161" s="1" t="str">
        <f t="shared" si="31"/>
        <v/>
      </c>
      <c r="U161" s="1" t="str">
        <f t="shared" si="32"/>
        <v/>
      </c>
    </row>
    <row r="162" spans="1:21" x14ac:dyDescent="0.25">
      <c r="A162" t="s">
        <v>60</v>
      </c>
      <c r="B162">
        <f t="shared" si="22"/>
        <v>1</v>
      </c>
      <c r="C162">
        <v>2017</v>
      </c>
      <c r="D162" t="s">
        <v>21</v>
      </c>
      <c r="E162">
        <v>2863</v>
      </c>
      <c r="F162" s="1">
        <v>638000</v>
      </c>
      <c r="G162" s="1">
        <v>736251</v>
      </c>
      <c r="H162" s="1">
        <f t="shared" si="23"/>
        <v>222.84317149842823</v>
      </c>
      <c r="I162" s="2">
        <f t="shared" si="24"/>
        <v>0.15399843260188087</v>
      </c>
      <c r="J162" s="1">
        <f t="shared" si="25"/>
        <v>257.1606706252183</v>
      </c>
      <c r="K162" s="1">
        <f t="shared" si="26"/>
        <v>34.317499126790068</v>
      </c>
      <c r="L162" t="s">
        <v>100</v>
      </c>
      <c r="M162" t="s">
        <v>90</v>
      </c>
      <c r="N162">
        <f t="shared" si="27"/>
        <v>2</v>
      </c>
      <c r="P162" t="str">
        <f t="shared" si="28"/>
        <v/>
      </c>
      <c r="Q162" t="str">
        <f t="array" ref="Q162">IF(D162="","",IF(D162=D161,"",MAX(IF(D162=$D$2:$D$597,$N$2:$N$597))))</f>
        <v/>
      </c>
      <c r="R162" t="str">
        <f t="shared" si="29"/>
        <v/>
      </c>
      <c r="S162" s="2">
        <f t="shared" si="30"/>
        <v>0.15399843260188087</v>
      </c>
      <c r="T162" s="1">
        <f t="shared" si="31"/>
        <v>98251</v>
      </c>
      <c r="U162" s="1">
        <f t="shared" si="32"/>
        <v>34.317499126790082</v>
      </c>
    </row>
    <row r="163" spans="1:21" x14ac:dyDescent="0.25">
      <c r="A163" t="s">
        <v>60</v>
      </c>
      <c r="B163">
        <f t="shared" si="22"/>
        <v>1</v>
      </c>
      <c r="C163">
        <v>2017</v>
      </c>
      <c r="D163" t="s">
        <v>21</v>
      </c>
      <c r="E163">
        <v>2863</v>
      </c>
      <c r="F163" s="1">
        <v>638000</v>
      </c>
      <c r="G163" s="1">
        <v>687299</v>
      </c>
      <c r="H163" s="1">
        <f t="shared" si="23"/>
        <v>222.84317149842823</v>
      </c>
      <c r="I163" s="2">
        <f t="shared" si="24"/>
        <v>7.7271159874608156E-2</v>
      </c>
      <c r="J163" s="1">
        <f t="shared" si="25"/>
        <v>240.06252183024799</v>
      </c>
      <c r="K163" s="1">
        <f t="shared" si="26"/>
        <v>17.219350331819754</v>
      </c>
      <c r="L163" t="s">
        <v>97</v>
      </c>
      <c r="M163" t="s">
        <v>91</v>
      </c>
      <c r="N163">
        <f t="shared" si="27"/>
        <v>3</v>
      </c>
      <c r="P163" t="str">
        <f t="shared" si="28"/>
        <v/>
      </c>
      <c r="Q163" t="str">
        <f t="array" ref="Q163">IF(D163="","",IF(D163=D162,"",MAX(IF(D163=$D$2:$D$597,$N$2:$N$597))))</f>
        <v/>
      </c>
      <c r="R163" t="str">
        <f t="shared" si="29"/>
        <v/>
      </c>
      <c r="S163" s="2" t="str">
        <f t="shared" si="30"/>
        <v/>
      </c>
      <c r="T163" s="1" t="str">
        <f t="shared" si="31"/>
        <v/>
      </c>
      <c r="U163" s="1" t="str">
        <f t="shared" si="32"/>
        <v/>
      </c>
    </row>
    <row r="164" spans="1:21" x14ac:dyDescent="0.25">
      <c r="A164" t="s">
        <v>62</v>
      </c>
      <c r="B164">
        <f t="shared" si="22"/>
        <v>1</v>
      </c>
      <c r="C164">
        <v>2017</v>
      </c>
      <c r="D164" t="s">
        <v>22</v>
      </c>
      <c r="E164">
        <v>10381</v>
      </c>
      <c r="F164" s="1">
        <v>3070000</v>
      </c>
      <c r="G164" s="1">
        <v>3279164</v>
      </c>
      <c r="H164" s="1">
        <f t="shared" si="23"/>
        <v>295.73258838262211</v>
      </c>
      <c r="I164" s="2">
        <f t="shared" si="24"/>
        <v>6.8131596091205213E-2</v>
      </c>
      <c r="J164" s="1">
        <f t="shared" si="25"/>
        <v>315.88132164531356</v>
      </c>
      <c r="K164" s="1">
        <f t="shared" si="26"/>
        <v>20.148733262691451</v>
      </c>
      <c r="L164" t="s">
        <v>97</v>
      </c>
      <c r="M164" t="s">
        <v>91</v>
      </c>
      <c r="N164">
        <f t="shared" si="27"/>
        <v>1</v>
      </c>
      <c r="P164">
        <f t="shared" si="28"/>
        <v>10381</v>
      </c>
      <c r="Q164">
        <f t="array" ref="Q164">IF(D164="","",IF(D164=D163,"",MAX(IF(D164=$D$2:$D$597,$N$2:$N$597))))</f>
        <v>2</v>
      </c>
      <c r="R164">
        <f t="shared" si="29"/>
        <v>1</v>
      </c>
      <c r="S164" s="2" t="str">
        <f t="shared" si="30"/>
        <v/>
      </c>
      <c r="T164" s="1" t="str">
        <f t="shared" si="31"/>
        <v/>
      </c>
      <c r="U164" s="1" t="str">
        <f t="shared" si="32"/>
        <v/>
      </c>
    </row>
    <row r="165" spans="1:21" x14ac:dyDescent="0.25">
      <c r="A165" t="s">
        <v>62</v>
      </c>
      <c r="B165">
        <f t="shared" si="22"/>
        <v>1</v>
      </c>
      <c r="C165">
        <v>2017</v>
      </c>
      <c r="D165" t="s">
        <v>22</v>
      </c>
      <c r="E165">
        <v>10381</v>
      </c>
      <c r="F165" s="1">
        <v>3070000</v>
      </c>
      <c r="G165" s="1">
        <v>3323107</v>
      </c>
      <c r="H165" s="1">
        <f t="shared" si="23"/>
        <v>295.73258838262211</v>
      </c>
      <c r="I165" s="2">
        <f t="shared" si="24"/>
        <v>8.2445276872964171E-2</v>
      </c>
      <c r="J165" s="1">
        <f t="shared" si="25"/>
        <v>320.11434351218571</v>
      </c>
      <c r="K165" s="1">
        <f t="shared" si="26"/>
        <v>24.381755129563601</v>
      </c>
      <c r="L165" t="s">
        <v>88</v>
      </c>
      <c r="M165" t="s">
        <v>90</v>
      </c>
      <c r="N165">
        <f t="shared" si="27"/>
        <v>2</v>
      </c>
      <c r="P165" t="str">
        <f t="shared" si="28"/>
        <v/>
      </c>
      <c r="Q165" t="str">
        <f t="array" ref="Q165">IF(D165="","",IF(D165=D164,"",MAX(IF(D165=$D$2:$D$597,$N$2:$N$597))))</f>
        <v/>
      </c>
      <c r="R165" t="str">
        <f t="shared" si="29"/>
        <v/>
      </c>
      <c r="S165" s="2">
        <f t="shared" si="30"/>
        <v>8.2445276872964171E-2</v>
      </c>
      <c r="T165" s="1">
        <f t="shared" si="31"/>
        <v>253107</v>
      </c>
      <c r="U165" s="1">
        <f t="shared" si="32"/>
        <v>24.381755129563626</v>
      </c>
    </row>
    <row r="166" spans="1:21" x14ac:dyDescent="0.25">
      <c r="A166" t="s">
        <v>62</v>
      </c>
      <c r="B166">
        <f t="shared" si="22"/>
        <v>1</v>
      </c>
      <c r="C166">
        <v>2017</v>
      </c>
      <c r="D166" t="s">
        <v>23</v>
      </c>
      <c r="E166">
        <v>2283</v>
      </c>
      <c r="F166" s="1">
        <v>267000</v>
      </c>
      <c r="G166" s="1">
        <v>382683.69</v>
      </c>
      <c r="H166" s="1">
        <f t="shared" si="23"/>
        <v>116.95137976346912</v>
      </c>
      <c r="I166" s="2">
        <f t="shared" si="24"/>
        <v>0.43327224719101126</v>
      </c>
      <c r="J166" s="1">
        <f t="shared" si="25"/>
        <v>167.62316688567674</v>
      </c>
      <c r="K166" s="1">
        <f t="shared" si="26"/>
        <v>50.671787122207618</v>
      </c>
      <c r="L166" t="s">
        <v>96</v>
      </c>
      <c r="M166" t="s">
        <v>90</v>
      </c>
      <c r="N166">
        <f t="shared" si="27"/>
        <v>1</v>
      </c>
      <c r="P166">
        <f t="shared" si="28"/>
        <v>2283</v>
      </c>
      <c r="Q166">
        <f t="array" ref="Q166">IF(D166="","",IF(D166=D165,"",MAX(IF(D166=$D$2:$D$597,$N$2:$N$597))))</f>
        <v>4</v>
      </c>
      <c r="R166">
        <f t="shared" si="29"/>
        <v>1</v>
      </c>
      <c r="S166" s="2">
        <f t="shared" si="30"/>
        <v>0.43327224719101126</v>
      </c>
      <c r="T166" s="1">
        <f t="shared" si="31"/>
        <v>115683.69</v>
      </c>
      <c r="U166" s="1">
        <f t="shared" si="32"/>
        <v>50.671787122207625</v>
      </c>
    </row>
    <row r="167" spans="1:21" x14ac:dyDescent="0.25">
      <c r="A167" t="s">
        <v>62</v>
      </c>
      <c r="B167">
        <f t="shared" si="22"/>
        <v>1</v>
      </c>
      <c r="C167">
        <v>2017</v>
      </c>
      <c r="D167" t="s">
        <v>23</v>
      </c>
      <c r="E167">
        <v>2283</v>
      </c>
      <c r="F167" s="1">
        <v>267000</v>
      </c>
      <c r="G167" s="1">
        <v>289035</v>
      </c>
      <c r="H167" s="1">
        <f t="shared" si="23"/>
        <v>116.95137976346912</v>
      </c>
      <c r="I167" s="2">
        <f t="shared" si="24"/>
        <v>8.2528089887640446E-2</v>
      </c>
      <c r="J167" s="1">
        <f t="shared" si="25"/>
        <v>126.60315374507228</v>
      </c>
      <c r="K167" s="1">
        <f t="shared" si="26"/>
        <v>9.6517739816031565</v>
      </c>
      <c r="L167" t="s">
        <v>89</v>
      </c>
      <c r="M167" t="s">
        <v>91</v>
      </c>
      <c r="N167">
        <f t="shared" si="27"/>
        <v>2</v>
      </c>
      <c r="P167" t="str">
        <f t="shared" si="28"/>
        <v/>
      </c>
      <c r="Q167" t="str">
        <f t="array" ref="Q167">IF(D167="","",IF(D167=D166,"",MAX(IF(D167=$D$2:$D$597,$N$2:$N$597))))</f>
        <v/>
      </c>
      <c r="R167" t="str">
        <f t="shared" si="29"/>
        <v/>
      </c>
      <c r="S167" s="2" t="str">
        <f t="shared" si="30"/>
        <v/>
      </c>
      <c r="T167" s="1" t="str">
        <f t="shared" si="31"/>
        <v/>
      </c>
      <c r="U167" s="1" t="str">
        <f t="shared" si="32"/>
        <v/>
      </c>
    </row>
    <row r="168" spans="1:21" x14ac:dyDescent="0.25">
      <c r="A168" t="s">
        <v>62</v>
      </c>
      <c r="B168">
        <f t="shared" si="22"/>
        <v>1</v>
      </c>
      <c r="C168">
        <v>2017</v>
      </c>
      <c r="D168" t="s">
        <v>23</v>
      </c>
      <c r="E168">
        <v>2283</v>
      </c>
      <c r="F168" s="1">
        <v>267000</v>
      </c>
      <c r="G168" s="1">
        <v>301027</v>
      </c>
      <c r="H168" s="1">
        <f t="shared" si="23"/>
        <v>116.95137976346912</v>
      </c>
      <c r="I168" s="2">
        <f t="shared" si="24"/>
        <v>0.12744194756554308</v>
      </c>
      <c r="J168" s="1">
        <f t="shared" si="25"/>
        <v>131.85589137100305</v>
      </c>
      <c r="K168" s="1">
        <f t="shared" si="26"/>
        <v>14.904511607533934</v>
      </c>
      <c r="L168" t="s">
        <v>97</v>
      </c>
      <c r="M168" t="s">
        <v>91</v>
      </c>
      <c r="N168">
        <f t="shared" si="27"/>
        <v>3</v>
      </c>
      <c r="P168" t="str">
        <f t="shared" si="28"/>
        <v/>
      </c>
      <c r="Q168" t="str">
        <f t="array" ref="Q168">IF(D168="","",IF(D168=D167,"",MAX(IF(D168=$D$2:$D$597,$N$2:$N$597))))</f>
        <v/>
      </c>
      <c r="R168" t="str">
        <f t="shared" si="29"/>
        <v/>
      </c>
      <c r="S168" s="2" t="str">
        <f t="shared" si="30"/>
        <v/>
      </c>
      <c r="T168" s="1" t="str">
        <f t="shared" si="31"/>
        <v/>
      </c>
      <c r="U168" s="1" t="str">
        <f t="shared" si="32"/>
        <v/>
      </c>
    </row>
    <row r="169" spans="1:21" x14ac:dyDescent="0.25">
      <c r="A169" t="s">
        <v>62</v>
      </c>
      <c r="B169">
        <f t="shared" si="22"/>
        <v>1</v>
      </c>
      <c r="C169">
        <v>2017</v>
      </c>
      <c r="D169" t="s">
        <v>23</v>
      </c>
      <c r="E169">
        <v>2283</v>
      </c>
      <c r="F169" s="1">
        <v>267000</v>
      </c>
      <c r="G169" s="1">
        <v>363000</v>
      </c>
      <c r="H169" s="1">
        <f t="shared" si="23"/>
        <v>116.95137976346912</v>
      </c>
      <c r="I169" s="2">
        <f t="shared" si="24"/>
        <v>0.3595505617977528</v>
      </c>
      <c r="J169" s="1">
        <f t="shared" si="25"/>
        <v>159.00131406044679</v>
      </c>
      <c r="K169" s="1">
        <f t="shared" si="26"/>
        <v>42.049934296977668</v>
      </c>
      <c r="L169" t="s">
        <v>111</v>
      </c>
      <c r="M169" t="s">
        <v>91</v>
      </c>
      <c r="N169">
        <f t="shared" si="27"/>
        <v>4</v>
      </c>
      <c r="P169" t="str">
        <f t="shared" si="28"/>
        <v/>
      </c>
      <c r="Q169" t="str">
        <f t="array" ref="Q169">IF(D169="","",IF(D169=D168,"",MAX(IF(D169=$D$2:$D$597,$N$2:$N$597))))</f>
        <v/>
      </c>
      <c r="R169" t="str">
        <f t="shared" si="29"/>
        <v/>
      </c>
      <c r="S169" s="2" t="str">
        <f t="shared" si="30"/>
        <v/>
      </c>
      <c r="T169" s="1" t="str">
        <f t="shared" si="31"/>
        <v/>
      </c>
      <c r="U169" s="1" t="str">
        <f t="shared" si="32"/>
        <v/>
      </c>
    </row>
    <row r="170" spans="1:21" x14ac:dyDescent="0.25">
      <c r="A170" t="s">
        <v>62</v>
      </c>
      <c r="B170">
        <f t="shared" si="22"/>
        <v>1</v>
      </c>
      <c r="C170">
        <v>2017</v>
      </c>
      <c r="D170" t="s">
        <v>24</v>
      </c>
      <c r="E170">
        <v>2176</v>
      </c>
      <c r="F170" s="1">
        <v>346000</v>
      </c>
      <c r="G170" s="1">
        <v>612461</v>
      </c>
      <c r="H170" s="1">
        <f t="shared" si="23"/>
        <v>159.00735294117646</v>
      </c>
      <c r="I170" s="2">
        <f t="shared" si="24"/>
        <v>0.77011849710982661</v>
      </c>
      <c r="J170" s="1">
        <f t="shared" si="25"/>
        <v>281.46185661764707</v>
      </c>
      <c r="K170" s="1">
        <f t="shared" si="26"/>
        <v>122.45450367647061</v>
      </c>
      <c r="L170" t="s">
        <v>97</v>
      </c>
      <c r="M170" t="s">
        <v>91</v>
      </c>
      <c r="N170">
        <f t="shared" si="27"/>
        <v>1</v>
      </c>
      <c r="P170">
        <f t="shared" si="28"/>
        <v>2176</v>
      </c>
      <c r="Q170">
        <f t="array" ref="Q170">IF(D170="","",IF(D170=D169,"",MAX(IF(D170=$D$2:$D$597,$N$2:$N$597))))</f>
        <v>3</v>
      </c>
      <c r="R170">
        <f t="shared" si="29"/>
        <v>1</v>
      </c>
      <c r="S170" s="2" t="str">
        <f t="shared" si="30"/>
        <v/>
      </c>
      <c r="T170" s="1" t="str">
        <f t="shared" si="31"/>
        <v/>
      </c>
      <c r="U170" s="1" t="str">
        <f t="shared" si="32"/>
        <v/>
      </c>
    </row>
    <row r="171" spans="1:21" x14ac:dyDescent="0.25">
      <c r="A171" t="s">
        <v>62</v>
      </c>
      <c r="B171">
        <f t="shared" si="22"/>
        <v>1</v>
      </c>
      <c r="C171">
        <v>2017</v>
      </c>
      <c r="D171" t="s">
        <v>24</v>
      </c>
      <c r="E171">
        <v>2176</v>
      </c>
      <c r="F171" s="1">
        <v>346000</v>
      </c>
      <c r="G171" s="1">
        <v>811013</v>
      </c>
      <c r="H171" s="1">
        <f t="shared" si="23"/>
        <v>159.00735294117646</v>
      </c>
      <c r="I171" s="2">
        <f t="shared" si="24"/>
        <v>1.3439682080924855</v>
      </c>
      <c r="J171" s="1">
        <f t="shared" si="25"/>
        <v>372.70818014705884</v>
      </c>
      <c r="K171" s="1">
        <f t="shared" si="26"/>
        <v>213.70082720588238</v>
      </c>
      <c r="L171" t="s">
        <v>88</v>
      </c>
      <c r="M171" t="s">
        <v>90</v>
      </c>
      <c r="N171">
        <f t="shared" si="27"/>
        <v>2</v>
      </c>
      <c r="P171" t="str">
        <f t="shared" si="28"/>
        <v/>
      </c>
      <c r="Q171" t="str">
        <f t="array" ref="Q171">IF(D171="","",IF(D171=D170,"",MAX(IF(D171=$D$2:$D$597,$N$2:$N$597))))</f>
        <v/>
      </c>
      <c r="R171" t="str">
        <f t="shared" si="29"/>
        <v/>
      </c>
      <c r="S171" s="2">
        <f t="shared" si="30"/>
        <v>1.3439682080924855</v>
      </c>
      <c r="T171" s="1">
        <f t="shared" si="31"/>
        <v>465013</v>
      </c>
      <c r="U171" s="1">
        <f t="shared" si="32"/>
        <v>213.70082720588235</v>
      </c>
    </row>
    <row r="172" spans="1:21" x14ac:dyDescent="0.25">
      <c r="A172" t="s">
        <v>62</v>
      </c>
      <c r="B172">
        <f t="shared" si="22"/>
        <v>1</v>
      </c>
      <c r="C172">
        <v>2017</v>
      </c>
      <c r="D172" t="s">
        <v>24</v>
      </c>
      <c r="E172">
        <v>2176</v>
      </c>
      <c r="F172" s="1">
        <v>346000</v>
      </c>
      <c r="G172" s="1">
        <v>681576.04</v>
      </c>
      <c r="H172" s="1">
        <f t="shared" si="23"/>
        <v>159.00735294117646</v>
      </c>
      <c r="I172" s="2">
        <f t="shared" si="24"/>
        <v>0.96987294797687873</v>
      </c>
      <c r="J172" s="1">
        <f t="shared" si="25"/>
        <v>313.22428308823532</v>
      </c>
      <c r="K172" s="1">
        <f t="shared" si="26"/>
        <v>154.21693014705886</v>
      </c>
      <c r="L172" t="s">
        <v>94</v>
      </c>
      <c r="M172" t="s">
        <v>91</v>
      </c>
      <c r="N172">
        <f t="shared" si="27"/>
        <v>3</v>
      </c>
      <c r="P172" t="str">
        <f t="shared" si="28"/>
        <v/>
      </c>
      <c r="Q172" t="str">
        <f t="array" ref="Q172">IF(D172="","",IF(D172=D171,"",MAX(IF(D172=$D$2:$D$597,$N$2:$N$597))))</f>
        <v/>
      </c>
      <c r="R172" t="str">
        <f t="shared" si="29"/>
        <v/>
      </c>
      <c r="S172" s="2" t="str">
        <f t="shared" si="30"/>
        <v/>
      </c>
      <c r="T172" s="1" t="str">
        <f t="shared" si="31"/>
        <v/>
      </c>
      <c r="U172" s="1" t="str">
        <f t="shared" si="32"/>
        <v/>
      </c>
    </row>
    <row r="173" spans="1:21" x14ac:dyDescent="0.25">
      <c r="A173" t="s">
        <v>8</v>
      </c>
      <c r="B173">
        <f t="shared" si="22"/>
        <v>1</v>
      </c>
      <c r="C173">
        <v>2017</v>
      </c>
      <c r="D173" t="s">
        <v>25</v>
      </c>
      <c r="E173">
        <v>4565</v>
      </c>
      <c r="F173" s="1">
        <v>1277000</v>
      </c>
      <c r="G173" s="1">
        <v>1834766</v>
      </c>
      <c r="H173" s="1">
        <f t="shared" si="23"/>
        <v>279.73713033953999</v>
      </c>
      <c r="I173" s="2">
        <f t="shared" si="24"/>
        <v>0.43677838684416603</v>
      </c>
      <c r="J173" s="1">
        <f t="shared" si="25"/>
        <v>401.92026286966046</v>
      </c>
      <c r="K173" s="1">
        <f t="shared" si="26"/>
        <v>122.18313253012047</v>
      </c>
      <c r="L173" t="s">
        <v>109</v>
      </c>
      <c r="M173" t="s">
        <v>91</v>
      </c>
      <c r="N173">
        <f t="shared" si="27"/>
        <v>1</v>
      </c>
      <c r="P173">
        <f t="shared" si="28"/>
        <v>4565</v>
      </c>
      <c r="Q173">
        <f t="array" ref="Q173">IF(D173="","",IF(D173=D172,"",MAX(IF(D173=$D$2:$D$597,$N$2:$N$597))))</f>
        <v>3</v>
      </c>
      <c r="R173">
        <f t="shared" si="29"/>
        <v>1</v>
      </c>
      <c r="S173" s="2" t="str">
        <f t="shared" si="30"/>
        <v/>
      </c>
      <c r="T173" s="1" t="str">
        <f t="shared" si="31"/>
        <v/>
      </c>
      <c r="U173" s="1" t="str">
        <f t="shared" si="32"/>
        <v/>
      </c>
    </row>
    <row r="174" spans="1:21" x14ac:dyDescent="0.25">
      <c r="A174" t="s">
        <v>8</v>
      </c>
      <c r="B174">
        <f t="shared" si="22"/>
        <v>1</v>
      </c>
      <c r="C174">
        <v>2017</v>
      </c>
      <c r="D174" t="s">
        <v>25</v>
      </c>
      <c r="E174">
        <v>4565</v>
      </c>
      <c r="F174" s="1">
        <v>1277000</v>
      </c>
      <c r="G174" s="1">
        <v>1850664.99</v>
      </c>
      <c r="H174" s="1">
        <f t="shared" si="23"/>
        <v>279.73713033953999</v>
      </c>
      <c r="I174" s="2">
        <f t="shared" si="24"/>
        <v>0.44922865309318716</v>
      </c>
      <c r="J174" s="1">
        <f t="shared" si="25"/>
        <v>405.40306462212487</v>
      </c>
      <c r="K174" s="1">
        <f t="shared" si="26"/>
        <v>125.66593428258489</v>
      </c>
      <c r="L174" t="s">
        <v>88</v>
      </c>
      <c r="M174" t="s">
        <v>90</v>
      </c>
      <c r="N174">
        <f t="shared" si="27"/>
        <v>2</v>
      </c>
      <c r="P174" t="str">
        <f t="shared" si="28"/>
        <v/>
      </c>
      <c r="Q174" t="str">
        <f t="array" ref="Q174">IF(D174="","",IF(D174=D173,"",MAX(IF(D174=$D$2:$D$597,$N$2:$N$597))))</f>
        <v/>
      </c>
      <c r="R174" t="str">
        <f t="shared" si="29"/>
        <v/>
      </c>
      <c r="S174" s="2">
        <f t="shared" si="30"/>
        <v>0.44922865309318716</v>
      </c>
      <c r="T174" s="1">
        <f t="shared" si="31"/>
        <v>573664.99</v>
      </c>
      <c r="U174" s="1">
        <f t="shared" si="32"/>
        <v>125.66593428258489</v>
      </c>
    </row>
    <row r="175" spans="1:21" x14ac:dyDescent="0.25">
      <c r="A175" t="s">
        <v>8</v>
      </c>
      <c r="B175">
        <f t="shared" si="22"/>
        <v>1</v>
      </c>
      <c r="C175">
        <v>2017</v>
      </c>
      <c r="D175" t="s">
        <v>25</v>
      </c>
      <c r="E175">
        <v>4565</v>
      </c>
      <c r="F175" s="1">
        <v>1277000</v>
      </c>
      <c r="G175" s="1">
        <v>1711560.21</v>
      </c>
      <c r="H175" s="1">
        <f t="shared" si="23"/>
        <v>279.73713033953999</v>
      </c>
      <c r="I175" s="2">
        <f t="shared" si="24"/>
        <v>0.34029773688332027</v>
      </c>
      <c r="J175" s="1">
        <f t="shared" si="25"/>
        <v>374.93104271631984</v>
      </c>
      <c r="K175" s="1">
        <f t="shared" si="26"/>
        <v>95.193912376779849</v>
      </c>
      <c r="L175" t="s">
        <v>97</v>
      </c>
      <c r="M175" t="s">
        <v>91</v>
      </c>
      <c r="N175">
        <f t="shared" si="27"/>
        <v>3</v>
      </c>
      <c r="P175" t="str">
        <f t="shared" si="28"/>
        <v/>
      </c>
      <c r="Q175" t="str">
        <f t="array" ref="Q175">IF(D175="","",IF(D175=D174,"",MAX(IF(D175=$D$2:$D$597,$N$2:$N$597))))</f>
        <v/>
      </c>
      <c r="R175" t="str">
        <f t="shared" si="29"/>
        <v/>
      </c>
      <c r="S175" s="2" t="str">
        <f t="shared" si="30"/>
        <v/>
      </c>
      <c r="T175" s="1" t="str">
        <f t="shared" si="31"/>
        <v/>
      </c>
      <c r="U175" s="1" t="str">
        <f t="shared" si="32"/>
        <v/>
      </c>
    </row>
    <row r="176" spans="1:21" x14ac:dyDescent="0.25">
      <c r="A176" t="s">
        <v>10</v>
      </c>
      <c r="B176">
        <f t="shared" si="22"/>
        <v>2</v>
      </c>
      <c r="C176">
        <v>2017</v>
      </c>
      <c r="D176" t="s">
        <v>26</v>
      </c>
      <c r="E176">
        <v>2738</v>
      </c>
      <c r="F176" s="1">
        <v>764000</v>
      </c>
      <c r="G176" s="1">
        <v>951995</v>
      </c>
      <c r="H176" s="1">
        <f t="shared" si="23"/>
        <v>279.03579254930605</v>
      </c>
      <c r="I176" s="2">
        <f t="shared" si="24"/>
        <v>0.24606675392670158</v>
      </c>
      <c r="J176" s="1">
        <f t="shared" si="25"/>
        <v>347.69722425127833</v>
      </c>
      <c r="K176" s="1">
        <f t="shared" si="26"/>
        <v>68.661431701972276</v>
      </c>
      <c r="L176" t="s">
        <v>109</v>
      </c>
      <c r="M176" t="s">
        <v>91</v>
      </c>
      <c r="N176">
        <f t="shared" si="27"/>
        <v>1</v>
      </c>
      <c r="P176">
        <f t="shared" si="28"/>
        <v>2738</v>
      </c>
      <c r="Q176">
        <f t="array" ref="Q176">IF(D176="","",IF(D176=D175,"",MAX(IF(D176=$D$2:$D$597,$N$2:$N$597))))</f>
        <v>3</v>
      </c>
      <c r="R176">
        <f t="shared" si="29"/>
        <v>1</v>
      </c>
      <c r="S176" s="2" t="str">
        <f t="shared" si="30"/>
        <v/>
      </c>
      <c r="T176" s="1" t="str">
        <f t="shared" si="31"/>
        <v/>
      </c>
      <c r="U176" s="1" t="str">
        <f t="shared" si="32"/>
        <v/>
      </c>
    </row>
    <row r="177" spans="1:21" x14ac:dyDescent="0.25">
      <c r="A177" t="s">
        <v>10</v>
      </c>
      <c r="B177">
        <f t="shared" si="22"/>
        <v>2</v>
      </c>
      <c r="C177">
        <v>2017</v>
      </c>
      <c r="D177" t="s">
        <v>26</v>
      </c>
      <c r="E177">
        <v>2738</v>
      </c>
      <c r="F177" s="1">
        <v>764000</v>
      </c>
      <c r="G177" s="1">
        <v>965670.7</v>
      </c>
      <c r="H177" s="1">
        <f t="shared" si="23"/>
        <v>279.03579254930605</v>
      </c>
      <c r="I177" s="2">
        <f t="shared" si="24"/>
        <v>0.26396688481675384</v>
      </c>
      <c r="J177" s="1">
        <f t="shared" si="25"/>
        <v>352.69200146092038</v>
      </c>
      <c r="K177" s="1">
        <f t="shared" si="26"/>
        <v>73.656208911614328</v>
      </c>
      <c r="L177" t="s">
        <v>96</v>
      </c>
      <c r="M177" t="s">
        <v>90</v>
      </c>
      <c r="N177">
        <f t="shared" si="27"/>
        <v>2</v>
      </c>
      <c r="P177" t="str">
        <f t="shared" si="28"/>
        <v/>
      </c>
      <c r="Q177" t="str">
        <f t="array" ref="Q177">IF(D177="","",IF(D177=D176,"",MAX(IF(D177=$D$2:$D$597,$N$2:$N$597))))</f>
        <v/>
      </c>
      <c r="R177" t="str">
        <f t="shared" si="29"/>
        <v/>
      </c>
      <c r="S177" s="2">
        <f t="shared" si="30"/>
        <v>0.26396688481675384</v>
      </c>
      <c r="T177" s="1">
        <f t="shared" si="31"/>
        <v>201670.69999999995</v>
      </c>
      <c r="U177" s="1">
        <f t="shared" si="32"/>
        <v>73.6562089116143</v>
      </c>
    </row>
    <row r="178" spans="1:21" x14ac:dyDescent="0.25">
      <c r="A178" t="s">
        <v>10</v>
      </c>
      <c r="B178">
        <f t="shared" si="22"/>
        <v>2</v>
      </c>
      <c r="C178">
        <v>2017</v>
      </c>
      <c r="D178" t="s">
        <v>26</v>
      </c>
      <c r="E178">
        <v>2738</v>
      </c>
      <c r="F178" s="1">
        <v>764000</v>
      </c>
      <c r="G178" s="1">
        <v>936467</v>
      </c>
      <c r="H178" s="1">
        <f t="shared" si="23"/>
        <v>279.03579254930605</v>
      </c>
      <c r="I178" s="2">
        <f t="shared" si="24"/>
        <v>0.22574214659685865</v>
      </c>
      <c r="J178" s="1">
        <f t="shared" si="25"/>
        <v>342.02593133674213</v>
      </c>
      <c r="K178" s="1">
        <f t="shared" si="26"/>
        <v>62.990138787436081</v>
      </c>
      <c r="L178" t="s">
        <v>112</v>
      </c>
      <c r="M178" t="s">
        <v>91</v>
      </c>
      <c r="N178">
        <f t="shared" si="27"/>
        <v>3</v>
      </c>
      <c r="P178" t="str">
        <f t="shared" si="28"/>
        <v/>
      </c>
      <c r="Q178" t="str">
        <f t="array" ref="Q178">IF(D178="","",IF(D178=D177,"",MAX(IF(D178=$D$2:$D$597,$N$2:$N$597))))</f>
        <v/>
      </c>
      <c r="R178" t="str">
        <f t="shared" si="29"/>
        <v/>
      </c>
      <c r="S178" s="2" t="str">
        <f t="shared" si="30"/>
        <v/>
      </c>
      <c r="T178" s="1" t="str">
        <f t="shared" si="31"/>
        <v/>
      </c>
      <c r="U178" s="1" t="str">
        <f t="shared" si="32"/>
        <v/>
      </c>
    </row>
    <row r="179" spans="1:21" x14ac:dyDescent="0.25">
      <c r="A179" t="s">
        <v>10</v>
      </c>
      <c r="B179">
        <f t="shared" si="22"/>
        <v>2</v>
      </c>
      <c r="C179">
        <v>2017</v>
      </c>
      <c r="D179" t="s">
        <v>113</v>
      </c>
      <c r="E179">
        <v>3000</v>
      </c>
      <c r="F179" s="1">
        <v>639000</v>
      </c>
      <c r="G179" s="1">
        <v>1112007.97</v>
      </c>
      <c r="H179" s="1">
        <f t="shared" si="23"/>
        <v>213</v>
      </c>
      <c r="I179" s="2">
        <f t="shared" si="24"/>
        <v>0.74023156494522691</v>
      </c>
      <c r="J179" s="1">
        <f t="shared" si="25"/>
        <v>370.66932333333335</v>
      </c>
      <c r="K179" s="1">
        <f t="shared" si="26"/>
        <v>157.66932333333335</v>
      </c>
      <c r="L179" t="s">
        <v>96</v>
      </c>
      <c r="M179" t="s">
        <v>90</v>
      </c>
      <c r="N179">
        <f t="shared" si="27"/>
        <v>1</v>
      </c>
      <c r="P179">
        <f t="shared" si="28"/>
        <v>3000</v>
      </c>
      <c r="Q179">
        <f t="array" ref="Q179">IF(D179="","",IF(D179=D178,"",MAX(IF(D179=$D$2:$D$597,$N$2:$N$597))))</f>
        <v>3</v>
      </c>
      <c r="R179">
        <f t="shared" si="29"/>
        <v>1</v>
      </c>
      <c r="S179" s="2">
        <f t="shared" si="30"/>
        <v>0.74023156494522691</v>
      </c>
      <c r="T179" s="1">
        <f t="shared" si="31"/>
        <v>473007.97</v>
      </c>
      <c r="U179" s="1">
        <f t="shared" si="32"/>
        <v>157.66932333333332</v>
      </c>
    </row>
    <row r="180" spans="1:21" x14ac:dyDescent="0.25">
      <c r="A180" t="s">
        <v>10</v>
      </c>
      <c r="B180">
        <f t="shared" si="22"/>
        <v>2</v>
      </c>
      <c r="C180">
        <v>2017</v>
      </c>
      <c r="D180" t="s">
        <v>113</v>
      </c>
      <c r="E180">
        <v>3000</v>
      </c>
      <c r="F180" s="1">
        <v>639000</v>
      </c>
      <c r="G180" s="1">
        <v>851185.85</v>
      </c>
      <c r="H180" s="1">
        <f t="shared" si="23"/>
        <v>213</v>
      </c>
      <c r="I180" s="2">
        <f t="shared" si="24"/>
        <v>0.33205923317683878</v>
      </c>
      <c r="J180" s="1">
        <f t="shared" si="25"/>
        <v>283.72861666666665</v>
      </c>
      <c r="K180" s="1">
        <f t="shared" si="26"/>
        <v>70.728616666666653</v>
      </c>
      <c r="L180" t="s">
        <v>114</v>
      </c>
      <c r="M180" t="s">
        <v>91</v>
      </c>
      <c r="N180">
        <f t="shared" si="27"/>
        <v>2</v>
      </c>
      <c r="P180" t="str">
        <f t="shared" si="28"/>
        <v/>
      </c>
      <c r="Q180" t="str">
        <f t="array" ref="Q180">IF(D180="","",IF(D180=D179,"",MAX(IF(D180=$D$2:$D$597,$N$2:$N$597))))</f>
        <v/>
      </c>
      <c r="R180" t="str">
        <f t="shared" si="29"/>
        <v/>
      </c>
      <c r="S180" s="2" t="str">
        <f t="shared" si="30"/>
        <v/>
      </c>
      <c r="T180" s="1" t="str">
        <f t="shared" si="31"/>
        <v/>
      </c>
      <c r="U180" s="1" t="str">
        <f t="shared" si="32"/>
        <v/>
      </c>
    </row>
    <row r="181" spans="1:21" x14ac:dyDescent="0.25">
      <c r="A181" t="s">
        <v>10</v>
      </c>
      <c r="B181">
        <f t="shared" si="22"/>
        <v>2</v>
      </c>
      <c r="C181">
        <v>2017</v>
      </c>
      <c r="D181" t="s">
        <v>113</v>
      </c>
      <c r="E181">
        <v>3000</v>
      </c>
      <c r="F181" s="1">
        <v>639000</v>
      </c>
      <c r="G181" s="1">
        <v>974231</v>
      </c>
      <c r="H181" s="1">
        <f t="shared" si="23"/>
        <v>213</v>
      </c>
      <c r="I181" s="2">
        <f t="shared" si="24"/>
        <v>0.52461815336463224</v>
      </c>
      <c r="J181" s="1">
        <f t="shared" si="25"/>
        <v>324.74366666666668</v>
      </c>
      <c r="K181" s="1">
        <f t="shared" si="26"/>
        <v>111.74366666666668</v>
      </c>
      <c r="L181" t="s">
        <v>97</v>
      </c>
      <c r="M181" t="s">
        <v>91</v>
      </c>
      <c r="N181">
        <f t="shared" si="27"/>
        <v>3</v>
      </c>
      <c r="P181" t="str">
        <f t="shared" si="28"/>
        <v/>
      </c>
      <c r="Q181" t="str">
        <f t="array" ref="Q181">IF(D181="","",IF(D181=D180,"",MAX(IF(D181=$D$2:$D$597,$N$2:$N$597))))</f>
        <v/>
      </c>
      <c r="R181" t="str">
        <f t="shared" si="29"/>
        <v/>
      </c>
      <c r="S181" s="2" t="str">
        <f t="shared" si="30"/>
        <v/>
      </c>
      <c r="T181" s="1" t="str">
        <f t="shared" si="31"/>
        <v/>
      </c>
      <c r="U181" s="1" t="str">
        <f t="shared" si="32"/>
        <v/>
      </c>
    </row>
    <row r="182" spans="1:21" x14ac:dyDescent="0.25">
      <c r="A182" t="s">
        <v>14</v>
      </c>
      <c r="B182">
        <f t="shared" si="22"/>
        <v>2</v>
      </c>
      <c r="C182">
        <v>2017</v>
      </c>
      <c r="D182" t="s">
        <v>115</v>
      </c>
      <c r="E182">
        <v>8078</v>
      </c>
      <c r="F182" s="1">
        <v>1838000</v>
      </c>
      <c r="G182" s="1">
        <v>2257301.09</v>
      </c>
      <c r="H182" s="1">
        <f t="shared" si="23"/>
        <v>227.5315672196088</v>
      </c>
      <c r="I182" s="2">
        <f t="shared" si="24"/>
        <v>0.22812899347116422</v>
      </c>
      <c r="J182" s="1">
        <f t="shared" si="25"/>
        <v>279.4381146323347</v>
      </c>
      <c r="K182" s="1">
        <f t="shared" si="26"/>
        <v>51.906547412725899</v>
      </c>
      <c r="L182" t="s">
        <v>96</v>
      </c>
      <c r="M182" t="s">
        <v>91</v>
      </c>
      <c r="N182">
        <f t="shared" si="27"/>
        <v>1</v>
      </c>
      <c r="P182">
        <f t="shared" si="28"/>
        <v>8078</v>
      </c>
      <c r="Q182">
        <f t="array" ref="Q182">IF(D182="","",IF(D182=D181,"",MAX(IF(D182=$D$2:$D$597,$N$2:$N$597))))</f>
        <v>3</v>
      </c>
      <c r="R182">
        <f t="shared" si="29"/>
        <v>1</v>
      </c>
      <c r="S182" s="2" t="str">
        <f t="shared" si="30"/>
        <v/>
      </c>
      <c r="T182" s="1" t="str">
        <f t="shared" si="31"/>
        <v/>
      </c>
      <c r="U182" s="1" t="str">
        <f t="shared" si="32"/>
        <v/>
      </c>
    </row>
    <row r="183" spans="1:21" x14ac:dyDescent="0.25">
      <c r="A183" t="s">
        <v>14</v>
      </c>
      <c r="B183">
        <f t="shared" si="22"/>
        <v>2</v>
      </c>
      <c r="C183">
        <v>2017</v>
      </c>
      <c r="D183" t="s">
        <v>115</v>
      </c>
      <c r="E183">
        <v>8078</v>
      </c>
      <c r="F183" s="1">
        <v>1838000</v>
      </c>
      <c r="G183" s="1">
        <v>2018102</v>
      </c>
      <c r="H183" s="1">
        <f t="shared" si="23"/>
        <v>227.5315672196088</v>
      </c>
      <c r="I183" s="2">
        <f t="shared" si="24"/>
        <v>9.7988030467899889E-2</v>
      </c>
      <c r="J183" s="1">
        <f t="shared" si="25"/>
        <v>249.82693736073284</v>
      </c>
      <c r="K183" s="1">
        <f t="shared" si="26"/>
        <v>22.295370141124039</v>
      </c>
      <c r="L183" t="s">
        <v>109</v>
      </c>
      <c r="M183" t="s">
        <v>91</v>
      </c>
      <c r="N183">
        <f t="shared" si="27"/>
        <v>2</v>
      </c>
      <c r="P183" t="str">
        <f t="shared" si="28"/>
        <v/>
      </c>
      <c r="Q183" t="str">
        <f t="array" ref="Q183">IF(D183="","",IF(D183=D182,"",MAX(IF(D183=$D$2:$D$597,$N$2:$N$597))))</f>
        <v/>
      </c>
      <c r="R183" t="str">
        <f t="shared" si="29"/>
        <v/>
      </c>
      <c r="S183" s="2" t="str">
        <f t="shared" si="30"/>
        <v/>
      </c>
      <c r="T183" s="1" t="str">
        <f t="shared" si="31"/>
        <v/>
      </c>
      <c r="U183" s="1" t="str">
        <f t="shared" si="32"/>
        <v/>
      </c>
    </row>
    <row r="184" spans="1:21" x14ac:dyDescent="0.25">
      <c r="A184" t="s">
        <v>14</v>
      </c>
      <c r="B184">
        <f t="shared" si="22"/>
        <v>2</v>
      </c>
      <c r="C184">
        <v>2017</v>
      </c>
      <c r="D184" t="s">
        <v>115</v>
      </c>
      <c r="E184">
        <v>8078</v>
      </c>
      <c r="F184" s="1">
        <v>1838000</v>
      </c>
      <c r="G184" s="1">
        <v>2668933.33</v>
      </c>
      <c r="H184" s="1">
        <f t="shared" si="23"/>
        <v>227.5315672196088</v>
      </c>
      <c r="I184" s="2">
        <f t="shared" si="24"/>
        <v>0.45208559847660507</v>
      </c>
      <c r="J184" s="1">
        <f t="shared" si="25"/>
        <v>330.39531195840556</v>
      </c>
      <c r="K184" s="1">
        <f t="shared" si="26"/>
        <v>102.86374473879675</v>
      </c>
      <c r="L184" t="s">
        <v>97</v>
      </c>
      <c r="M184" t="s">
        <v>90</v>
      </c>
      <c r="N184">
        <f t="shared" si="27"/>
        <v>3</v>
      </c>
      <c r="P184" t="str">
        <f t="shared" si="28"/>
        <v/>
      </c>
      <c r="Q184" t="str">
        <f t="array" ref="Q184">IF(D184="","",IF(D184=D183,"",MAX(IF(D184=$D$2:$D$597,$N$2:$N$597))))</f>
        <v/>
      </c>
      <c r="R184" t="str">
        <f t="shared" si="29"/>
        <v/>
      </c>
      <c r="S184" s="2">
        <f t="shared" si="30"/>
        <v>0.45208559847660507</v>
      </c>
      <c r="T184" s="1">
        <f t="shared" si="31"/>
        <v>830933.33000000007</v>
      </c>
      <c r="U184" s="1">
        <f t="shared" si="32"/>
        <v>102.86374473879674</v>
      </c>
    </row>
    <row r="185" spans="1:21" x14ac:dyDescent="0.25">
      <c r="A185" t="s">
        <v>14</v>
      </c>
      <c r="B185">
        <f t="shared" si="22"/>
        <v>2</v>
      </c>
      <c r="C185">
        <v>2017</v>
      </c>
      <c r="D185" t="s">
        <v>27</v>
      </c>
      <c r="E185">
        <v>2426</v>
      </c>
      <c r="F185" s="1">
        <v>719000</v>
      </c>
      <c r="G185" s="1">
        <v>925104</v>
      </c>
      <c r="H185" s="1">
        <f t="shared" si="23"/>
        <v>296.37262984336354</v>
      </c>
      <c r="I185" s="2">
        <f t="shared" si="24"/>
        <v>0.28665368567454796</v>
      </c>
      <c r="J185" s="1">
        <f t="shared" si="25"/>
        <v>381.32893652102229</v>
      </c>
      <c r="K185" s="1">
        <f t="shared" si="26"/>
        <v>84.956306677658745</v>
      </c>
      <c r="L185" t="s">
        <v>97</v>
      </c>
      <c r="M185" t="s">
        <v>90</v>
      </c>
      <c r="N185">
        <f t="shared" si="27"/>
        <v>1</v>
      </c>
      <c r="P185">
        <f t="shared" si="28"/>
        <v>2426</v>
      </c>
      <c r="Q185">
        <f t="array" ref="Q185">IF(D185="","",IF(D185=D184,"",MAX(IF(D185=$D$2:$D$597,$N$2:$N$597))))</f>
        <v>2</v>
      </c>
      <c r="R185">
        <f t="shared" si="29"/>
        <v>1</v>
      </c>
      <c r="S185" s="2">
        <f t="shared" si="30"/>
        <v>0.28665368567454796</v>
      </c>
      <c r="T185" s="1">
        <f t="shared" si="31"/>
        <v>206104</v>
      </c>
      <c r="U185" s="1">
        <f t="shared" si="32"/>
        <v>84.956306677658702</v>
      </c>
    </row>
    <row r="186" spans="1:21" x14ac:dyDescent="0.25">
      <c r="A186" t="s">
        <v>14</v>
      </c>
      <c r="B186">
        <f t="shared" si="22"/>
        <v>2</v>
      </c>
      <c r="C186">
        <v>2017</v>
      </c>
      <c r="D186" t="s">
        <v>27</v>
      </c>
      <c r="E186">
        <v>2426</v>
      </c>
      <c r="F186" s="1">
        <v>719000</v>
      </c>
      <c r="G186" s="1">
        <v>821069.72</v>
      </c>
      <c r="H186" s="1">
        <f t="shared" si="23"/>
        <v>296.37262984336354</v>
      </c>
      <c r="I186" s="2">
        <f t="shared" si="24"/>
        <v>0.14196066759388035</v>
      </c>
      <c r="J186" s="1">
        <f t="shared" si="25"/>
        <v>338.44588623248143</v>
      </c>
      <c r="K186" s="1">
        <f t="shared" si="26"/>
        <v>42.073256389117887</v>
      </c>
      <c r="L186" t="s">
        <v>88</v>
      </c>
      <c r="M186" t="s">
        <v>91</v>
      </c>
      <c r="N186">
        <f t="shared" si="27"/>
        <v>2</v>
      </c>
      <c r="P186" t="str">
        <f t="shared" si="28"/>
        <v/>
      </c>
      <c r="Q186" t="str">
        <f t="array" ref="Q186">IF(D186="","",IF(D186=D185,"",MAX(IF(D186=$D$2:$D$597,$N$2:$N$597))))</f>
        <v/>
      </c>
      <c r="R186" t="str">
        <f t="shared" si="29"/>
        <v/>
      </c>
      <c r="S186" s="2" t="str">
        <f t="shared" si="30"/>
        <v/>
      </c>
      <c r="T186" s="1" t="str">
        <f t="shared" si="31"/>
        <v/>
      </c>
      <c r="U186" s="1" t="str">
        <f t="shared" si="32"/>
        <v/>
      </c>
    </row>
    <row r="187" spans="1:21" x14ac:dyDescent="0.25">
      <c r="A187" t="s">
        <v>17</v>
      </c>
      <c r="B187">
        <f t="shared" si="22"/>
        <v>2</v>
      </c>
      <c r="C187">
        <v>2017</v>
      </c>
      <c r="D187" t="s">
        <v>28</v>
      </c>
      <c r="E187">
        <v>2430</v>
      </c>
      <c r="F187" s="1">
        <v>567000</v>
      </c>
      <c r="G187" s="1">
        <v>969300.15</v>
      </c>
      <c r="H187" s="1">
        <f t="shared" si="23"/>
        <v>233.33333333333334</v>
      </c>
      <c r="I187" s="2">
        <f t="shared" si="24"/>
        <v>0.70952407407407414</v>
      </c>
      <c r="J187" s="1">
        <f t="shared" si="25"/>
        <v>398.88895061728397</v>
      </c>
      <c r="K187" s="1">
        <f t="shared" si="26"/>
        <v>165.55561728395062</v>
      </c>
      <c r="L187" t="s">
        <v>88</v>
      </c>
      <c r="M187" t="s">
        <v>90</v>
      </c>
      <c r="N187">
        <f t="shared" si="27"/>
        <v>1</v>
      </c>
      <c r="P187">
        <f t="shared" si="28"/>
        <v>2430</v>
      </c>
      <c r="Q187">
        <f t="array" ref="Q187">IF(D187="","",IF(D187=D186,"",MAX(IF(D187=$D$2:$D$597,$N$2:$N$597))))</f>
        <v>4</v>
      </c>
      <c r="R187">
        <f t="shared" si="29"/>
        <v>1</v>
      </c>
      <c r="S187" s="2">
        <f t="shared" si="30"/>
        <v>0.70952407407407414</v>
      </c>
      <c r="T187" s="1">
        <f t="shared" si="31"/>
        <v>402300.15</v>
      </c>
      <c r="U187" s="1">
        <f t="shared" si="32"/>
        <v>165.55561728395062</v>
      </c>
    </row>
    <row r="188" spans="1:21" x14ac:dyDescent="0.25">
      <c r="A188" t="s">
        <v>17</v>
      </c>
      <c r="B188">
        <f t="shared" si="22"/>
        <v>2</v>
      </c>
      <c r="C188">
        <v>2017</v>
      </c>
      <c r="D188" t="s">
        <v>28</v>
      </c>
      <c r="E188">
        <v>2430</v>
      </c>
      <c r="F188" s="1">
        <v>567000</v>
      </c>
      <c r="G188" s="1">
        <v>647491</v>
      </c>
      <c r="H188" s="1">
        <f t="shared" si="23"/>
        <v>233.33333333333334</v>
      </c>
      <c r="I188" s="2">
        <f t="shared" si="24"/>
        <v>0.1419594356261023</v>
      </c>
      <c r="J188" s="1">
        <f t="shared" si="25"/>
        <v>266.45720164609054</v>
      </c>
      <c r="K188" s="1">
        <f t="shared" si="26"/>
        <v>33.123868312757196</v>
      </c>
      <c r="L188" t="s">
        <v>93</v>
      </c>
      <c r="M188" t="s">
        <v>91</v>
      </c>
      <c r="N188">
        <f t="shared" si="27"/>
        <v>2</v>
      </c>
      <c r="P188" t="str">
        <f t="shared" si="28"/>
        <v/>
      </c>
      <c r="Q188" t="str">
        <f t="array" ref="Q188">IF(D188="","",IF(D188=D187,"",MAX(IF(D188=$D$2:$D$597,$N$2:$N$597))))</f>
        <v/>
      </c>
      <c r="R188" t="str">
        <f t="shared" si="29"/>
        <v/>
      </c>
      <c r="S188" s="2" t="str">
        <f t="shared" si="30"/>
        <v/>
      </c>
      <c r="T188" s="1" t="str">
        <f t="shared" si="31"/>
        <v/>
      </c>
      <c r="U188" s="1" t="str">
        <f t="shared" si="32"/>
        <v/>
      </c>
    </row>
    <row r="189" spans="1:21" x14ac:dyDescent="0.25">
      <c r="A189" t="s">
        <v>17</v>
      </c>
      <c r="B189">
        <f t="shared" si="22"/>
        <v>2</v>
      </c>
      <c r="C189">
        <v>2017</v>
      </c>
      <c r="D189" t="s">
        <v>28</v>
      </c>
      <c r="E189">
        <v>2430</v>
      </c>
      <c r="F189" s="1">
        <v>567000</v>
      </c>
      <c r="G189" s="1">
        <v>831493.48</v>
      </c>
      <c r="H189" s="1">
        <f t="shared" si="23"/>
        <v>233.33333333333334</v>
      </c>
      <c r="I189" s="2">
        <f t="shared" si="24"/>
        <v>0.46647880070546732</v>
      </c>
      <c r="J189" s="1">
        <f t="shared" si="25"/>
        <v>342.1783868312757</v>
      </c>
      <c r="K189" s="1">
        <f t="shared" si="26"/>
        <v>108.84505349794236</v>
      </c>
      <c r="L189" t="s">
        <v>94</v>
      </c>
      <c r="M189" t="s">
        <v>91</v>
      </c>
      <c r="N189">
        <f t="shared" si="27"/>
        <v>3</v>
      </c>
      <c r="P189" t="str">
        <f t="shared" si="28"/>
        <v/>
      </c>
      <c r="Q189" t="str">
        <f t="array" ref="Q189">IF(D189="","",IF(D189=D188,"",MAX(IF(D189=$D$2:$D$597,$N$2:$N$597))))</f>
        <v/>
      </c>
      <c r="R189" t="str">
        <f t="shared" si="29"/>
        <v/>
      </c>
      <c r="S189" s="2" t="str">
        <f t="shared" si="30"/>
        <v/>
      </c>
      <c r="T189" s="1" t="str">
        <f t="shared" si="31"/>
        <v/>
      </c>
      <c r="U189" s="1" t="str">
        <f t="shared" si="32"/>
        <v/>
      </c>
    </row>
    <row r="190" spans="1:21" x14ac:dyDescent="0.25">
      <c r="A190" t="s">
        <v>17</v>
      </c>
      <c r="B190">
        <f t="shared" si="22"/>
        <v>2</v>
      </c>
      <c r="C190">
        <v>2017</v>
      </c>
      <c r="D190" t="s">
        <v>28</v>
      </c>
      <c r="E190">
        <v>2430</v>
      </c>
      <c r="F190" s="1">
        <v>567000</v>
      </c>
      <c r="G190" s="1">
        <v>741318</v>
      </c>
      <c r="H190" s="1">
        <f t="shared" si="23"/>
        <v>233.33333333333334</v>
      </c>
      <c r="I190" s="2">
        <f t="shared" si="24"/>
        <v>0.30743915343915346</v>
      </c>
      <c r="J190" s="1">
        <f t="shared" si="25"/>
        <v>305.06913580246913</v>
      </c>
      <c r="K190" s="1">
        <f t="shared" si="26"/>
        <v>71.735802469135791</v>
      </c>
      <c r="L190" t="s">
        <v>97</v>
      </c>
      <c r="M190" t="s">
        <v>91</v>
      </c>
      <c r="N190">
        <f t="shared" si="27"/>
        <v>4</v>
      </c>
      <c r="P190" t="str">
        <f t="shared" si="28"/>
        <v/>
      </c>
      <c r="Q190" t="str">
        <f t="array" ref="Q190">IF(D190="","",IF(D190=D189,"",MAX(IF(D190=$D$2:$D$597,$N$2:$N$597))))</f>
        <v/>
      </c>
      <c r="R190" t="str">
        <f t="shared" si="29"/>
        <v/>
      </c>
      <c r="S190" s="2" t="str">
        <f t="shared" si="30"/>
        <v/>
      </c>
      <c r="T190" s="1" t="str">
        <f t="shared" si="31"/>
        <v/>
      </c>
      <c r="U190" s="1" t="str">
        <f t="shared" si="32"/>
        <v/>
      </c>
    </row>
    <row r="191" spans="1:21" x14ac:dyDescent="0.25">
      <c r="A191" t="s">
        <v>17</v>
      </c>
      <c r="B191">
        <f t="shared" si="22"/>
        <v>2</v>
      </c>
      <c r="C191">
        <v>2017</v>
      </c>
      <c r="D191" t="s">
        <v>29</v>
      </c>
      <c r="E191">
        <v>5387</v>
      </c>
      <c r="F191" s="1">
        <v>1832000</v>
      </c>
      <c r="G191" s="1">
        <v>2962474.42</v>
      </c>
      <c r="H191" s="1">
        <f t="shared" si="23"/>
        <v>340.07796547243362</v>
      </c>
      <c r="I191" s="2">
        <f t="shared" si="24"/>
        <v>0.61707118995633181</v>
      </c>
      <c r="J191" s="1">
        <f t="shared" si="25"/>
        <v>549.93028030443656</v>
      </c>
      <c r="K191" s="1">
        <f t="shared" si="26"/>
        <v>209.85231483200295</v>
      </c>
      <c r="L191" t="s">
        <v>88</v>
      </c>
      <c r="M191" t="s">
        <v>90</v>
      </c>
      <c r="N191">
        <f t="shared" si="27"/>
        <v>1</v>
      </c>
      <c r="P191">
        <f t="shared" si="28"/>
        <v>5387</v>
      </c>
      <c r="Q191">
        <f t="array" ref="Q191">IF(D191="","",IF(D191=D190,"",MAX(IF(D191=$D$2:$D$597,$N$2:$N$597))))</f>
        <v>4</v>
      </c>
      <c r="R191">
        <f t="shared" si="29"/>
        <v>1</v>
      </c>
      <c r="S191" s="2">
        <f t="shared" si="30"/>
        <v>0.61707118995633181</v>
      </c>
      <c r="T191" s="1">
        <f t="shared" si="31"/>
        <v>1130474.42</v>
      </c>
      <c r="U191" s="1">
        <f t="shared" si="32"/>
        <v>209.85231483200295</v>
      </c>
    </row>
    <row r="192" spans="1:21" x14ac:dyDescent="0.25">
      <c r="A192" t="s">
        <v>17</v>
      </c>
      <c r="B192">
        <f t="shared" si="22"/>
        <v>2</v>
      </c>
      <c r="C192">
        <v>2017</v>
      </c>
      <c r="D192" t="s">
        <v>29</v>
      </c>
      <c r="E192">
        <v>5387</v>
      </c>
      <c r="F192" s="1">
        <v>1832000</v>
      </c>
      <c r="G192" s="1">
        <v>2001750</v>
      </c>
      <c r="H192" s="1">
        <f t="shared" si="23"/>
        <v>340.07796547243362</v>
      </c>
      <c r="I192" s="2">
        <f t="shared" si="24"/>
        <v>9.2658296943231439E-2</v>
      </c>
      <c r="J192" s="1">
        <f t="shared" si="25"/>
        <v>371.58901058102839</v>
      </c>
      <c r="K192" s="1">
        <f t="shared" si="26"/>
        <v>31.511045108594772</v>
      </c>
      <c r="L192" t="s">
        <v>93</v>
      </c>
      <c r="M192" t="s">
        <v>91</v>
      </c>
      <c r="N192">
        <f t="shared" si="27"/>
        <v>2</v>
      </c>
      <c r="P192" t="str">
        <f t="shared" si="28"/>
        <v/>
      </c>
      <c r="Q192" t="str">
        <f t="array" ref="Q192">IF(D192="","",IF(D192=D191,"",MAX(IF(D192=$D$2:$D$597,$N$2:$N$597))))</f>
        <v/>
      </c>
      <c r="R192" t="str">
        <f t="shared" si="29"/>
        <v/>
      </c>
      <c r="S192" s="2" t="str">
        <f t="shared" si="30"/>
        <v/>
      </c>
      <c r="T192" s="1" t="str">
        <f t="shared" si="31"/>
        <v/>
      </c>
      <c r="U192" s="1" t="str">
        <f t="shared" si="32"/>
        <v/>
      </c>
    </row>
    <row r="193" spans="1:21" x14ac:dyDescent="0.25">
      <c r="A193" t="s">
        <v>17</v>
      </c>
      <c r="B193">
        <f t="shared" si="22"/>
        <v>2</v>
      </c>
      <c r="C193">
        <v>2017</v>
      </c>
      <c r="D193" t="s">
        <v>29</v>
      </c>
      <c r="E193">
        <v>5387</v>
      </c>
      <c r="F193" s="1">
        <v>1832000</v>
      </c>
      <c r="G193" s="1">
        <v>2152677</v>
      </c>
      <c r="H193" s="1">
        <f t="shared" si="23"/>
        <v>340.07796547243362</v>
      </c>
      <c r="I193" s="2">
        <f t="shared" si="24"/>
        <v>0.17504203056768558</v>
      </c>
      <c r="J193" s="1">
        <f t="shared" si="25"/>
        <v>399.60590310005568</v>
      </c>
      <c r="K193" s="1">
        <f t="shared" si="26"/>
        <v>59.527937627622066</v>
      </c>
      <c r="L193" t="s">
        <v>109</v>
      </c>
      <c r="M193" t="s">
        <v>91</v>
      </c>
      <c r="N193">
        <f t="shared" si="27"/>
        <v>3</v>
      </c>
      <c r="P193" t="str">
        <f t="shared" si="28"/>
        <v/>
      </c>
      <c r="Q193" t="str">
        <f t="array" ref="Q193">IF(D193="","",IF(D193=D192,"",MAX(IF(D193=$D$2:$D$597,$N$2:$N$597))))</f>
        <v/>
      </c>
      <c r="R193" t="str">
        <f t="shared" si="29"/>
        <v/>
      </c>
      <c r="S193" s="2" t="str">
        <f t="shared" si="30"/>
        <v/>
      </c>
      <c r="T193" s="1" t="str">
        <f t="shared" si="31"/>
        <v/>
      </c>
      <c r="U193" s="1" t="str">
        <f t="shared" si="32"/>
        <v/>
      </c>
    </row>
    <row r="194" spans="1:21" x14ac:dyDescent="0.25">
      <c r="A194" t="s">
        <v>17</v>
      </c>
      <c r="B194">
        <f t="shared" si="22"/>
        <v>2</v>
      </c>
      <c r="C194">
        <v>2017</v>
      </c>
      <c r="D194" t="s">
        <v>29</v>
      </c>
      <c r="E194">
        <v>5387</v>
      </c>
      <c r="F194" s="1">
        <v>1832000</v>
      </c>
      <c r="G194" s="1">
        <v>2142285</v>
      </c>
      <c r="H194" s="1">
        <f t="shared" si="23"/>
        <v>340.07796547243362</v>
      </c>
      <c r="I194" s="2">
        <f t="shared" si="24"/>
        <v>0.16936954148471617</v>
      </c>
      <c r="J194" s="1">
        <f t="shared" si="25"/>
        <v>397.67681455355483</v>
      </c>
      <c r="K194" s="1">
        <f t="shared" si="26"/>
        <v>57.598849081121216</v>
      </c>
      <c r="L194" t="s">
        <v>97</v>
      </c>
      <c r="M194" t="s">
        <v>91</v>
      </c>
      <c r="N194">
        <f t="shared" si="27"/>
        <v>4</v>
      </c>
      <c r="P194" t="str">
        <f t="shared" si="28"/>
        <v/>
      </c>
      <c r="Q194" t="str">
        <f t="array" ref="Q194">IF(D194="","",IF(D194=D193,"",MAX(IF(D194=$D$2:$D$597,$N$2:$N$597))))</f>
        <v/>
      </c>
      <c r="R194" t="str">
        <f t="shared" si="29"/>
        <v/>
      </c>
      <c r="S194" s="2" t="str">
        <f t="shared" si="30"/>
        <v/>
      </c>
      <c r="T194" s="1" t="str">
        <f t="shared" si="31"/>
        <v/>
      </c>
      <c r="U194" s="1" t="str">
        <f t="shared" si="32"/>
        <v/>
      </c>
    </row>
    <row r="195" spans="1:21" x14ac:dyDescent="0.25">
      <c r="A195" t="s">
        <v>17</v>
      </c>
      <c r="B195">
        <f t="shared" ref="B195:B258" si="33">IF(OR(A195="July",A195="August",A195="September"),1,IF(OR(A195="October",A195="November",A195="December"),2,IF(OR(A195="January",A195="February",A195="March"),3,IF(OR(A195="April",A195="May",A195="June"),4))))</f>
        <v>2</v>
      </c>
      <c r="C195">
        <v>2017</v>
      </c>
      <c r="D195" t="s">
        <v>30</v>
      </c>
      <c r="E195">
        <v>2948</v>
      </c>
      <c r="F195" s="1">
        <v>788000</v>
      </c>
      <c r="G195" s="1">
        <v>1333273.77</v>
      </c>
      <c r="H195" s="1">
        <f t="shared" ref="H195:H258" si="34">F195/E195</f>
        <v>267.29986431478972</v>
      </c>
      <c r="I195" s="2">
        <f t="shared" ref="I195:I258" si="35">(G195-F195)/F195</f>
        <v>0.69197178934010151</v>
      </c>
      <c r="J195" s="1">
        <f t="shared" ref="J195:J258" si="36">G195/E195</f>
        <v>452.26382971506109</v>
      </c>
      <c r="K195" s="1">
        <f t="shared" ref="K195:K258" si="37">J195-(F195/E195)</f>
        <v>184.96396540027138</v>
      </c>
      <c r="L195" t="s">
        <v>96</v>
      </c>
      <c r="M195" t="s">
        <v>90</v>
      </c>
      <c r="N195">
        <f t="shared" ref="N195:N258" si="38">IF(D195="","",IF(G195&gt;0,IF(D195=D194,N194+1,1),0))</f>
        <v>1</v>
      </c>
      <c r="P195">
        <f t="shared" ref="P195:P258" si="39">IF(D195="","",IF(E195&lt;&gt;E194,E195,""))</f>
        <v>2948</v>
      </c>
      <c r="Q195">
        <f t="array" ref="Q195">IF(D195="","",IF(D195=D194,"",MAX(IF(D195=$D$2:$D$597,$N$2:$N$597))))</f>
        <v>5</v>
      </c>
      <c r="R195">
        <f t="shared" ref="R195:R258" si="40">IF(D195="","",IF(D195=D194,"",1))</f>
        <v>1</v>
      </c>
      <c r="S195" s="2">
        <f t="shared" ref="S195:S258" si="41">IF(M195="Y",I195,"")</f>
        <v>0.69197178934010151</v>
      </c>
      <c r="T195" s="1">
        <f t="shared" ref="T195:T258" si="42">IF(M195="Y",G195-F195,"")</f>
        <v>545273.77</v>
      </c>
      <c r="U195" s="1">
        <f t="shared" ref="U195:U258" si="43">IF(M195="Y",(G195-F195)/E195,"")</f>
        <v>184.96396540027138</v>
      </c>
    </row>
    <row r="196" spans="1:21" x14ac:dyDescent="0.25">
      <c r="A196" t="s">
        <v>17</v>
      </c>
      <c r="B196">
        <f t="shared" si="33"/>
        <v>2</v>
      </c>
      <c r="C196">
        <v>2017</v>
      </c>
      <c r="D196" t="s">
        <v>30</v>
      </c>
      <c r="E196">
        <v>2948</v>
      </c>
      <c r="F196" s="1">
        <v>788000</v>
      </c>
      <c r="G196" s="1">
        <v>1206320</v>
      </c>
      <c r="H196" s="1">
        <f t="shared" si="34"/>
        <v>267.29986431478972</v>
      </c>
      <c r="I196" s="2">
        <f t="shared" si="35"/>
        <v>0.53086294416243651</v>
      </c>
      <c r="J196" s="1">
        <f t="shared" si="36"/>
        <v>409.19945725915875</v>
      </c>
      <c r="K196" s="1">
        <f t="shared" si="37"/>
        <v>141.89959294436903</v>
      </c>
      <c r="L196" t="s">
        <v>97</v>
      </c>
      <c r="M196" t="s">
        <v>91</v>
      </c>
      <c r="N196">
        <f t="shared" si="38"/>
        <v>2</v>
      </c>
      <c r="P196" t="str">
        <f t="shared" si="39"/>
        <v/>
      </c>
      <c r="Q196" t="str">
        <f t="array" ref="Q196">IF(D196="","",IF(D196=D195,"",MAX(IF(D196=$D$2:$D$597,$N$2:$N$597))))</f>
        <v/>
      </c>
      <c r="R196" t="str">
        <f t="shared" si="40"/>
        <v/>
      </c>
      <c r="S196" s="2" t="str">
        <f t="shared" si="41"/>
        <v/>
      </c>
      <c r="T196" s="1" t="str">
        <f t="shared" si="42"/>
        <v/>
      </c>
      <c r="U196" s="1" t="str">
        <f t="shared" si="43"/>
        <v/>
      </c>
    </row>
    <row r="197" spans="1:21" x14ac:dyDescent="0.25">
      <c r="A197" t="s">
        <v>17</v>
      </c>
      <c r="B197">
        <f t="shared" si="33"/>
        <v>2</v>
      </c>
      <c r="C197">
        <v>2017</v>
      </c>
      <c r="D197" t="s">
        <v>30</v>
      </c>
      <c r="E197">
        <v>2948</v>
      </c>
      <c r="F197" s="1">
        <v>788000</v>
      </c>
      <c r="G197" s="1">
        <v>790752</v>
      </c>
      <c r="H197" s="1">
        <f t="shared" si="34"/>
        <v>267.29986431478972</v>
      </c>
      <c r="I197" s="2">
        <f t="shared" si="35"/>
        <v>3.4923857868020304E-3</v>
      </c>
      <c r="J197" s="1">
        <f t="shared" si="36"/>
        <v>268.23337856173674</v>
      </c>
      <c r="K197" s="1">
        <f t="shared" si="37"/>
        <v>0.933514246947027</v>
      </c>
      <c r="L197" t="s">
        <v>116</v>
      </c>
      <c r="M197" t="s">
        <v>91</v>
      </c>
      <c r="N197">
        <f t="shared" si="38"/>
        <v>3</v>
      </c>
      <c r="P197" t="str">
        <f t="shared" si="39"/>
        <v/>
      </c>
      <c r="Q197" t="str">
        <f t="array" ref="Q197">IF(D197="","",IF(D197=D196,"",MAX(IF(D197=$D$2:$D$597,$N$2:$N$597))))</f>
        <v/>
      </c>
      <c r="R197" t="str">
        <f t="shared" si="40"/>
        <v/>
      </c>
      <c r="S197" s="2" t="str">
        <f t="shared" si="41"/>
        <v/>
      </c>
      <c r="T197" s="1" t="str">
        <f t="shared" si="42"/>
        <v/>
      </c>
      <c r="U197" s="1" t="str">
        <f t="shared" si="43"/>
        <v/>
      </c>
    </row>
    <row r="198" spans="1:21" x14ac:dyDescent="0.25">
      <c r="A198" t="s">
        <v>17</v>
      </c>
      <c r="B198">
        <f t="shared" si="33"/>
        <v>2</v>
      </c>
      <c r="C198">
        <v>2017</v>
      </c>
      <c r="D198" t="s">
        <v>30</v>
      </c>
      <c r="E198">
        <v>2948</v>
      </c>
      <c r="F198" s="1">
        <v>788000</v>
      </c>
      <c r="G198" s="1">
        <v>1124712</v>
      </c>
      <c r="H198" s="1">
        <f t="shared" si="34"/>
        <v>267.29986431478972</v>
      </c>
      <c r="I198" s="2">
        <f t="shared" si="35"/>
        <v>0.42729949238578679</v>
      </c>
      <c r="J198" s="1">
        <f t="shared" si="36"/>
        <v>381.51696065128903</v>
      </c>
      <c r="K198" s="1">
        <f t="shared" si="37"/>
        <v>114.21709633649931</v>
      </c>
      <c r="L198" t="s">
        <v>100</v>
      </c>
      <c r="M198" t="s">
        <v>91</v>
      </c>
      <c r="N198">
        <f t="shared" si="38"/>
        <v>4</v>
      </c>
      <c r="P198" t="str">
        <f t="shared" si="39"/>
        <v/>
      </c>
      <c r="Q198" t="str">
        <f t="array" ref="Q198">IF(D198="","",IF(D198=D197,"",MAX(IF(D198=$D$2:$D$597,$N$2:$N$597))))</f>
        <v/>
      </c>
      <c r="R198" t="str">
        <f t="shared" si="40"/>
        <v/>
      </c>
      <c r="S198" s="2" t="str">
        <f t="shared" si="41"/>
        <v/>
      </c>
      <c r="T198" s="1" t="str">
        <f t="shared" si="42"/>
        <v/>
      </c>
      <c r="U198" s="1" t="str">
        <f t="shared" si="43"/>
        <v/>
      </c>
    </row>
    <row r="199" spans="1:21" x14ac:dyDescent="0.25">
      <c r="A199" t="s">
        <v>17</v>
      </c>
      <c r="B199">
        <f t="shared" si="33"/>
        <v>2</v>
      </c>
      <c r="C199">
        <v>2017</v>
      </c>
      <c r="D199" t="s">
        <v>30</v>
      </c>
      <c r="E199">
        <v>2948</v>
      </c>
      <c r="F199" s="1">
        <v>788000</v>
      </c>
      <c r="G199" s="1">
        <v>1151620</v>
      </c>
      <c r="H199" s="1">
        <f t="shared" si="34"/>
        <v>267.29986431478972</v>
      </c>
      <c r="I199" s="2">
        <f t="shared" si="35"/>
        <v>0.46144670050761422</v>
      </c>
      <c r="J199" s="1">
        <f t="shared" si="36"/>
        <v>390.64450474898234</v>
      </c>
      <c r="K199" s="1">
        <f t="shared" si="37"/>
        <v>123.34464043419263</v>
      </c>
      <c r="L199" t="s">
        <v>109</v>
      </c>
      <c r="M199" t="s">
        <v>91</v>
      </c>
      <c r="N199">
        <f t="shared" si="38"/>
        <v>5</v>
      </c>
      <c r="P199" t="str">
        <f t="shared" si="39"/>
        <v/>
      </c>
      <c r="Q199" t="str">
        <f t="array" ref="Q199">IF(D199="","",IF(D199=D198,"",MAX(IF(D199=$D$2:$D$597,$N$2:$N$597))))</f>
        <v/>
      </c>
      <c r="R199" t="str">
        <f t="shared" si="40"/>
        <v/>
      </c>
      <c r="S199" s="2" t="str">
        <f t="shared" si="41"/>
        <v/>
      </c>
      <c r="T199" s="1" t="str">
        <f t="shared" si="42"/>
        <v/>
      </c>
      <c r="U199" s="1" t="str">
        <f t="shared" si="43"/>
        <v/>
      </c>
    </row>
    <row r="200" spans="1:21" x14ac:dyDescent="0.25">
      <c r="A200" t="s">
        <v>53</v>
      </c>
      <c r="B200">
        <f t="shared" si="33"/>
        <v>3</v>
      </c>
      <c r="C200">
        <v>2017</v>
      </c>
      <c r="D200" t="s">
        <v>1</v>
      </c>
      <c r="E200">
        <v>2086</v>
      </c>
      <c r="F200" s="1">
        <v>688000</v>
      </c>
      <c r="G200" s="1">
        <v>718061.26</v>
      </c>
      <c r="H200" s="1">
        <f t="shared" si="34"/>
        <v>329.81783317353785</v>
      </c>
      <c r="I200" s="2">
        <f t="shared" si="35"/>
        <v>4.3693691860465129E-2</v>
      </c>
      <c r="J200" s="1">
        <f t="shared" si="36"/>
        <v>344.22879194630872</v>
      </c>
      <c r="K200" s="1">
        <f t="shared" si="37"/>
        <v>14.410958772770869</v>
      </c>
      <c r="L200" t="s">
        <v>88</v>
      </c>
      <c r="M200" t="s">
        <v>91</v>
      </c>
      <c r="N200">
        <f t="shared" si="38"/>
        <v>1</v>
      </c>
      <c r="P200">
        <f t="shared" si="39"/>
        <v>2086</v>
      </c>
      <c r="Q200">
        <f t="array" ref="Q200">IF(D200="","",IF(D200=D199,"",MAX(IF(D200=$D$2:$D$597,$N$2:$N$597))))</f>
        <v>3</v>
      </c>
      <c r="R200">
        <f t="shared" si="40"/>
        <v>1</v>
      </c>
      <c r="S200" s="2" t="str">
        <f t="shared" si="41"/>
        <v/>
      </c>
      <c r="T200" s="1" t="str">
        <f t="shared" si="42"/>
        <v/>
      </c>
      <c r="U200" s="1" t="str">
        <f t="shared" si="43"/>
        <v/>
      </c>
    </row>
    <row r="201" spans="1:21" x14ac:dyDescent="0.25">
      <c r="A201" t="s">
        <v>53</v>
      </c>
      <c r="B201">
        <f t="shared" si="33"/>
        <v>3</v>
      </c>
      <c r="C201">
        <v>2017</v>
      </c>
      <c r="D201" t="s">
        <v>1</v>
      </c>
      <c r="E201">
        <v>2086</v>
      </c>
      <c r="F201" s="1">
        <v>688000</v>
      </c>
      <c r="G201" s="1">
        <v>751634</v>
      </c>
      <c r="H201" s="1">
        <f t="shared" si="34"/>
        <v>329.81783317353785</v>
      </c>
      <c r="I201" s="2">
        <f t="shared" si="35"/>
        <v>9.2491279069767438E-2</v>
      </c>
      <c r="J201" s="1">
        <f t="shared" si="36"/>
        <v>360.32310642377757</v>
      </c>
      <c r="K201" s="1">
        <f t="shared" si="37"/>
        <v>30.505273250239725</v>
      </c>
      <c r="L201" t="s">
        <v>109</v>
      </c>
      <c r="M201" t="s">
        <v>91</v>
      </c>
      <c r="N201">
        <f t="shared" si="38"/>
        <v>2</v>
      </c>
      <c r="P201" t="str">
        <f t="shared" si="39"/>
        <v/>
      </c>
      <c r="Q201" t="str">
        <f t="array" ref="Q201">IF(D201="","",IF(D201=D200,"",MAX(IF(D201=$D$2:$D$597,$N$2:$N$597))))</f>
        <v/>
      </c>
      <c r="R201" t="str">
        <f t="shared" si="40"/>
        <v/>
      </c>
      <c r="S201" s="2" t="str">
        <f t="shared" si="41"/>
        <v/>
      </c>
      <c r="T201" s="1" t="str">
        <f t="shared" si="42"/>
        <v/>
      </c>
      <c r="U201" s="1" t="str">
        <f t="shared" si="43"/>
        <v/>
      </c>
    </row>
    <row r="202" spans="1:21" x14ac:dyDescent="0.25">
      <c r="A202" t="s">
        <v>53</v>
      </c>
      <c r="B202">
        <f t="shared" si="33"/>
        <v>3</v>
      </c>
      <c r="C202">
        <v>2017</v>
      </c>
      <c r="D202" t="s">
        <v>1</v>
      </c>
      <c r="E202">
        <v>2086</v>
      </c>
      <c r="F202" s="1">
        <v>688000</v>
      </c>
      <c r="G202" s="1">
        <v>877503</v>
      </c>
      <c r="H202" s="1">
        <f t="shared" si="34"/>
        <v>329.81783317353785</v>
      </c>
      <c r="I202" s="2">
        <f t="shared" si="35"/>
        <v>0.27544040697674421</v>
      </c>
      <c r="J202" s="1">
        <f t="shared" si="36"/>
        <v>420.66299137104505</v>
      </c>
      <c r="K202" s="1">
        <f t="shared" si="37"/>
        <v>90.845158197507203</v>
      </c>
      <c r="L202" t="s">
        <v>100</v>
      </c>
      <c r="M202" t="s">
        <v>90</v>
      </c>
      <c r="N202">
        <f t="shared" si="38"/>
        <v>3</v>
      </c>
      <c r="P202" t="str">
        <f t="shared" si="39"/>
        <v/>
      </c>
      <c r="Q202" t="str">
        <f t="array" ref="Q202">IF(D202="","",IF(D202=D201,"",MAX(IF(D202=$D$2:$D$597,$N$2:$N$597))))</f>
        <v/>
      </c>
      <c r="R202" t="str">
        <f t="shared" si="40"/>
        <v/>
      </c>
      <c r="S202" s="2">
        <f t="shared" si="41"/>
        <v>0.27544040697674421</v>
      </c>
      <c r="T202" s="1">
        <f t="shared" si="42"/>
        <v>189503</v>
      </c>
      <c r="U202" s="1">
        <f t="shared" si="43"/>
        <v>90.845158197507189</v>
      </c>
    </row>
    <row r="203" spans="1:21" x14ac:dyDescent="0.25">
      <c r="A203" t="s">
        <v>53</v>
      </c>
      <c r="B203">
        <f t="shared" si="33"/>
        <v>3</v>
      </c>
      <c r="C203">
        <v>2017</v>
      </c>
      <c r="D203" t="s">
        <v>117</v>
      </c>
      <c r="E203">
        <v>3011</v>
      </c>
      <c r="F203" s="1">
        <f>349*E203</f>
        <v>1050839</v>
      </c>
      <c r="G203" s="1">
        <f>360.38*E203</f>
        <v>1085104.18</v>
      </c>
      <c r="H203" s="1">
        <f t="shared" si="34"/>
        <v>349</v>
      </c>
      <c r="I203" s="2">
        <f t="shared" si="35"/>
        <v>3.2607449856733466E-2</v>
      </c>
      <c r="J203" s="1">
        <f t="shared" si="36"/>
        <v>360.38</v>
      </c>
      <c r="K203" s="1">
        <f t="shared" si="37"/>
        <v>11.379999999999995</v>
      </c>
      <c r="L203" t="s">
        <v>88</v>
      </c>
      <c r="M203" t="s">
        <v>91</v>
      </c>
      <c r="N203">
        <f t="shared" si="38"/>
        <v>1</v>
      </c>
      <c r="P203">
        <f t="shared" si="39"/>
        <v>3011</v>
      </c>
      <c r="Q203">
        <f t="array" ref="Q203">IF(D203="","",IF(D203=D202,"",MAX(IF(D203=$D$2:$D$597,$N$2:$N$597))))</f>
        <v>4</v>
      </c>
      <c r="R203">
        <f t="shared" si="40"/>
        <v>1</v>
      </c>
      <c r="S203" s="2" t="str">
        <f t="shared" si="41"/>
        <v/>
      </c>
      <c r="T203" s="1" t="str">
        <f t="shared" si="42"/>
        <v/>
      </c>
      <c r="U203" s="1" t="str">
        <f t="shared" si="43"/>
        <v/>
      </c>
    </row>
    <row r="204" spans="1:21" x14ac:dyDescent="0.25">
      <c r="A204" t="s">
        <v>53</v>
      </c>
      <c r="B204">
        <f t="shared" si="33"/>
        <v>3</v>
      </c>
      <c r="C204">
        <v>2017</v>
      </c>
      <c r="D204" t="s">
        <v>117</v>
      </c>
      <c r="E204">
        <v>3011</v>
      </c>
      <c r="F204" s="1">
        <f>349*E204</f>
        <v>1050839</v>
      </c>
      <c r="G204" s="1">
        <f>365.93*E204</f>
        <v>1101815.23</v>
      </c>
      <c r="H204" s="1">
        <f t="shared" si="34"/>
        <v>349</v>
      </c>
      <c r="I204" s="2">
        <f t="shared" si="35"/>
        <v>4.8510028653295109E-2</v>
      </c>
      <c r="J204" s="1">
        <f t="shared" si="36"/>
        <v>365.93</v>
      </c>
      <c r="K204" s="1">
        <f t="shared" si="37"/>
        <v>16.930000000000007</v>
      </c>
      <c r="L204" t="s">
        <v>99</v>
      </c>
      <c r="M204" t="s">
        <v>91</v>
      </c>
      <c r="N204">
        <f t="shared" si="38"/>
        <v>2</v>
      </c>
      <c r="P204" t="str">
        <f t="shared" si="39"/>
        <v/>
      </c>
      <c r="Q204" t="str">
        <f t="array" ref="Q204">IF(D204="","",IF(D204=D203,"",MAX(IF(D204=$D$2:$D$597,$N$2:$N$597))))</f>
        <v/>
      </c>
      <c r="R204" t="str">
        <f t="shared" si="40"/>
        <v/>
      </c>
      <c r="S204" s="2" t="str">
        <f t="shared" si="41"/>
        <v/>
      </c>
      <c r="T204" s="1" t="str">
        <f t="shared" si="42"/>
        <v/>
      </c>
      <c r="U204" s="1" t="str">
        <f t="shared" si="43"/>
        <v/>
      </c>
    </row>
    <row r="205" spans="1:21" x14ac:dyDescent="0.25">
      <c r="A205" t="s">
        <v>53</v>
      </c>
      <c r="B205">
        <f t="shared" si="33"/>
        <v>3</v>
      </c>
      <c r="C205">
        <v>2017</v>
      </c>
      <c r="D205" t="s">
        <v>117</v>
      </c>
      <c r="E205">
        <v>3011</v>
      </c>
      <c r="F205" s="1">
        <f>349*E205</f>
        <v>1050839</v>
      </c>
      <c r="G205" s="1">
        <f>426.07*E205</f>
        <v>1282896.77</v>
      </c>
      <c r="H205" s="1">
        <f t="shared" si="34"/>
        <v>349</v>
      </c>
      <c r="I205" s="2">
        <f t="shared" si="35"/>
        <v>0.22083094555873928</v>
      </c>
      <c r="J205" s="1">
        <f t="shared" si="36"/>
        <v>426.07</v>
      </c>
      <c r="K205" s="1">
        <f t="shared" si="37"/>
        <v>77.069999999999993</v>
      </c>
      <c r="L205" t="s">
        <v>118</v>
      </c>
      <c r="M205" t="s">
        <v>90</v>
      </c>
      <c r="N205">
        <f t="shared" si="38"/>
        <v>3</v>
      </c>
      <c r="P205" t="str">
        <f t="shared" si="39"/>
        <v/>
      </c>
      <c r="Q205" t="str">
        <f t="array" ref="Q205">IF(D205="","",IF(D205=D204,"",MAX(IF(D205=$D$2:$D$597,$N$2:$N$597))))</f>
        <v/>
      </c>
      <c r="R205" t="str">
        <f t="shared" si="40"/>
        <v/>
      </c>
      <c r="S205" s="2">
        <f t="shared" si="41"/>
        <v>0.22083094555873928</v>
      </c>
      <c r="T205" s="1">
        <f t="shared" si="42"/>
        <v>232057.77000000002</v>
      </c>
      <c r="U205" s="1">
        <f t="shared" si="43"/>
        <v>77.070000000000007</v>
      </c>
    </row>
    <row r="206" spans="1:21" x14ac:dyDescent="0.25">
      <c r="A206" t="s">
        <v>53</v>
      </c>
      <c r="B206">
        <f t="shared" si="33"/>
        <v>3</v>
      </c>
      <c r="C206">
        <v>2017</v>
      </c>
      <c r="D206" t="s">
        <v>117</v>
      </c>
      <c r="E206">
        <v>3011</v>
      </c>
      <c r="F206" s="1">
        <f>349*E206</f>
        <v>1050839</v>
      </c>
      <c r="G206" s="1">
        <f>360.25*E206</f>
        <v>1084712.75</v>
      </c>
      <c r="H206" s="1">
        <f t="shared" si="34"/>
        <v>349</v>
      </c>
      <c r="I206" s="2">
        <f t="shared" si="35"/>
        <v>3.2234957020057305E-2</v>
      </c>
      <c r="J206" s="1">
        <f t="shared" si="36"/>
        <v>360.25</v>
      </c>
      <c r="K206" s="1">
        <f t="shared" si="37"/>
        <v>11.25</v>
      </c>
      <c r="L206" t="s">
        <v>100</v>
      </c>
      <c r="M206" t="s">
        <v>91</v>
      </c>
      <c r="N206">
        <f t="shared" si="38"/>
        <v>4</v>
      </c>
      <c r="P206" t="str">
        <f t="shared" si="39"/>
        <v/>
      </c>
      <c r="Q206" t="str">
        <f t="array" ref="Q206">IF(D206="","",IF(D206=D205,"",MAX(IF(D206=$D$2:$D$597,$N$2:$N$597))))</f>
        <v/>
      </c>
      <c r="R206" t="str">
        <f t="shared" si="40"/>
        <v/>
      </c>
      <c r="S206" s="2" t="str">
        <f t="shared" si="41"/>
        <v/>
      </c>
      <c r="T206" s="1" t="str">
        <f t="shared" si="42"/>
        <v/>
      </c>
      <c r="U206" s="1" t="str">
        <f t="shared" si="43"/>
        <v/>
      </c>
    </row>
    <row r="207" spans="1:21" x14ac:dyDescent="0.25">
      <c r="A207" t="s">
        <v>31</v>
      </c>
      <c r="B207">
        <f t="shared" si="33"/>
        <v>3</v>
      </c>
      <c r="C207">
        <v>2017</v>
      </c>
      <c r="D207" t="s">
        <v>119</v>
      </c>
      <c r="E207">
        <v>6720</v>
      </c>
      <c r="F207" s="1">
        <v>2368000</v>
      </c>
      <c r="G207" s="1">
        <v>2623768</v>
      </c>
      <c r="H207" s="1">
        <f t="shared" si="34"/>
        <v>352.38095238095241</v>
      </c>
      <c r="I207" s="2">
        <f t="shared" si="35"/>
        <v>0.10801013513513513</v>
      </c>
      <c r="J207" s="1">
        <f t="shared" si="36"/>
        <v>390.44166666666666</v>
      </c>
      <c r="K207" s="1">
        <f t="shared" si="37"/>
        <v>38.060714285714255</v>
      </c>
      <c r="L207" t="s">
        <v>97</v>
      </c>
      <c r="M207" t="s">
        <v>91</v>
      </c>
      <c r="N207">
        <f t="shared" si="38"/>
        <v>1</v>
      </c>
      <c r="P207">
        <f t="shared" si="39"/>
        <v>6720</v>
      </c>
      <c r="Q207">
        <f t="array" ref="Q207">IF(D207="","",IF(D207=D206,"",MAX(IF(D207=$D$2:$D$597,$N$2:$N$597))))</f>
        <v>3</v>
      </c>
      <c r="R207">
        <f t="shared" si="40"/>
        <v>1</v>
      </c>
      <c r="S207" s="2" t="str">
        <f t="shared" si="41"/>
        <v/>
      </c>
      <c r="T207" s="1" t="str">
        <f t="shared" si="42"/>
        <v/>
      </c>
      <c r="U207" s="1" t="str">
        <f t="shared" si="43"/>
        <v/>
      </c>
    </row>
    <row r="208" spans="1:21" x14ac:dyDescent="0.25">
      <c r="A208" t="s">
        <v>31</v>
      </c>
      <c r="B208">
        <f t="shared" si="33"/>
        <v>3</v>
      </c>
      <c r="C208">
        <v>2017</v>
      </c>
      <c r="D208" t="s">
        <v>119</v>
      </c>
      <c r="E208">
        <v>6720</v>
      </c>
      <c r="F208" s="1">
        <v>2368000</v>
      </c>
      <c r="G208" s="1">
        <v>2859381</v>
      </c>
      <c r="H208" s="1">
        <f t="shared" si="34"/>
        <v>352.38095238095241</v>
      </c>
      <c r="I208" s="2">
        <f t="shared" si="35"/>
        <v>0.20750886824324324</v>
      </c>
      <c r="J208" s="1">
        <f t="shared" si="36"/>
        <v>425.50312500000001</v>
      </c>
      <c r="K208" s="1">
        <f t="shared" si="37"/>
        <v>73.122172619047603</v>
      </c>
      <c r="L208" t="s">
        <v>109</v>
      </c>
      <c r="M208" t="s">
        <v>90</v>
      </c>
      <c r="N208">
        <f t="shared" si="38"/>
        <v>2</v>
      </c>
      <c r="P208" t="str">
        <f t="shared" si="39"/>
        <v/>
      </c>
      <c r="Q208" t="str">
        <f t="array" ref="Q208">IF(D208="","",IF(D208=D207,"",MAX(IF(D208=$D$2:$D$597,$N$2:$N$597))))</f>
        <v/>
      </c>
      <c r="R208" t="str">
        <f t="shared" si="40"/>
        <v/>
      </c>
      <c r="S208" s="2">
        <f t="shared" si="41"/>
        <v>0.20750886824324324</v>
      </c>
      <c r="T208" s="1">
        <f t="shared" si="42"/>
        <v>491381</v>
      </c>
      <c r="U208" s="1">
        <f t="shared" si="43"/>
        <v>73.122172619047618</v>
      </c>
    </row>
    <row r="209" spans="1:21" x14ac:dyDescent="0.25">
      <c r="A209" t="s">
        <v>31</v>
      </c>
      <c r="B209">
        <f t="shared" si="33"/>
        <v>3</v>
      </c>
      <c r="C209">
        <v>2017</v>
      </c>
      <c r="D209" t="s">
        <v>119</v>
      </c>
      <c r="E209">
        <v>6720</v>
      </c>
      <c r="F209" s="1">
        <v>2368000</v>
      </c>
      <c r="G209" s="1">
        <v>2845342.02</v>
      </c>
      <c r="H209" s="1">
        <f t="shared" si="34"/>
        <v>352.38095238095241</v>
      </c>
      <c r="I209" s="2">
        <f t="shared" si="35"/>
        <v>0.20158024493243243</v>
      </c>
      <c r="J209" s="1">
        <f t="shared" si="36"/>
        <v>423.4139910714286</v>
      </c>
      <c r="K209" s="1">
        <f t="shared" si="37"/>
        <v>71.033038690476189</v>
      </c>
      <c r="L209" t="s">
        <v>88</v>
      </c>
      <c r="M209" t="s">
        <v>91</v>
      </c>
      <c r="N209">
        <f t="shared" si="38"/>
        <v>3</v>
      </c>
      <c r="P209" t="str">
        <f t="shared" si="39"/>
        <v/>
      </c>
      <c r="Q209" t="str">
        <f t="array" ref="Q209">IF(D209="","",IF(D209=D208,"",MAX(IF(D209=$D$2:$D$597,$N$2:$N$597))))</f>
        <v/>
      </c>
      <c r="R209" t="str">
        <f t="shared" si="40"/>
        <v/>
      </c>
      <c r="S209" s="2" t="str">
        <f t="shared" si="41"/>
        <v/>
      </c>
      <c r="T209" s="1" t="str">
        <f t="shared" si="42"/>
        <v/>
      </c>
      <c r="U209" s="1" t="str">
        <f t="shared" si="43"/>
        <v/>
      </c>
    </row>
    <row r="210" spans="1:21" x14ac:dyDescent="0.25">
      <c r="A210" t="s">
        <v>33</v>
      </c>
      <c r="B210">
        <f t="shared" si="33"/>
        <v>3</v>
      </c>
      <c r="C210">
        <v>2017</v>
      </c>
      <c r="D210" t="s">
        <v>2</v>
      </c>
      <c r="E210">
        <v>6189</v>
      </c>
      <c r="F210" s="1">
        <v>2048000</v>
      </c>
      <c r="G210" s="1">
        <v>2533155.44</v>
      </c>
      <c r="H210" s="1">
        <f t="shared" si="34"/>
        <v>330.90967846178705</v>
      </c>
      <c r="I210" s="2">
        <f t="shared" si="35"/>
        <v>0.23689230468749997</v>
      </c>
      <c r="J210" s="1">
        <f t="shared" si="36"/>
        <v>409.29963483599937</v>
      </c>
      <c r="K210" s="1">
        <f t="shared" si="37"/>
        <v>78.389956374212318</v>
      </c>
      <c r="L210" t="s">
        <v>88</v>
      </c>
      <c r="M210" t="s">
        <v>90</v>
      </c>
      <c r="N210">
        <f t="shared" si="38"/>
        <v>1</v>
      </c>
      <c r="P210">
        <f t="shared" si="39"/>
        <v>6189</v>
      </c>
      <c r="Q210">
        <f t="array" ref="Q210">IF(D210="","",IF(D210=D209,"",MAX(IF(D210=$D$2:$D$597,$N$2:$N$597))))</f>
        <v>4</v>
      </c>
      <c r="R210">
        <f t="shared" si="40"/>
        <v>1</v>
      </c>
      <c r="S210" s="2">
        <f t="shared" si="41"/>
        <v>0.23689230468749997</v>
      </c>
      <c r="T210" s="1">
        <f t="shared" si="42"/>
        <v>485155.43999999994</v>
      </c>
      <c r="U210" s="1">
        <f t="shared" si="43"/>
        <v>78.389956374212304</v>
      </c>
    </row>
    <row r="211" spans="1:21" x14ac:dyDescent="0.25">
      <c r="A211" t="s">
        <v>33</v>
      </c>
      <c r="B211">
        <f t="shared" si="33"/>
        <v>3</v>
      </c>
      <c r="C211">
        <v>2017</v>
      </c>
      <c r="D211" t="s">
        <v>2</v>
      </c>
      <c r="E211">
        <v>6189</v>
      </c>
      <c r="F211" s="1">
        <v>2048000</v>
      </c>
      <c r="G211" s="1">
        <v>2410262</v>
      </c>
      <c r="H211" s="1">
        <f t="shared" si="34"/>
        <v>330.90967846178705</v>
      </c>
      <c r="I211" s="2">
        <f t="shared" si="35"/>
        <v>0.1768857421875</v>
      </c>
      <c r="J211" s="1">
        <f t="shared" si="36"/>
        <v>389.44288253352721</v>
      </c>
      <c r="K211" s="1">
        <f t="shared" si="37"/>
        <v>58.533204071740158</v>
      </c>
      <c r="L211" t="s">
        <v>109</v>
      </c>
      <c r="M211" t="s">
        <v>91</v>
      </c>
      <c r="N211">
        <f t="shared" si="38"/>
        <v>2</v>
      </c>
      <c r="P211" t="str">
        <f t="shared" si="39"/>
        <v/>
      </c>
      <c r="Q211" t="str">
        <f t="array" ref="Q211">IF(D211="","",IF(D211=D210,"",MAX(IF(D211=$D$2:$D$597,$N$2:$N$597))))</f>
        <v/>
      </c>
      <c r="R211" t="str">
        <f t="shared" si="40"/>
        <v/>
      </c>
      <c r="S211" s="2" t="str">
        <f t="shared" si="41"/>
        <v/>
      </c>
      <c r="T211" s="1" t="str">
        <f t="shared" si="42"/>
        <v/>
      </c>
      <c r="U211" s="1" t="str">
        <f t="shared" si="43"/>
        <v/>
      </c>
    </row>
    <row r="212" spans="1:21" x14ac:dyDescent="0.25">
      <c r="A212" t="s">
        <v>33</v>
      </c>
      <c r="B212">
        <f t="shared" si="33"/>
        <v>3</v>
      </c>
      <c r="C212">
        <v>2017</v>
      </c>
      <c r="D212" t="s">
        <v>2</v>
      </c>
      <c r="E212">
        <v>6189</v>
      </c>
      <c r="F212" s="1">
        <v>2048000</v>
      </c>
      <c r="G212" s="1">
        <v>2249242</v>
      </c>
      <c r="H212" s="1">
        <f t="shared" si="34"/>
        <v>330.90967846178705</v>
      </c>
      <c r="I212" s="2">
        <f t="shared" si="35"/>
        <v>9.8262695312499995E-2</v>
      </c>
      <c r="J212" s="1">
        <f t="shared" si="36"/>
        <v>363.42575537243499</v>
      </c>
      <c r="K212" s="1">
        <f t="shared" si="37"/>
        <v>32.516076910647939</v>
      </c>
      <c r="L212" t="s">
        <v>97</v>
      </c>
      <c r="M212" t="s">
        <v>91</v>
      </c>
      <c r="N212">
        <f t="shared" si="38"/>
        <v>3</v>
      </c>
      <c r="P212" t="str">
        <f t="shared" si="39"/>
        <v/>
      </c>
      <c r="Q212" t="str">
        <f t="array" ref="Q212">IF(D212="","",IF(D212=D211,"",MAX(IF(D212=$D$2:$D$597,$N$2:$N$597))))</f>
        <v/>
      </c>
      <c r="R212" t="str">
        <f t="shared" si="40"/>
        <v/>
      </c>
      <c r="S212" s="2" t="str">
        <f t="shared" si="41"/>
        <v/>
      </c>
      <c r="T212" s="1" t="str">
        <f t="shared" si="42"/>
        <v/>
      </c>
      <c r="U212" s="1" t="str">
        <f t="shared" si="43"/>
        <v/>
      </c>
    </row>
    <row r="213" spans="1:21" x14ac:dyDescent="0.25">
      <c r="A213" t="s">
        <v>33</v>
      </c>
      <c r="B213">
        <f t="shared" si="33"/>
        <v>3</v>
      </c>
      <c r="C213">
        <v>2017</v>
      </c>
      <c r="D213" t="s">
        <v>2</v>
      </c>
      <c r="E213">
        <v>6189</v>
      </c>
      <c r="F213" s="1">
        <v>2048000</v>
      </c>
      <c r="G213" s="1">
        <v>2455467.31</v>
      </c>
      <c r="H213" s="1">
        <f t="shared" si="34"/>
        <v>330.90967846178705</v>
      </c>
      <c r="I213" s="2">
        <f t="shared" si="35"/>
        <v>0.19895864746093753</v>
      </c>
      <c r="J213" s="1">
        <f t="shared" si="36"/>
        <v>396.74702052027794</v>
      </c>
      <c r="K213" s="1">
        <f t="shared" si="37"/>
        <v>65.83734205849089</v>
      </c>
      <c r="L213" t="s">
        <v>99</v>
      </c>
      <c r="M213" t="s">
        <v>91</v>
      </c>
      <c r="N213">
        <f t="shared" si="38"/>
        <v>4</v>
      </c>
      <c r="P213" t="str">
        <f t="shared" si="39"/>
        <v/>
      </c>
      <c r="Q213" t="str">
        <f t="array" ref="Q213">IF(D213="","",IF(D213=D212,"",MAX(IF(D213=$D$2:$D$597,$N$2:$N$597))))</f>
        <v/>
      </c>
      <c r="R213" t="str">
        <f t="shared" si="40"/>
        <v/>
      </c>
      <c r="S213" s="2" t="str">
        <f t="shared" si="41"/>
        <v/>
      </c>
      <c r="T213" s="1" t="str">
        <f t="shared" si="42"/>
        <v/>
      </c>
      <c r="U213" s="1" t="str">
        <f t="shared" si="43"/>
        <v/>
      </c>
    </row>
    <row r="214" spans="1:21" x14ac:dyDescent="0.25">
      <c r="A214" t="s">
        <v>33</v>
      </c>
      <c r="B214">
        <f t="shared" si="33"/>
        <v>3</v>
      </c>
      <c r="C214">
        <v>2017</v>
      </c>
      <c r="D214" t="s">
        <v>3</v>
      </c>
      <c r="E214">
        <v>2654</v>
      </c>
      <c r="F214" s="1">
        <v>796000</v>
      </c>
      <c r="G214" s="1">
        <v>921359.78</v>
      </c>
      <c r="H214" s="1">
        <f t="shared" si="34"/>
        <v>299.92464204973624</v>
      </c>
      <c r="I214" s="2">
        <f t="shared" si="35"/>
        <v>0.15748716080402014</v>
      </c>
      <c r="J214" s="1">
        <f t="shared" si="36"/>
        <v>347.15892238131124</v>
      </c>
      <c r="K214" s="1">
        <f t="shared" si="37"/>
        <v>47.234280331575007</v>
      </c>
      <c r="L214" t="s">
        <v>96</v>
      </c>
      <c r="M214" t="s">
        <v>91</v>
      </c>
      <c r="N214">
        <f t="shared" si="38"/>
        <v>1</v>
      </c>
      <c r="P214">
        <f t="shared" si="39"/>
        <v>2654</v>
      </c>
      <c r="Q214">
        <f t="array" ref="Q214">IF(D214="","",IF(D214=D213,"",MAX(IF(D214=$D$2:$D$597,$N$2:$N$597))))</f>
        <v>3</v>
      </c>
      <c r="R214">
        <f t="shared" si="40"/>
        <v>1</v>
      </c>
      <c r="S214" s="2" t="str">
        <f t="shared" si="41"/>
        <v/>
      </c>
      <c r="T214" s="1" t="str">
        <f t="shared" si="42"/>
        <v/>
      </c>
      <c r="U214" s="1" t="str">
        <f t="shared" si="43"/>
        <v/>
      </c>
    </row>
    <row r="215" spans="1:21" x14ac:dyDescent="0.25">
      <c r="A215" t="s">
        <v>33</v>
      </c>
      <c r="B215">
        <f t="shared" si="33"/>
        <v>3</v>
      </c>
      <c r="C215">
        <v>2017</v>
      </c>
      <c r="D215" t="s">
        <v>3</v>
      </c>
      <c r="E215">
        <v>2654</v>
      </c>
      <c r="F215" s="1">
        <v>796000</v>
      </c>
      <c r="G215" s="1">
        <v>901871</v>
      </c>
      <c r="H215" s="1">
        <f t="shared" si="34"/>
        <v>299.92464204973624</v>
      </c>
      <c r="I215" s="2">
        <f t="shared" si="35"/>
        <v>0.1330037688442211</v>
      </c>
      <c r="J215" s="1">
        <f t="shared" si="36"/>
        <v>339.81574981160514</v>
      </c>
      <c r="K215" s="1">
        <f t="shared" si="37"/>
        <v>39.891107761868909</v>
      </c>
      <c r="L215" t="s">
        <v>97</v>
      </c>
      <c r="M215" t="s">
        <v>91</v>
      </c>
      <c r="N215">
        <f t="shared" si="38"/>
        <v>2</v>
      </c>
      <c r="P215" t="str">
        <f t="shared" si="39"/>
        <v/>
      </c>
      <c r="Q215" t="str">
        <f t="array" ref="Q215">IF(D215="","",IF(D215=D214,"",MAX(IF(D215=$D$2:$D$597,$N$2:$N$597))))</f>
        <v/>
      </c>
      <c r="R215" t="str">
        <f t="shared" si="40"/>
        <v/>
      </c>
      <c r="S215" s="2" t="str">
        <f t="shared" si="41"/>
        <v/>
      </c>
      <c r="T215" s="1" t="str">
        <f t="shared" si="42"/>
        <v/>
      </c>
      <c r="U215" s="1" t="str">
        <f t="shared" si="43"/>
        <v/>
      </c>
    </row>
    <row r="216" spans="1:21" x14ac:dyDescent="0.25">
      <c r="A216" t="s">
        <v>33</v>
      </c>
      <c r="B216">
        <f t="shared" si="33"/>
        <v>3</v>
      </c>
      <c r="C216">
        <v>2017</v>
      </c>
      <c r="D216" t="s">
        <v>3</v>
      </c>
      <c r="E216">
        <v>2654</v>
      </c>
      <c r="F216" s="1">
        <v>796000</v>
      </c>
      <c r="G216" s="1">
        <v>971141</v>
      </c>
      <c r="H216" s="1">
        <f t="shared" si="34"/>
        <v>299.92464204973624</v>
      </c>
      <c r="I216" s="2">
        <f t="shared" si="35"/>
        <v>0.22002638190954774</v>
      </c>
      <c r="J216" s="1">
        <f t="shared" si="36"/>
        <v>365.91597588545591</v>
      </c>
      <c r="K216" s="1">
        <f t="shared" si="37"/>
        <v>65.991333835719672</v>
      </c>
      <c r="L216" t="s">
        <v>112</v>
      </c>
      <c r="M216" t="s">
        <v>90</v>
      </c>
      <c r="N216">
        <f t="shared" si="38"/>
        <v>3</v>
      </c>
      <c r="P216" t="str">
        <f t="shared" si="39"/>
        <v/>
      </c>
      <c r="Q216" t="str">
        <f t="array" ref="Q216">IF(D216="","",IF(D216=D215,"",MAX(IF(D216=$D$2:$D$597,$N$2:$N$597))))</f>
        <v/>
      </c>
      <c r="R216" t="str">
        <f t="shared" si="40"/>
        <v/>
      </c>
      <c r="S216" s="2">
        <f t="shared" si="41"/>
        <v>0.22002638190954774</v>
      </c>
      <c r="T216" s="1">
        <f t="shared" si="42"/>
        <v>175141</v>
      </c>
      <c r="U216" s="1">
        <f t="shared" si="43"/>
        <v>65.991333835719672</v>
      </c>
    </row>
    <row r="217" spans="1:21" x14ac:dyDescent="0.25">
      <c r="A217" t="s">
        <v>36</v>
      </c>
      <c r="B217">
        <f t="shared" si="33"/>
        <v>4</v>
      </c>
      <c r="C217">
        <v>2017</v>
      </c>
      <c r="D217" t="s">
        <v>120</v>
      </c>
      <c r="E217">
        <v>5522</v>
      </c>
      <c r="F217" s="1">
        <f>318*E217</f>
        <v>1755996</v>
      </c>
      <c r="G217" s="1">
        <f>439.98*E217</f>
        <v>2429569.56</v>
      </c>
      <c r="H217" s="1">
        <f t="shared" si="34"/>
        <v>318</v>
      </c>
      <c r="I217" s="2">
        <f t="shared" si="35"/>
        <v>0.3835849056603774</v>
      </c>
      <c r="J217" s="1">
        <f t="shared" si="36"/>
        <v>439.98</v>
      </c>
      <c r="K217" s="1">
        <f t="shared" si="37"/>
        <v>121.98000000000002</v>
      </c>
      <c r="L217" t="s">
        <v>88</v>
      </c>
      <c r="M217" t="s">
        <v>90</v>
      </c>
      <c r="N217">
        <f t="shared" si="38"/>
        <v>1</v>
      </c>
      <c r="P217">
        <f t="shared" si="39"/>
        <v>5522</v>
      </c>
      <c r="Q217">
        <f t="array" ref="Q217">IF(D217="","",IF(D217=D216,"",MAX(IF(D217=$D$2:$D$597,$N$2:$N$597))))</f>
        <v>4</v>
      </c>
      <c r="R217">
        <f t="shared" si="40"/>
        <v>1</v>
      </c>
      <c r="S217" s="2">
        <f t="shared" si="41"/>
        <v>0.3835849056603774</v>
      </c>
      <c r="T217" s="1">
        <f t="shared" si="42"/>
        <v>673573.56</v>
      </c>
      <c r="U217" s="1">
        <f t="shared" si="43"/>
        <v>121.98</v>
      </c>
    </row>
    <row r="218" spans="1:21" x14ac:dyDescent="0.25">
      <c r="A218" t="s">
        <v>36</v>
      </c>
      <c r="B218">
        <f t="shared" si="33"/>
        <v>4</v>
      </c>
      <c r="C218">
        <v>2017</v>
      </c>
      <c r="D218" t="s">
        <v>120</v>
      </c>
      <c r="E218">
        <v>5522</v>
      </c>
      <c r="F218" s="1">
        <f>318*E218</f>
        <v>1755996</v>
      </c>
      <c r="G218" s="1">
        <f>383.46*E218</f>
        <v>2117466.12</v>
      </c>
      <c r="H218" s="1">
        <f t="shared" si="34"/>
        <v>318</v>
      </c>
      <c r="I218" s="2">
        <f t="shared" si="35"/>
        <v>0.20584905660377364</v>
      </c>
      <c r="J218" s="1">
        <f t="shared" si="36"/>
        <v>383.46000000000004</v>
      </c>
      <c r="K218" s="1">
        <f t="shared" si="37"/>
        <v>65.460000000000036</v>
      </c>
      <c r="L218" t="s">
        <v>96</v>
      </c>
      <c r="M218" t="s">
        <v>91</v>
      </c>
      <c r="N218">
        <f t="shared" si="38"/>
        <v>2</v>
      </c>
      <c r="P218" t="str">
        <f t="shared" si="39"/>
        <v/>
      </c>
      <c r="Q218" t="str">
        <f t="array" ref="Q218">IF(D218="","",IF(D218=D217,"",MAX(IF(D218=$D$2:$D$597,$N$2:$N$597))))</f>
        <v/>
      </c>
      <c r="R218" t="str">
        <f t="shared" si="40"/>
        <v/>
      </c>
      <c r="S218" s="2" t="str">
        <f t="shared" si="41"/>
        <v/>
      </c>
      <c r="T218" s="1" t="str">
        <f t="shared" si="42"/>
        <v/>
      </c>
      <c r="U218" s="1" t="str">
        <f t="shared" si="43"/>
        <v/>
      </c>
    </row>
    <row r="219" spans="1:21" x14ac:dyDescent="0.25">
      <c r="A219" t="s">
        <v>36</v>
      </c>
      <c r="B219">
        <f t="shared" si="33"/>
        <v>4</v>
      </c>
      <c r="C219">
        <v>2017</v>
      </c>
      <c r="D219" t="s">
        <v>120</v>
      </c>
      <c r="E219">
        <v>5522</v>
      </c>
      <c r="F219" s="1">
        <f>318*E219</f>
        <v>1755996</v>
      </c>
      <c r="G219" s="1">
        <f>348.97*E219</f>
        <v>1927012.34</v>
      </c>
      <c r="H219" s="1">
        <f t="shared" si="34"/>
        <v>318</v>
      </c>
      <c r="I219" s="2">
        <f t="shared" si="35"/>
        <v>9.738993710691829E-2</v>
      </c>
      <c r="J219" s="1">
        <f t="shared" si="36"/>
        <v>348.97</v>
      </c>
      <c r="K219" s="1">
        <f t="shared" si="37"/>
        <v>30.970000000000027</v>
      </c>
      <c r="L219" t="s">
        <v>97</v>
      </c>
      <c r="M219" t="s">
        <v>91</v>
      </c>
      <c r="N219">
        <f t="shared" si="38"/>
        <v>3</v>
      </c>
      <c r="P219" t="str">
        <f t="shared" si="39"/>
        <v/>
      </c>
      <c r="Q219" t="str">
        <f t="array" ref="Q219">IF(D219="","",IF(D219=D218,"",MAX(IF(D219=$D$2:$D$597,$N$2:$N$597))))</f>
        <v/>
      </c>
      <c r="R219" t="str">
        <f t="shared" si="40"/>
        <v/>
      </c>
      <c r="S219" s="2" t="str">
        <f t="shared" si="41"/>
        <v/>
      </c>
      <c r="T219" s="1" t="str">
        <f t="shared" si="42"/>
        <v/>
      </c>
      <c r="U219" s="1" t="str">
        <f t="shared" si="43"/>
        <v/>
      </c>
    </row>
    <row r="220" spans="1:21" x14ac:dyDescent="0.25">
      <c r="A220" t="s">
        <v>36</v>
      </c>
      <c r="B220">
        <f t="shared" si="33"/>
        <v>4</v>
      </c>
      <c r="C220">
        <v>2017</v>
      </c>
      <c r="D220" t="s">
        <v>120</v>
      </c>
      <c r="E220">
        <v>5522</v>
      </c>
      <c r="F220" s="1">
        <f>318*E220</f>
        <v>1755996</v>
      </c>
      <c r="G220" s="1">
        <f>427.12*E220</f>
        <v>2358556.64</v>
      </c>
      <c r="H220" s="1">
        <f t="shared" si="34"/>
        <v>318</v>
      </c>
      <c r="I220" s="2">
        <f t="shared" si="35"/>
        <v>0.34314465408805039</v>
      </c>
      <c r="J220" s="1">
        <f t="shared" si="36"/>
        <v>427.12</v>
      </c>
      <c r="K220" s="1">
        <f t="shared" si="37"/>
        <v>109.12</v>
      </c>
      <c r="L220" t="s">
        <v>100</v>
      </c>
      <c r="M220" t="s">
        <v>91</v>
      </c>
      <c r="N220">
        <f t="shared" si="38"/>
        <v>4</v>
      </c>
      <c r="P220" t="str">
        <f t="shared" si="39"/>
        <v/>
      </c>
      <c r="Q220" t="str">
        <f t="array" ref="Q220">IF(D220="","",IF(D220=D219,"",MAX(IF(D220=$D$2:$D$597,$N$2:$N$597))))</f>
        <v/>
      </c>
      <c r="R220" t="str">
        <f t="shared" si="40"/>
        <v/>
      </c>
      <c r="S220" s="2" t="str">
        <f t="shared" si="41"/>
        <v/>
      </c>
      <c r="T220" s="1" t="str">
        <f t="shared" si="42"/>
        <v/>
      </c>
      <c r="U220" s="1" t="str">
        <f t="shared" si="43"/>
        <v/>
      </c>
    </row>
    <row r="221" spans="1:21" x14ac:dyDescent="0.25">
      <c r="A221" t="s">
        <v>36</v>
      </c>
      <c r="B221">
        <f t="shared" si="33"/>
        <v>4</v>
      </c>
      <c r="C221">
        <v>2017</v>
      </c>
      <c r="D221" t="s">
        <v>4</v>
      </c>
      <c r="E221">
        <v>10185</v>
      </c>
      <c r="F221" s="1">
        <v>3682000</v>
      </c>
      <c r="G221" s="1">
        <v>4793052.4400000004</v>
      </c>
      <c r="H221" s="1">
        <f t="shared" si="34"/>
        <v>361.51202749140896</v>
      </c>
      <c r="I221" s="2">
        <f t="shared" si="35"/>
        <v>0.30175242802824565</v>
      </c>
      <c r="J221" s="1">
        <f t="shared" si="36"/>
        <v>470.59915954835549</v>
      </c>
      <c r="K221" s="1">
        <f t="shared" si="37"/>
        <v>109.08713205694653</v>
      </c>
      <c r="L221" t="s">
        <v>88</v>
      </c>
      <c r="M221" t="s">
        <v>90</v>
      </c>
      <c r="N221">
        <f t="shared" si="38"/>
        <v>1</v>
      </c>
      <c r="P221">
        <f t="shared" si="39"/>
        <v>10185</v>
      </c>
      <c r="Q221">
        <f t="array" ref="Q221">IF(D221="","",IF(D221=D220,"",MAX(IF(D221=$D$2:$D$597,$N$2:$N$597))))</f>
        <v>3</v>
      </c>
      <c r="R221">
        <f t="shared" si="40"/>
        <v>1</v>
      </c>
      <c r="S221" s="2">
        <f t="shared" si="41"/>
        <v>0.30175242802824565</v>
      </c>
      <c r="T221" s="1">
        <f t="shared" si="42"/>
        <v>1111052.4400000004</v>
      </c>
      <c r="U221" s="1">
        <f t="shared" si="43"/>
        <v>109.08713205694653</v>
      </c>
    </row>
    <row r="222" spans="1:21" x14ac:dyDescent="0.25">
      <c r="A222" t="s">
        <v>36</v>
      </c>
      <c r="B222">
        <f t="shared" si="33"/>
        <v>4</v>
      </c>
      <c r="C222">
        <v>2017</v>
      </c>
      <c r="D222" t="s">
        <v>4</v>
      </c>
      <c r="E222">
        <v>10185</v>
      </c>
      <c r="F222" s="1">
        <v>3682000</v>
      </c>
      <c r="G222" s="1">
        <v>4233379</v>
      </c>
      <c r="H222" s="1">
        <f t="shared" si="34"/>
        <v>361.51202749140896</v>
      </c>
      <c r="I222" s="2">
        <f t="shared" si="35"/>
        <v>0.14974986420423683</v>
      </c>
      <c r="J222" s="1">
        <f t="shared" si="36"/>
        <v>415.64840451644574</v>
      </c>
      <c r="K222" s="1">
        <f t="shared" si="37"/>
        <v>54.136377025036779</v>
      </c>
      <c r="L222" t="s">
        <v>97</v>
      </c>
      <c r="M222" t="s">
        <v>91</v>
      </c>
      <c r="N222">
        <f t="shared" si="38"/>
        <v>2</v>
      </c>
      <c r="P222" t="str">
        <f t="shared" si="39"/>
        <v/>
      </c>
      <c r="Q222" t="str">
        <f t="array" ref="Q222">IF(D222="","",IF(D222=D221,"",MAX(IF(D222=$D$2:$D$597,$N$2:$N$597))))</f>
        <v/>
      </c>
      <c r="R222" t="str">
        <f t="shared" si="40"/>
        <v/>
      </c>
      <c r="S222" s="2" t="str">
        <f t="shared" si="41"/>
        <v/>
      </c>
      <c r="T222" s="1" t="str">
        <f t="shared" si="42"/>
        <v/>
      </c>
      <c r="U222" s="1" t="str">
        <f t="shared" si="43"/>
        <v/>
      </c>
    </row>
    <row r="223" spans="1:21" x14ac:dyDescent="0.25">
      <c r="A223" t="s">
        <v>36</v>
      </c>
      <c r="B223">
        <f t="shared" si="33"/>
        <v>4</v>
      </c>
      <c r="C223">
        <v>2017</v>
      </c>
      <c r="D223" t="s">
        <v>4</v>
      </c>
      <c r="E223">
        <v>10185</v>
      </c>
      <c r="F223" s="1">
        <v>3682000</v>
      </c>
      <c r="G223" s="1">
        <v>4410875.03</v>
      </c>
      <c r="H223" s="1">
        <f t="shared" si="34"/>
        <v>361.51202749140896</v>
      </c>
      <c r="I223" s="2">
        <f t="shared" si="35"/>
        <v>0.19795628191200443</v>
      </c>
      <c r="J223" s="1">
        <f t="shared" si="36"/>
        <v>433.07560432007858</v>
      </c>
      <c r="K223" s="1">
        <f t="shared" si="37"/>
        <v>71.563576828669625</v>
      </c>
      <c r="L223" t="s">
        <v>99</v>
      </c>
      <c r="M223" t="s">
        <v>91</v>
      </c>
      <c r="N223">
        <f t="shared" si="38"/>
        <v>3</v>
      </c>
      <c r="P223" t="str">
        <f t="shared" si="39"/>
        <v/>
      </c>
      <c r="Q223" t="str">
        <f t="array" ref="Q223">IF(D223="","",IF(D223=D222,"",MAX(IF(D223=$D$2:$D$597,$N$2:$N$597))))</f>
        <v/>
      </c>
      <c r="R223" t="str">
        <f t="shared" si="40"/>
        <v/>
      </c>
      <c r="S223" s="2" t="str">
        <f t="shared" si="41"/>
        <v/>
      </c>
      <c r="T223" s="1" t="str">
        <f t="shared" si="42"/>
        <v/>
      </c>
      <c r="U223" s="1" t="str">
        <f t="shared" si="43"/>
        <v/>
      </c>
    </row>
    <row r="224" spans="1:21" x14ac:dyDescent="0.25">
      <c r="A224" t="s">
        <v>38</v>
      </c>
      <c r="B224">
        <f t="shared" si="33"/>
        <v>4</v>
      </c>
      <c r="C224">
        <v>2017</v>
      </c>
      <c r="D224" t="s">
        <v>5</v>
      </c>
      <c r="E224">
        <v>7267</v>
      </c>
      <c r="F224" s="1">
        <v>2213000</v>
      </c>
      <c r="G224" s="1">
        <v>2292115</v>
      </c>
      <c r="H224" s="1">
        <f t="shared" si="34"/>
        <v>304.52731526076786</v>
      </c>
      <c r="I224" s="2">
        <f t="shared" si="35"/>
        <v>3.5750112968820608E-2</v>
      </c>
      <c r="J224" s="1">
        <f t="shared" si="36"/>
        <v>315.41420118343194</v>
      </c>
      <c r="K224" s="1">
        <f t="shared" si="37"/>
        <v>10.886885922664078</v>
      </c>
      <c r="L224" t="s">
        <v>97</v>
      </c>
      <c r="M224" t="s">
        <v>90</v>
      </c>
      <c r="N224">
        <f t="shared" si="38"/>
        <v>1</v>
      </c>
      <c r="P224">
        <f t="shared" si="39"/>
        <v>7267</v>
      </c>
      <c r="Q224">
        <f t="array" ref="Q224">IF(D224="","",IF(D224=D223,"",MAX(IF(D224=$D$2:$D$597,$N$2:$N$597))))</f>
        <v>2</v>
      </c>
      <c r="R224">
        <f t="shared" si="40"/>
        <v>1</v>
      </c>
      <c r="S224" s="2">
        <f t="shared" si="41"/>
        <v>3.5750112968820608E-2</v>
      </c>
      <c r="T224" s="1">
        <f t="shared" si="42"/>
        <v>79115</v>
      </c>
      <c r="U224" s="1">
        <f t="shared" si="43"/>
        <v>10.886885922664097</v>
      </c>
    </row>
    <row r="225" spans="1:21" x14ac:dyDescent="0.25">
      <c r="A225" t="s">
        <v>38</v>
      </c>
      <c r="B225">
        <f t="shared" si="33"/>
        <v>4</v>
      </c>
      <c r="C225">
        <v>2017</v>
      </c>
      <c r="D225" t="s">
        <v>5</v>
      </c>
      <c r="E225">
        <v>7267</v>
      </c>
      <c r="F225" s="1">
        <v>2213000</v>
      </c>
      <c r="G225" s="1">
        <v>2238343.5</v>
      </c>
      <c r="H225" s="1">
        <f t="shared" si="34"/>
        <v>304.52731526076786</v>
      </c>
      <c r="I225" s="2">
        <f t="shared" si="35"/>
        <v>1.1452101220063262E-2</v>
      </c>
      <c r="J225" s="1">
        <f t="shared" si="36"/>
        <v>308.01479289940829</v>
      </c>
      <c r="K225" s="1">
        <f t="shared" si="37"/>
        <v>3.4874776386404278</v>
      </c>
      <c r="L225" t="s">
        <v>99</v>
      </c>
      <c r="M225" t="s">
        <v>91</v>
      </c>
      <c r="N225">
        <f t="shared" si="38"/>
        <v>2</v>
      </c>
      <c r="P225" t="str">
        <f t="shared" si="39"/>
        <v/>
      </c>
      <c r="Q225" t="str">
        <f t="array" ref="Q225">IF(D225="","",IF(D225=D224,"",MAX(IF(D225=$D$2:$D$597,$N$2:$N$597))))</f>
        <v/>
      </c>
      <c r="R225" t="str">
        <f t="shared" si="40"/>
        <v/>
      </c>
      <c r="S225" s="2" t="str">
        <f t="shared" si="41"/>
        <v/>
      </c>
      <c r="T225" s="1" t="str">
        <f t="shared" si="42"/>
        <v/>
      </c>
      <c r="U225" s="1" t="str">
        <f t="shared" si="43"/>
        <v/>
      </c>
    </row>
    <row r="226" spans="1:21" x14ac:dyDescent="0.25">
      <c r="A226" t="s">
        <v>38</v>
      </c>
      <c r="B226">
        <f t="shared" si="33"/>
        <v>4</v>
      </c>
      <c r="C226">
        <v>2017</v>
      </c>
      <c r="D226" t="s">
        <v>6</v>
      </c>
      <c r="E226">
        <v>2835</v>
      </c>
      <c r="F226" s="1">
        <v>511000</v>
      </c>
      <c r="G226" s="1">
        <v>844452</v>
      </c>
      <c r="H226" s="1">
        <f t="shared" si="34"/>
        <v>180.24691358024691</v>
      </c>
      <c r="I226" s="2">
        <f t="shared" si="35"/>
        <v>0.65254794520547943</v>
      </c>
      <c r="J226" s="1">
        <f t="shared" si="36"/>
        <v>297.86666666666667</v>
      </c>
      <c r="K226" s="1">
        <f t="shared" si="37"/>
        <v>117.61975308641976</v>
      </c>
      <c r="L226" t="s">
        <v>96</v>
      </c>
      <c r="M226" t="s">
        <v>90</v>
      </c>
      <c r="N226">
        <f t="shared" si="38"/>
        <v>1</v>
      </c>
      <c r="P226">
        <f t="shared" si="39"/>
        <v>2835</v>
      </c>
      <c r="Q226">
        <f t="array" ref="Q226">IF(D226="","",IF(D226=D225,"",MAX(IF(D226=$D$2:$D$597,$N$2:$N$597))))</f>
        <v>4</v>
      </c>
      <c r="R226">
        <f t="shared" si="40"/>
        <v>1</v>
      </c>
      <c r="S226" s="2">
        <f t="shared" si="41"/>
        <v>0.65254794520547943</v>
      </c>
      <c r="T226" s="1">
        <f t="shared" si="42"/>
        <v>333452</v>
      </c>
      <c r="U226" s="1">
        <f t="shared" si="43"/>
        <v>117.61975308641975</v>
      </c>
    </row>
    <row r="227" spans="1:21" x14ac:dyDescent="0.25">
      <c r="A227" t="s">
        <v>38</v>
      </c>
      <c r="B227">
        <f t="shared" si="33"/>
        <v>4</v>
      </c>
      <c r="C227">
        <v>2017</v>
      </c>
      <c r="D227" t="s">
        <v>6</v>
      </c>
      <c r="E227">
        <v>2835</v>
      </c>
      <c r="F227" s="1">
        <v>511000</v>
      </c>
      <c r="G227" s="1">
        <v>746682</v>
      </c>
      <c r="H227" s="1">
        <f t="shared" si="34"/>
        <v>180.24691358024691</v>
      </c>
      <c r="I227" s="2">
        <f t="shared" si="35"/>
        <v>0.46121722113502933</v>
      </c>
      <c r="J227" s="1">
        <f t="shared" si="36"/>
        <v>263.37989417989417</v>
      </c>
      <c r="K227" s="1">
        <f t="shared" si="37"/>
        <v>83.132980599647254</v>
      </c>
      <c r="L227" t="s">
        <v>97</v>
      </c>
      <c r="M227" t="s">
        <v>91</v>
      </c>
      <c r="N227">
        <f t="shared" si="38"/>
        <v>2</v>
      </c>
      <c r="P227" t="str">
        <f t="shared" si="39"/>
        <v/>
      </c>
      <c r="Q227" t="str">
        <f t="array" ref="Q227">IF(D227="","",IF(D227=D226,"",MAX(IF(D227=$D$2:$D$597,$N$2:$N$597))))</f>
        <v/>
      </c>
      <c r="R227" t="str">
        <f t="shared" si="40"/>
        <v/>
      </c>
      <c r="S227" s="2" t="str">
        <f t="shared" si="41"/>
        <v/>
      </c>
      <c r="T227" s="1" t="str">
        <f t="shared" si="42"/>
        <v/>
      </c>
      <c r="U227" s="1" t="str">
        <f t="shared" si="43"/>
        <v/>
      </c>
    </row>
    <row r="228" spans="1:21" x14ac:dyDescent="0.25">
      <c r="A228" t="s">
        <v>38</v>
      </c>
      <c r="B228">
        <f t="shared" si="33"/>
        <v>4</v>
      </c>
      <c r="C228">
        <v>2017</v>
      </c>
      <c r="D228" t="s">
        <v>6</v>
      </c>
      <c r="E228">
        <v>2835</v>
      </c>
      <c r="F228" s="1">
        <v>511000</v>
      </c>
      <c r="G228" s="1">
        <v>717433</v>
      </c>
      <c r="H228" s="1">
        <f t="shared" si="34"/>
        <v>180.24691358024691</v>
      </c>
      <c r="I228" s="2">
        <f t="shared" si="35"/>
        <v>0.4039784735812133</v>
      </c>
      <c r="J228" s="1">
        <f t="shared" si="36"/>
        <v>253.06278659611993</v>
      </c>
      <c r="K228" s="1">
        <f t="shared" si="37"/>
        <v>72.815873015873024</v>
      </c>
      <c r="L228" t="s">
        <v>109</v>
      </c>
      <c r="M228" t="s">
        <v>91</v>
      </c>
      <c r="N228">
        <f t="shared" si="38"/>
        <v>3</v>
      </c>
      <c r="P228" t="str">
        <f t="shared" si="39"/>
        <v/>
      </c>
      <c r="Q228" t="str">
        <f t="array" ref="Q228">IF(D228="","",IF(D228=D227,"",MAX(IF(D228=$D$2:$D$597,$N$2:$N$597))))</f>
        <v/>
      </c>
      <c r="R228" t="str">
        <f t="shared" si="40"/>
        <v/>
      </c>
      <c r="S228" s="2" t="str">
        <f t="shared" si="41"/>
        <v/>
      </c>
      <c r="T228" s="1" t="str">
        <f t="shared" si="42"/>
        <v/>
      </c>
      <c r="U228" s="1" t="str">
        <f t="shared" si="43"/>
        <v/>
      </c>
    </row>
    <row r="229" spans="1:21" x14ac:dyDescent="0.25">
      <c r="A229" t="s">
        <v>38</v>
      </c>
      <c r="B229">
        <f t="shared" si="33"/>
        <v>4</v>
      </c>
      <c r="C229">
        <v>2017</v>
      </c>
      <c r="D229" t="s">
        <v>6</v>
      </c>
      <c r="E229">
        <v>2835</v>
      </c>
      <c r="F229" s="1">
        <v>511000</v>
      </c>
      <c r="G229" s="1">
        <v>647728</v>
      </c>
      <c r="H229" s="1">
        <f t="shared" si="34"/>
        <v>180.24691358024691</v>
      </c>
      <c r="I229" s="2">
        <f t="shared" si="35"/>
        <v>0.26756947162426614</v>
      </c>
      <c r="J229" s="1">
        <f t="shared" si="36"/>
        <v>228.47548500881834</v>
      </c>
      <c r="K229" s="1">
        <f t="shared" si="37"/>
        <v>48.228571428571428</v>
      </c>
      <c r="L229" t="s">
        <v>100</v>
      </c>
      <c r="M229" t="s">
        <v>91</v>
      </c>
      <c r="N229">
        <f t="shared" si="38"/>
        <v>4</v>
      </c>
      <c r="P229" t="str">
        <f t="shared" si="39"/>
        <v/>
      </c>
      <c r="Q229" t="str">
        <f t="array" ref="Q229">IF(D229="","",IF(D229=D228,"",MAX(IF(D229=$D$2:$D$597,$N$2:$N$597))))</f>
        <v/>
      </c>
      <c r="R229" t="str">
        <f t="shared" si="40"/>
        <v/>
      </c>
      <c r="S229" s="2" t="str">
        <f t="shared" si="41"/>
        <v/>
      </c>
      <c r="T229" s="1" t="str">
        <f t="shared" si="42"/>
        <v/>
      </c>
      <c r="U229" s="1" t="str">
        <f t="shared" si="43"/>
        <v/>
      </c>
    </row>
    <row r="230" spans="1:21" x14ac:dyDescent="0.25">
      <c r="A230" t="s">
        <v>38</v>
      </c>
      <c r="B230">
        <f t="shared" si="33"/>
        <v>4</v>
      </c>
      <c r="C230">
        <v>2017</v>
      </c>
      <c r="D230" t="s">
        <v>121</v>
      </c>
      <c r="E230">
        <v>4830</v>
      </c>
      <c r="F230" s="1">
        <v>1594000</v>
      </c>
      <c r="G230" s="1">
        <v>1841644.8</v>
      </c>
      <c r="H230" s="1">
        <f t="shared" si="34"/>
        <v>330.02070393374743</v>
      </c>
      <c r="I230" s="2">
        <f t="shared" si="35"/>
        <v>0.15536060225846929</v>
      </c>
      <c r="J230" s="1">
        <f t="shared" si="36"/>
        <v>381.29291925465839</v>
      </c>
      <c r="K230" s="1">
        <f t="shared" si="37"/>
        <v>51.272215320910959</v>
      </c>
      <c r="L230" t="s">
        <v>97</v>
      </c>
      <c r="M230" t="s">
        <v>90</v>
      </c>
      <c r="N230">
        <f t="shared" si="38"/>
        <v>1</v>
      </c>
      <c r="P230">
        <f t="shared" si="39"/>
        <v>4830</v>
      </c>
      <c r="Q230">
        <f t="array" ref="Q230">IF(D230="","",IF(D230=D229,"",MAX(IF(D230=$D$2:$D$597,$N$2:$N$597))))</f>
        <v>2</v>
      </c>
      <c r="R230">
        <f t="shared" si="40"/>
        <v>1</v>
      </c>
      <c r="S230" s="2">
        <f t="shared" si="41"/>
        <v>0.15536060225846929</v>
      </c>
      <c r="T230" s="1">
        <f t="shared" si="42"/>
        <v>247644.80000000005</v>
      </c>
      <c r="U230" s="1">
        <f t="shared" si="43"/>
        <v>51.272215320910981</v>
      </c>
    </row>
    <row r="231" spans="1:21" x14ac:dyDescent="0.25">
      <c r="A231" t="s">
        <v>38</v>
      </c>
      <c r="B231">
        <f t="shared" si="33"/>
        <v>4</v>
      </c>
      <c r="C231">
        <v>2017</v>
      </c>
      <c r="D231" t="s">
        <v>121</v>
      </c>
      <c r="E231">
        <v>4830</v>
      </c>
      <c r="F231" s="1">
        <v>1594000</v>
      </c>
      <c r="G231" s="1">
        <v>1763769.84</v>
      </c>
      <c r="H231" s="1">
        <f t="shared" si="34"/>
        <v>330.02070393374743</v>
      </c>
      <c r="I231" s="2">
        <f t="shared" si="35"/>
        <v>0.10650554579673782</v>
      </c>
      <c r="J231" s="1">
        <f t="shared" si="36"/>
        <v>365.16973913043478</v>
      </c>
      <c r="K231" s="1">
        <f t="shared" si="37"/>
        <v>35.14903519668735</v>
      </c>
      <c r="L231" t="s">
        <v>88</v>
      </c>
      <c r="M231" t="s">
        <v>91</v>
      </c>
      <c r="N231">
        <f t="shared" si="38"/>
        <v>2</v>
      </c>
      <c r="P231" t="str">
        <f t="shared" si="39"/>
        <v/>
      </c>
      <c r="Q231" t="str">
        <f t="array" ref="Q231">IF(D231="","",IF(D231=D230,"",MAX(IF(D231=$D$2:$D$597,$N$2:$N$597))))</f>
        <v/>
      </c>
      <c r="R231" t="str">
        <f t="shared" si="40"/>
        <v/>
      </c>
      <c r="S231" s="2" t="str">
        <f t="shared" si="41"/>
        <v/>
      </c>
      <c r="T231" s="1" t="str">
        <f t="shared" si="42"/>
        <v/>
      </c>
      <c r="U231" s="1" t="str">
        <f t="shared" si="43"/>
        <v/>
      </c>
    </row>
    <row r="232" spans="1:21" x14ac:dyDescent="0.25">
      <c r="A232" t="s">
        <v>44</v>
      </c>
      <c r="B232">
        <f t="shared" si="33"/>
        <v>4</v>
      </c>
      <c r="C232">
        <v>2017</v>
      </c>
      <c r="D232" t="s">
        <v>7</v>
      </c>
      <c r="E232">
        <v>4843</v>
      </c>
      <c r="F232" s="1">
        <v>723000</v>
      </c>
      <c r="G232" s="1">
        <v>1155911</v>
      </c>
      <c r="H232" s="1">
        <f t="shared" si="34"/>
        <v>149.28763163328514</v>
      </c>
      <c r="I232" s="2">
        <f t="shared" si="35"/>
        <v>0.5987704011065007</v>
      </c>
      <c r="J232" s="1">
        <f t="shared" si="36"/>
        <v>238.67664670658684</v>
      </c>
      <c r="K232" s="1">
        <f t="shared" si="37"/>
        <v>89.389015073301692</v>
      </c>
      <c r="L232" t="s">
        <v>97</v>
      </c>
      <c r="M232" t="s">
        <v>90</v>
      </c>
      <c r="N232">
        <f t="shared" si="38"/>
        <v>1</v>
      </c>
      <c r="P232">
        <f t="shared" si="39"/>
        <v>4843</v>
      </c>
      <c r="Q232">
        <f t="array" ref="Q232">IF(D232="","",IF(D232=D231,"",MAX(IF(D232=$D$2:$D$597,$N$2:$N$597))))</f>
        <v>3</v>
      </c>
      <c r="R232">
        <f t="shared" si="40"/>
        <v>1</v>
      </c>
      <c r="S232" s="2">
        <f t="shared" si="41"/>
        <v>0.5987704011065007</v>
      </c>
      <c r="T232" s="1">
        <f t="shared" si="42"/>
        <v>432911</v>
      </c>
      <c r="U232" s="1">
        <f t="shared" si="43"/>
        <v>89.389015073301678</v>
      </c>
    </row>
    <row r="233" spans="1:21" x14ac:dyDescent="0.25">
      <c r="A233" t="s">
        <v>44</v>
      </c>
      <c r="B233">
        <f t="shared" si="33"/>
        <v>4</v>
      </c>
      <c r="C233">
        <v>2017</v>
      </c>
      <c r="D233" t="s">
        <v>7</v>
      </c>
      <c r="E233">
        <v>4843</v>
      </c>
      <c r="F233" s="1">
        <v>723000</v>
      </c>
      <c r="G233" s="1">
        <v>984051</v>
      </c>
      <c r="H233" s="1">
        <f t="shared" si="34"/>
        <v>149.28763163328514</v>
      </c>
      <c r="I233" s="2">
        <f t="shared" si="35"/>
        <v>0.36106639004149377</v>
      </c>
      <c r="J233" s="1">
        <f t="shared" si="36"/>
        <v>203.19037786495974</v>
      </c>
      <c r="K233" s="1">
        <f t="shared" si="37"/>
        <v>53.902746231674598</v>
      </c>
      <c r="L233" t="s">
        <v>100</v>
      </c>
      <c r="M233" t="s">
        <v>91</v>
      </c>
      <c r="N233">
        <f t="shared" si="38"/>
        <v>2</v>
      </c>
      <c r="P233" t="str">
        <f t="shared" si="39"/>
        <v/>
      </c>
      <c r="Q233" t="str">
        <f t="array" ref="Q233">IF(D233="","",IF(D233=D232,"",MAX(IF(D233=$D$2:$D$597,$N$2:$N$597))))</f>
        <v/>
      </c>
      <c r="R233" t="str">
        <f t="shared" si="40"/>
        <v/>
      </c>
      <c r="S233" s="2" t="str">
        <f t="shared" si="41"/>
        <v/>
      </c>
      <c r="T233" s="1" t="str">
        <f t="shared" si="42"/>
        <v/>
      </c>
      <c r="U233" s="1" t="str">
        <f t="shared" si="43"/>
        <v/>
      </c>
    </row>
    <row r="234" spans="1:21" x14ac:dyDescent="0.25">
      <c r="A234" t="s">
        <v>44</v>
      </c>
      <c r="B234">
        <f t="shared" si="33"/>
        <v>4</v>
      </c>
      <c r="C234">
        <v>2017</v>
      </c>
      <c r="D234" t="s">
        <v>7</v>
      </c>
      <c r="E234">
        <v>4843</v>
      </c>
      <c r="F234" s="1">
        <v>723000</v>
      </c>
      <c r="G234" s="1">
        <v>768756.13</v>
      </c>
      <c r="H234" s="1">
        <f t="shared" si="34"/>
        <v>149.28763163328514</v>
      </c>
      <c r="I234" s="2">
        <f t="shared" si="35"/>
        <v>6.3286486860304289E-2</v>
      </c>
      <c r="J234" s="1">
        <f t="shared" si="36"/>
        <v>158.73552137105099</v>
      </c>
      <c r="K234" s="1">
        <f t="shared" si="37"/>
        <v>9.4478897377658484</v>
      </c>
      <c r="L234" t="s">
        <v>96</v>
      </c>
      <c r="M234" t="s">
        <v>91</v>
      </c>
      <c r="N234">
        <f t="shared" si="38"/>
        <v>3</v>
      </c>
      <c r="P234" t="str">
        <f t="shared" si="39"/>
        <v/>
      </c>
      <c r="Q234" t="str">
        <f t="array" ref="Q234">IF(D234="","",IF(D234=D233,"",MAX(IF(D234=$D$2:$D$597,$N$2:$N$597))))</f>
        <v/>
      </c>
      <c r="R234" t="str">
        <f t="shared" si="40"/>
        <v/>
      </c>
      <c r="S234" s="2" t="str">
        <f t="shared" si="41"/>
        <v/>
      </c>
      <c r="T234" s="1" t="str">
        <f t="shared" si="42"/>
        <v/>
      </c>
      <c r="U234" s="1" t="str">
        <f t="shared" si="43"/>
        <v/>
      </c>
    </row>
    <row r="235" spans="1:21" x14ac:dyDescent="0.25">
      <c r="A235" t="s">
        <v>8</v>
      </c>
      <c r="B235">
        <f t="shared" si="33"/>
        <v>1</v>
      </c>
      <c r="C235">
        <v>2018</v>
      </c>
      <c r="D235" t="s">
        <v>9</v>
      </c>
      <c r="E235">
        <v>3905</v>
      </c>
      <c r="F235" s="1">
        <v>999000</v>
      </c>
      <c r="G235" s="1">
        <v>1668647.76</v>
      </c>
      <c r="H235" s="1">
        <f t="shared" si="34"/>
        <v>255.8258642765685</v>
      </c>
      <c r="I235" s="2">
        <f t="shared" si="35"/>
        <v>0.67031807807807808</v>
      </c>
      <c r="J235" s="1">
        <f t="shared" si="36"/>
        <v>427.31056594110117</v>
      </c>
      <c r="K235" s="1">
        <f t="shared" si="37"/>
        <v>171.48470166453268</v>
      </c>
      <c r="L235" t="s">
        <v>96</v>
      </c>
      <c r="M235" t="s">
        <v>91</v>
      </c>
      <c r="N235">
        <f t="shared" si="38"/>
        <v>1</v>
      </c>
      <c r="P235">
        <f t="shared" si="39"/>
        <v>3905</v>
      </c>
      <c r="Q235">
        <f t="array" ref="Q235">IF(D235="","",IF(D235=D234,"",MAX(IF(D235=$D$2:$D$597,$N$2:$N$597))))</f>
        <v>3</v>
      </c>
      <c r="R235">
        <f t="shared" si="40"/>
        <v>1</v>
      </c>
      <c r="S235" s="2" t="str">
        <f t="shared" si="41"/>
        <v/>
      </c>
      <c r="T235" s="1" t="str">
        <f t="shared" si="42"/>
        <v/>
      </c>
      <c r="U235" s="1" t="str">
        <f t="shared" si="43"/>
        <v/>
      </c>
    </row>
    <row r="236" spans="1:21" x14ac:dyDescent="0.25">
      <c r="A236" t="s">
        <v>8</v>
      </c>
      <c r="B236">
        <f t="shared" si="33"/>
        <v>1</v>
      </c>
      <c r="C236">
        <v>2018</v>
      </c>
      <c r="D236" t="s">
        <v>9</v>
      </c>
      <c r="E236">
        <v>3905</v>
      </c>
      <c r="F236" s="1">
        <v>999000</v>
      </c>
      <c r="G236" s="1">
        <v>1120424</v>
      </c>
      <c r="H236" s="1">
        <f t="shared" si="34"/>
        <v>255.8258642765685</v>
      </c>
      <c r="I236" s="2">
        <f t="shared" si="35"/>
        <v>0.12154554554554554</v>
      </c>
      <c r="J236" s="1">
        <f t="shared" si="36"/>
        <v>286.92035851472474</v>
      </c>
      <c r="K236" s="1">
        <f t="shared" si="37"/>
        <v>31.094494238156244</v>
      </c>
      <c r="L236" t="s">
        <v>97</v>
      </c>
      <c r="M236" t="s">
        <v>91</v>
      </c>
      <c r="N236">
        <f t="shared" si="38"/>
        <v>2</v>
      </c>
      <c r="P236" t="str">
        <f t="shared" si="39"/>
        <v/>
      </c>
      <c r="Q236" t="str">
        <f t="array" ref="Q236">IF(D236="","",IF(D236=D235,"",MAX(IF(D236=$D$2:$D$597,$N$2:$N$597))))</f>
        <v/>
      </c>
      <c r="R236" t="str">
        <f t="shared" si="40"/>
        <v/>
      </c>
      <c r="S236" s="2" t="str">
        <f t="shared" si="41"/>
        <v/>
      </c>
      <c r="T236" s="1" t="str">
        <f t="shared" si="42"/>
        <v/>
      </c>
      <c r="U236" s="1" t="str">
        <f t="shared" si="43"/>
        <v/>
      </c>
    </row>
    <row r="237" spans="1:21" x14ac:dyDescent="0.25">
      <c r="A237" t="s">
        <v>8</v>
      </c>
      <c r="B237">
        <f t="shared" si="33"/>
        <v>1</v>
      </c>
      <c r="C237">
        <v>2018</v>
      </c>
      <c r="D237" t="s">
        <v>9</v>
      </c>
      <c r="E237">
        <v>3905</v>
      </c>
      <c r="F237" s="1">
        <v>999000</v>
      </c>
      <c r="G237" s="1">
        <v>1783186</v>
      </c>
      <c r="H237" s="1">
        <f t="shared" si="34"/>
        <v>255.8258642765685</v>
      </c>
      <c r="I237" s="2">
        <f t="shared" si="35"/>
        <v>0.78497097097097102</v>
      </c>
      <c r="J237" s="1">
        <f t="shared" si="36"/>
        <v>456.64174135723431</v>
      </c>
      <c r="K237" s="1">
        <f t="shared" si="37"/>
        <v>200.81587708066581</v>
      </c>
      <c r="L237" t="s">
        <v>100</v>
      </c>
      <c r="M237" t="s">
        <v>90</v>
      </c>
      <c r="N237">
        <f t="shared" si="38"/>
        <v>3</v>
      </c>
      <c r="P237" t="str">
        <f t="shared" si="39"/>
        <v/>
      </c>
      <c r="Q237" t="str">
        <f t="array" ref="Q237">IF(D237="","",IF(D237=D236,"",MAX(IF(D237=$D$2:$D$597,$N$2:$N$597))))</f>
        <v/>
      </c>
      <c r="R237" t="str">
        <f t="shared" si="40"/>
        <v/>
      </c>
      <c r="S237" s="2">
        <f t="shared" si="41"/>
        <v>0.78497097097097102</v>
      </c>
      <c r="T237" s="1">
        <f t="shared" si="42"/>
        <v>784186</v>
      </c>
      <c r="U237" s="1">
        <f t="shared" si="43"/>
        <v>200.81587708066581</v>
      </c>
    </row>
    <row r="238" spans="1:21" x14ac:dyDescent="0.25">
      <c r="A238" t="s">
        <v>10</v>
      </c>
      <c r="B238">
        <f t="shared" si="33"/>
        <v>2</v>
      </c>
      <c r="C238">
        <v>2018</v>
      </c>
      <c r="D238" t="s">
        <v>11</v>
      </c>
      <c r="E238">
        <v>10374</v>
      </c>
      <c r="F238" s="1">
        <v>4066000</v>
      </c>
      <c r="G238" s="1">
        <v>5029671.59</v>
      </c>
      <c r="H238" s="1">
        <f t="shared" si="34"/>
        <v>391.94139194139194</v>
      </c>
      <c r="I238" s="2">
        <f t="shared" si="35"/>
        <v>0.23700727742252825</v>
      </c>
      <c r="J238" s="1">
        <f t="shared" si="36"/>
        <v>484.8343541546173</v>
      </c>
      <c r="K238" s="1">
        <f t="shared" si="37"/>
        <v>92.89296221322536</v>
      </c>
      <c r="L238" t="s">
        <v>88</v>
      </c>
      <c r="M238" t="s">
        <v>90</v>
      </c>
      <c r="N238">
        <f t="shared" si="38"/>
        <v>1</v>
      </c>
      <c r="P238">
        <f t="shared" si="39"/>
        <v>10374</v>
      </c>
      <c r="Q238">
        <f t="array" ref="Q238">IF(D238="","",IF(D238=D237,"",MAX(IF(D238=$D$2:$D$597,$N$2:$N$597))))</f>
        <v>3</v>
      </c>
      <c r="R238">
        <f t="shared" si="40"/>
        <v>1</v>
      </c>
      <c r="S238" s="2">
        <f t="shared" si="41"/>
        <v>0.23700727742252825</v>
      </c>
      <c r="T238" s="1">
        <f t="shared" si="42"/>
        <v>963671.58999999985</v>
      </c>
      <c r="U238" s="1">
        <f t="shared" si="43"/>
        <v>92.89296221322536</v>
      </c>
    </row>
    <row r="239" spans="1:21" x14ac:dyDescent="0.25">
      <c r="A239" t="s">
        <v>10</v>
      </c>
      <c r="B239">
        <f t="shared" si="33"/>
        <v>2</v>
      </c>
      <c r="C239">
        <v>2018</v>
      </c>
      <c r="D239" t="s">
        <v>11</v>
      </c>
      <c r="E239">
        <v>10374</v>
      </c>
      <c r="F239" s="1">
        <v>4066000</v>
      </c>
      <c r="G239" s="1">
        <v>4701001</v>
      </c>
      <c r="H239" s="1">
        <f t="shared" si="34"/>
        <v>391.94139194139194</v>
      </c>
      <c r="I239" s="2">
        <f t="shared" si="35"/>
        <v>0.15617338908017708</v>
      </c>
      <c r="J239" s="1">
        <f t="shared" si="36"/>
        <v>453.15220744168113</v>
      </c>
      <c r="K239" s="1">
        <f t="shared" si="37"/>
        <v>61.210815500289186</v>
      </c>
      <c r="L239" t="s">
        <v>109</v>
      </c>
      <c r="M239" t="s">
        <v>91</v>
      </c>
      <c r="N239">
        <f t="shared" si="38"/>
        <v>2</v>
      </c>
      <c r="P239" t="str">
        <f t="shared" si="39"/>
        <v/>
      </c>
      <c r="Q239" t="str">
        <f t="array" ref="Q239">IF(D239="","",IF(D239=D238,"",MAX(IF(D239=$D$2:$D$597,$N$2:$N$597))))</f>
        <v/>
      </c>
      <c r="R239" t="str">
        <f t="shared" si="40"/>
        <v/>
      </c>
      <c r="S239" s="2" t="str">
        <f t="shared" si="41"/>
        <v/>
      </c>
      <c r="T239" s="1" t="str">
        <f t="shared" si="42"/>
        <v/>
      </c>
      <c r="U239" s="1" t="str">
        <f t="shared" si="43"/>
        <v/>
      </c>
    </row>
    <row r="240" spans="1:21" x14ac:dyDescent="0.25">
      <c r="A240" t="s">
        <v>10</v>
      </c>
      <c r="B240">
        <f t="shared" si="33"/>
        <v>2</v>
      </c>
      <c r="C240">
        <v>2018</v>
      </c>
      <c r="D240" t="s">
        <v>11</v>
      </c>
      <c r="E240">
        <v>10374</v>
      </c>
      <c r="F240" s="1">
        <v>4066000</v>
      </c>
      <c r="G240" s="1">
        <v>4375627</v>
      </c>
      <c r="H240" s="1">
        <f t="shared" si="34"/>
        <v>391.94139194139194</v>
      </c>
      <c r="I240" s="2">
        <f t="shared" si="35"/>
        <v>7.6150270536153461E-2</v>
      </c>
      <c r="J240" s="1">
        <f t="shared" si="36"/>
        <v>421.78783497204552</v>
      </c>
      <c r="K240" s="1">
        <f t="shared" si="37"/>
        <v>29.846443030653575</v>
      </c>
      <c r="L240" t="s">
        <v>97</v>
      </c>
      <c r="M240" t="s">
        <v>91</v>
      </c>
      <c r="N240">
        <f t="shared" si="38"/>
        <v>3</v>
      </c>
      <c r="P240" t="str">
        <f t="shared" si="39"/>
        <v/>
      </c>
      <c r="Q240" t="str">
        <f t="array" ref="Q240">IF(D240="","",IF(D240=D239,"",MAX(IF(D240=$D$2:$D$597,$N$2:$N$597))))</f>
        <v/>
      </c>
      <c r="R240" t="str">
        <f t="shared" si="40"/>
        <v/>
      </c>
      <c r="S240" s="2" t="str">
        <f t="shared" si="41"/>
        <v/>
      </c>
      <c r="T240" s="1" t="str">
        <f t="shared" si="42"/>
        <v/>
      </c>
      <c r="U240" s="1" t="str">
        <f t="shared" si="43"/>
        <v/>
      </c>
    </row>
    <row r="241" spans="1:21" x14ac:dyDescent="0.25">
      <c r="A241" t="s">
        <v>10</v>
      </c>
      <c r="B241">
        <f t="shared" si="33"/>
        <v>2</v>
      </c>
      <c r="C241">
        <v>2018</v>
      </c>
      <c r="D241" t="s">
        <v>12</v>
      </c>
      <c r="E241">
        <v>2261</v>
      </c>
      <c r="F241" s="1">
        <v>662000</v>
      </c>
      <c r="G241" s="1">
        <v>1107950.3999999999</v>
      </c>
      <c r="H241" s="1">
        <f t="shared" si="34"/>
        <v>292.79080053073864</v>
      </c>
      <c r="I241" s="2">
        <f t="shared" si="35"/>
        <v>0.67364108761329289</v>
      </c>
      <c r="J241" s="1">
        <f t="shared" si="36"/>
        <v>490.02671384343205</v>
      </c>
      <c r="K241" s="1">
        <f t="shared" si="37"/>
        <v>197.23591331269341</v>
      </c>
      <c r="L241" t="s">
        <v>88</v>
      </c>
      <c r="M241" t="s">
        <v>90</v>
      </c>
      <c r="N241">
        <f t="shared" si="38"/>
        <v>1</v>
      </c>
      <c r="P241">
        <f t="shared" si="39"/>
        <v>2261</v>
      </c>
      <c r="Q241">
        <f t="array" ref="Q241">IF(D241="","",IF(D241=D240,"",MAX(IF(D241=$D$2:$D$597,$N$2:$N$597))))</f>
        <v>2</v>
      </c>
      <c r="R241">
        <f t="shared" si="40"/>
        <v>1</v>
      </c>
      <c r="S241" s="2">
        <f t="shared" si="41"/>
        <v>0.67364108761329289</v>
      </c>
      <c r="T241" s="1">
        <f t="shared" si="42"/>
        <v>445950.39999999991</v>
      </c>
      <c r="U241" s="1">
        <f t="shared" si="43"/>
        <v>197.23591331269347</v>
      </c>
    </row>
    <row r="242" spans="1:21" x14ac:dyDescent="0.25">
      <c r="A242" t="s">
        <v>10</v>
      </c>
      <c r="B242">
        <f t="shared" si="33"/>
        <v>2</v>
      </c>
      <c r="C242">
        <v>2018</v>
      </c>
      <c r="D242" t="s">
        <v>12</v>
      </c>
      <c r="E242">
        <v>2261</v>
      </c>
      <c r="F242" s="1">
        <v>662000</v>
      </c>
      <c r="G242" s="1">
        <v>959009</v>
      </c>
      <c r="H242" s="1">
        <f t="shared" si="34"/>
        <v>292.79080053073864</v>
      </c>
      <c r="I242" s="2">
        <f t="shared" si="35"/>
        <v>0.44865407854984896</v>
      </c>
      <c r="J242" s="1">
        <f t="shared" si="36"/>
        <v>424.15258735072979</v>
      </c>
      <c r="K242" s="1">
        <f t="shared" si="37"/>
        <v>131.36178681999115</v>
      </c>
      <c r="L242" t="s">
        <v>97</v>
      </c>
      <c r="M242" t="s">
        <v>91</v>
      </c>
      <c r="N242">
        <f t="shared" si="38"/>
        <v>2</v>
      </c>
      <c r="P242" t="str">
        <f t="shared" si="39"/>
        <v/>
      </c>
      <c r="Q242" t="str">
        <f t="array" ref="Q242">IF(D242="","",IF(D242=D241,"",MAX(IF(D242=$D$2:$D$597,$N$2:$N$597))))</f>
        <v/>
      </c>
      <c r="R242" t="str">
        <f t="shared" si="40"/>
        <v/>
      </c>
      <c r="S242" s="2" t="str">
        <f t="shared" si="41"/>
        <v/>
      </c>
      <c r="T242" s="1" t="str">
        <f t="shared" si="42"/>
        <v/>
      </c>
      <c r="U242" s="1" t="str">
        <f t="shared" si="43"/>
        <v/>
      </c>
    </row>
    <row r="243" spans="1:21" x14ac:dyDescent="0.25">
      <c r="A243" t="s">
        <v>10</v>
      </c>
      <c r="B243">
        <f t="shared" si="33"/>
        <v>2</v>
      </c>
      <c r="C243">
        <v>2018</v>
      </c>
      <c r="D243" t="s">
        <v>13</v>
      </c>
      <c r="E243">
        <v>6727</v>
      </c>
      <c r="F243" s="1">
        <v>2805000</v>
      </c>
      <c r="G243" s="1">
        <v>3789958.92</v>
      </c>
      <c r="H243" s="1">
        <f t="shared" si="34"/>
        <v>416.97636390664485</v>
      </c>
      <c r="I243" s="2">
        <f t="shared" si="35"/>
        <v>0.35114399999999996</v>
      </c>
      <c r="J243" s="1">
        <f t="shared" si="36"/>
        <v>563.39511223427974</v>
      </c>
      <c r="K243" s="1">
        <f t="shared" si="37"/>
        <v>146.41874832763489</v>
      </c>
      <c r="L243" t="s">
        <v>88</v>
      </c>
      <c r="M243" t="s">
        <v>90</v>
      </c>
      <c r="N243">
        <f t="shared" si="38"/>
        <v>1</v>
      </c>
      <c r="P243">
        <f t="shared" si="39"/>
        <v>6727</v>
      </c>
      <c r="Q243">
        <f t="array" ref="Q243">IF(D243="","",IF(D243=D242,"",MAX(IF(D243=$D$2:$D$597,$N$2:$N$597))))</f>
        <v>4</v>
      </c>
      <c r="R243">
        <f t="shared" si="40"/>
        <v>1</v>
      </c>
      <c r="S243" s="2">
        <f t="shared" si="41"/>
        <v>0.35114399999999996</v>
      </c>
      <c r="T243" s="1">
        <f t="shared" si="42"/>
        <v>984958.91999999993</v>
      </c>
      <c r="U243" s="1">
        <f t="shared" si="43"/>
        <v>146.41874832763489</v>
      </c>
    </row>
    <row r="244" spans="1:21" x14ac:dyDescent="0.25">
      <c r="A244" t="s">
        <v>10</v>
      </c>
      <c r="B244">
        <f t="shared" si="33"/>
        <v>2</v>
      </c>
      <c r="C244">
        <v>2018</v>
      </c>
      <c r="D244" t="s">
        <v>13</v>
      </c>
      <c r="E244">
        <v>6727</v>
      </c>
      <c r="F244" s="1">
        <v>2805000</v>
      </c>
      <c r="G244" s="1">
        <v>3576005</v>
      </c>
      <c r="H244" s="1">
        <f t="shared" si="34"/>
        <v>416.97636390664485</v>
      </c>
      <c r="I244" s="2">
        <f t="shared" si="35"/>
        <v>0.2748680926916221</v>
      </c>
      <c r="J244" s="1">
        <f t="shared" si="36"/>
        <v>531.58986175115206</v>
      </c>
      <c r="K244" s="1">
        <f t="shared" si="37"/>
        <v>114.61349784450721</v>
      </c>
      <c r="L244" t="s">
        <v>97</v>
      </c>
      <c r="M244" t="s">
        <v>91</v>
      </c>
      <c r="N244">
        <f t="shared" si="38"/>
        <v>2</v>
      </c>
      <c r="P244" t="str">
        <f t="shared" si="39"/>
        <v/>
      </c>
      <c r="Q244" t="str">
        <f t="array" ref="Q244">IF(D244="","",IF(D244=D243,"",MAX(IF(D244=$D$2:$D$597,$N$2:$N$597))))</f>
        <v/>
      </c>
      <c r="R244" t="str">
        <f t="shared" si="40"/>
        <v/>
      </c>
      <c r="S244" s="2" t="str">
        <f t="shared" si="41"/>
        <v/>
      </c>
      <c r="T244" s="1" t="str">
        <f t="shared" si="42"/>
        <v/>
      </c>
      <c r="U244" s="1" t="str">
        <f t="shared" si="43"/>
        <v/>
      </c>
    </row>
    <row r="245" spans="1:21" x14ac:dyDescent="0.25">
      <c r="A245" t="s">
        <v>10</v>
      </c>
      <c r="B245">
        <f t="shared" si="33"/>
        <v>2</v>
      </c>
      <c r="C245">
        <v>2018</v>
      </c>
      <c r="D245" t="s">
        <v>13</v>
      </c>
      <c r="E245">
        <v>6727</v>
      </c>
      <c r="F245" s="1">
        <v>2805000</v>
      </c>
      <c r="G245" s="1">
        <v>3371043</v>
      </c>
      <c r="H245" s="1">
        <f t="shared" si="34"/>
        <v>416.97636390664485</v>
      </c>
      <c r="I245" s="2">
        <f t="shared" si="35"/>
        <v>0.20179786096256686</v>
      </c>
      <c r="J245" s="1">
        <f t="shared" si="36"/>
        <v>501.12130221495465</v>
      </c>
      <c r="K245" s="1">
        <f t="shared" si="37"/>
        <v>84.144938308309804</v>
      </c>
      <c r="L245" t="s">
        <v>99</v>
      </c>
      <c r="M245" t="s">
        <v>91</v>
      </c>
      <c r="N245">
        <f t="shared" si="38"/>
        <v>3</v>
      </c>
      <c r="P245" t="str">
        <f t="shared" si="39"/>
        <v/>
      </c>
      <c r="Q245" t="str">
        <f t="array" ref="Q245">IF(D245="","",IF(D245=D244,"",MAX(IF(D245=$D$2:$D$597,$N$2:$N$597))))</f>
        <v/>
      </c>
      <c r="R245" t="str">
        <f t="shared" si="40"/>
        <v/>
      </c>
      <c r="S245" s="2" t="str">
        <f t="shared" si="41"/>
        <v/>
      </c>
      <c r="T245" s="1" t="str">
        <f t="shared" si="42"/>
        <v/>
      </c>
      <c r="U245" s="1" t="str">
        <f t="shared" si="43"/>
        <v/>
      </c>
    </row>
    <row r="246" spans="1:21" x14ac:dyDescent="0.25">
      <c r="A246" t="s">
        <v>10</v>
      </c>
      <c r="B246">
        <f t="shared" si="33"/>
        <v>2</v>
      </c>
      <c r="C246">
        <v>2018</v>
      </c>
      <c r="D246" t="s">
        <v>13</v>
      </c>
      <c r="E246">
        <v>6727</v>
      </c>
      <c r="F246" s="1">
        <v>2805000</v>
      </c>
      <c r="G246" s="1">
        <v>2976000</v>
      </c>
      <c r="H246" s="1">
        <f t="shared" si="34"/>
        <v>416.97636390664485</v>
      </c>
      <c r="I246" s="2">
        <f t="shared" si="35"/>
        <v>6.0962566844919783E-2</v>
      </c>
      <c r="J246" s="1">
        <f t="shared" si="36"/>
        <v>442.39631336405529</v>
      </c>
      <c r="K246" s="1">
        <f t="shared" si="37"/>
        <v>25.419949457410439</v>
      </c>
      <c r="L246" t="s">
        <v>103</v>
      </c>
      <c r="M246" t="s">
        <v>91</v>
      </c>
      <c r="N246">
        <f t="shared" si="38"/>
        <v>4</v>
      </c>
      <c r="P246" t="str">
        <f t="shared" si="39"/>
        <v/>
      </c>
      <c r="Q246" t="str">
        <f t="array" ref="Q246">IF(D246="","",IF(D246=D245,"",MAX(IF(D246=$D$2:$D$597,$N$2:$N$597))))</f>
        <v/>
      </c>
      <c r="R246" t="str">
        <f t="shared" si="40"/>
        <v/>
      </c>
      <c r="S246" s="2" t="str">
        <f t="shared" si="41"/>
        <v/>
      </c>
      <c r="T246" s="1" t="str">
        <f t="shared" si="42"/>
        <v/>
      </c>
      <c r="U246" s="1" t="str">
        <f t="shared" si="43"/>
        <v/>
      </c>
    </row>
    <row r="247" spans="1:21" x14ac:dyDescent="0.25">
      <c r="A247" t="s">
        <v>14</v>
      </c>
      <c r="B247">
        <f t="shared" si="33"/>
        <v>2</v>
      </c>
      <c r="C247">
        <v>2018</v>
      </c>
      <c r="D247" t="s">
        <v>122</v>
      </c>
      <c r="E247">
        <v>4835</v>
      </c>
      <c r="F247" s="1">
        <v>1557000</v>
      </c>
      <c r="G247" s="1">
        <v>2292504</v>
      </c>
      <c r="H247" s="1">
        <f t="shared" si="34"/>
        <v>322.02688728024822</v>
      </c>
      <c r="I247" s="2">
        <f t="shared" si="35"/>
        <v>0.47238535645472063</v>
      </c>
      <c r="J247" s="1">
        <f t="shared" si="36"/>
        <v>474.14767321613238</v>
      </c>
      <c r="K247" s="1">
        <f t="shared" si="37"/>
        <v>152.12078593588416</v>
      </c>
      <c r="L247" t="s">
        <v>123</v>
      </c>
      <c r="M247" t="s">
        <v>90</v>
      </c>
      <c r="N247">
        <f t="shared" si="38"/>
        <v>1</v>
      </c>
      <c r="P247">
        <f t="shared" si="39"/>
        <v>4835</v>
      </c>
      <c r="Q247">
        <f t="array" ref="Q247">IF(D247="","",IF(D247=D246,"",MAX(IF(D247=$D$2:$D$597,$N$2:$N$597))))</f>
        <v>4</v>
      </c>
      <c r="R247">
        <f t="shared" si="40"/>
        <v>1</v>
      </c>
      <c r="S247" s="2">
        <f t="shared" si="41"/>
        <v>0.47238535645472063</v>
      </c>
      <c r="T247" s="1">
        <f t="shared" si="42"/>
        <v>735504</v>
      </c>
      <c r="U247" s="1">
        <f t="shared" si="43"/>
        <v>152.12078593588419</v>
      </c>
    </row>
    <row r="248" spans="1:21" x14ac:dyDescent="0.25">
      <c r="A248" t="s">
        <v>14</v>
      </c>
      <c r="B248">
        <f t="shared" si="33"/>
        <v>2</v>
      </c>
      <c r="C248">
        <v>2018</v>
      </c>
      <c r="D248" t="s">
        <v>122</v>
      </c>
      <c r="E248">
        <v>4835</v>
      </c>
      <c r="F248" s="1">
        <v>1557000</v>
      </c>
      <c r="G248" s="1">
        <v>2244651</v>
      </c>
      <c r="H248" s="1">
        <f t="shared" si="34"/>
        <v>322.02688728024822</v>
      </c>
      <c r="I248" s="2">
        <f t="shared" si="35"/>
        <v>0.44165125240847786</v>
      </c>
      <c r="J248" s="1">
        <f t="shared" si="36"/>
        <v>464.25046535677353</v>
      </c>
      <c r="K248" s="1">
        <f t="shared" si="37"/>
        <v>142.22357807652531</v>
      </c>
      <c r="L248" t="s">
        <v>96</v>
      </c>
      <c r="M248" t="s">
        <v>91</v>
      </c>
      <c r="N248">
        <f t="shared" si="38"/>
        <v>2</v>
      </c>
      <c r="P248" t="str">
        <f t="shared" si="39"/>
        <v/>
      </c>
      <c r="Q248" t="str">
        <f t="array" ref="Q248">IF(D248="","",IF(D248=D247,"",MAX(IF(D248=$D$2:$D$597,$N$2:$N$597))))</f>
        <v/>
      </c>
      <c r="R248" t="str">
        <f t="shared" si="40"/>
        <v/>
      </c>
      <c r="S248" s="2" t="str">
        <f t="shared" si="41"/>
        <v/>
      </c>
      <c r="T248" s="1" t="str">
        <f t="shared" si="42"/>
        <v/>
      </c>
      <c r="U248" s="1" t="str">
        <f t="shared" si="43"/>
        <v/>
      </c>
    </row>
    <row r="249" spans="1:21" x14ac:dyDescent="0.25">
      <c r="A249" t="s">
        <v>14</v>
      </c>
      <c r="B249">
        <f t="shared" si="33"/>
        <v>2</v>
      </c>
      <c r="C249">
        <v>2018</v>
      </c>
      <c r="D249" t="s">
        <v>122</v>
      </c>
      <c r="E249">
        <v>4835</v>
      </c>
      <c r="F249" s="1">
        <v>1557000</v>
      </c>
      <c r="G249" s="1">
        <v>2234841.64</v>
      </c>
      <c r="H249" s="1">
        <f t="shared" si="34"/>
        <v>322.02688728024822</v>
      </c>
      <c r="I249" s="2">
        <f t="shared" si="35"/>
        <v>0.43535108542068091</v>
      </c>
      <c r="J249" s="1">
        <f t="shared" si="36"/>
        <v>462.22164219234747</v>
      </c>
      <c r="K249" s="1">
        <f t="shared" si="37"/>
        <v>140.19475491209926</v>
      </c>
      <c r="L249" t="s">
        <v>88</v>
      </c>
      <c r="M249" t="s">
        <v>91</v>
      </c>
      <c r="N249">
        <f t="shared" si="38"/>
        <v>3</v>
      </c>
      <c r="P249" t="str">
        <f t="shared" si="39"/>
        <v/>
      </c>
      <c r="Q249" t="str">
        <f t="array" ref="Q249">IF(D249="","",IF(D249=D248,"",MAX(IF(D249=$D$2:$D$597,$N$2:$N$597))))</f>
        <v/>
      </c>
      <c r="R249" t="str">
        <f t="shared" si="40"/>
        <v/>
      </c>
      <c r="S249" s="2" t="str">
        <f t="shared" si="41"/>
        <v/>
      </c>
      <c r="T249" s="1" t="str">
        <f t="shared" si="42"/>
        <v/>
      </c>
      <c r="U249" s="1" t="str">
        <f t="shared" si="43"/>
        <v/>
      </c>
    </row>
    <row r="250" spans="1:21" x14ac:dyDescent="0.25">
      <c r="A250" t="s">
        <v>14</v>
      </c>
      <c r="B250">
        <f t="shared" si="33"/>
        <v>2</v>
      </c>
      <c r="C250">
        <v>2018</v>
      </c>
      <c r="D250" t="s">
        <v>122</v>
      </c>
      <c r="E250">
        <v>4835</v>
      </c>
      <c r="F250" s="1">
        <v>1557000</v>
      </c>
      <c r="G250" s="1">
        <v>2133485.2999999998</v>
      </c>
      <c r="H250" s="1">
        <f t="shared" si="34"/>
        <v>322.02688728024822</v>
      </c>
      <c r="I250" s="2">
        <f t="shared" si="35"/>
        <v>0.37025388567758499</v>
      </c>
      <c r="J250" s="1">
        <f t="shared" si="36"/>
        <v>441.25859358841774</v>
      </c>
      <c r="K250" s="1">
        <f t="shared" si="37"/>
        <v>119.23170630816952</v>
      </c>
      <c r="L250" t="s">
        <v>97</v>
      </c>
      <c r="M250" t="s">
        <v>91</v>
      </c>
      <c r="N250">
        <f t="shared" si="38"/>
        <v>4</v>
      </c>
      <c r="P250" t="str">
        <f t="shared" si="39"/>
        <v/>
      </c>
      <c r="Q250" t="str">
        <f t="array" ref="Q250">IF(D250="","",IF(D250=D249,"",MAX(IF(D250=$D$2:$D$597,$N$2:$N$597))))</f>
        <v/>
      </c>
      <c r="R250" t="str">
        <f t="shared" si="40"/>
        <v/>
      </c>
      <c r="S250" s="2" t="str">
        <f t="shared" si="41"/>
        <v/>
      </c>
      <c r="T250" s="1" t="str">
        <f t="shared" si="42"/>
        <v/>
      </c>
      <c r="U250" s="1" t="str">
        <f t="shared" si="43"/>
        <v/>
      </c>
    </row>
    <row r="251" spans="1:21" x14ac:dyDescent="0.25">
      <c r="A251" t="s">
        <v>14</v>
      </c>
      <c r="B251">
        <f t="shared" si="33"/>
        <v>2</v>
      </c>
      <c r="C251">
        <v>2018</v>
      </c>
      <c r="D251" t="s">
        <v>15</v>
      </c>
      <c r="E251">
        <v>5483</v>
      </c>
      <c r="F251" s="1">
        <v>1815000</v>
      </c>
      <c r="G251" s="1">
        <v>3214348.7</v>
      </c>
      <c r="H251" s="1">
        <f t="shared" si="34"/>
        <v>331.02316250227977</v>
      </c>
      <c r="I251" s="2">
        <f t="shared" si="35"/>
        <v>0.77099101928374669</v>
      </c>
      <c r="J251" s="1">
        <f t="shared" si="36"/>
        <v>586.23904796644172</v>
      </c>
      <c r="K251" s="1">
        <f t="shared" si="37"/>
        <v>255.21588546416194</v>
      </c>
      <c r="L251" t="s">
        <v>88</v>
      </c>
      <c r="M251" t="s">
        <v>90</v>
      </c>
      <c r="N251">
        <f t="shared" si="38"/>
        <v>1</v>
      </c>
      <c r="P251">
        <f t="shared" si="39"/>
        <v>5483</v>
      </c>
      <c r="Q251">
        <f t="array" ref="Q251">IF(D251="","",IF(D251=D250,"",MAX(IF(D251=$D$2:$D$597,$N$2:$N$597))))</f>
        <v>4</v>
      </c>
      <c r="R251">
        <f t="shared" si="40"/>
        <v>1</v>
      </c>
      <c r="S251" s="2">
        <f t="shared" si="41"/>
        <v>0.77099101928374669</v>
      </c>
      <c r="T251" s="1">
        <f t="shared" si="42"/>
        <v>1399348.7000000002</v>
      </c>
      <c r="U251" s="1">
        <f t="shared" si="43"/>
        <v>255.215885464162</v>
      </c>
    </row>
    <row r="252" spans="1:21" x14ac:dyDescent="0.25">
      <c r="A252" t="s">
        <v>14</v>
      </c>
      <c r="B252">
        <f t="shared" si="33"/>
        <v>2</v>
      </c>
      <c r="C252">
        <v>2018</v>
      </c>
      <c r="D252" t="s">
        <v>15</v>
      </c>
      <c r="E252">
        <v>5483</v>
      </c>
      <c r="F252" s="1">
        <v>1815000</v>
      </c>
      <c r="G252" s="1">
        <v>3064966</v>
      </c>
      <c r="H252" s="1">
        <f t="shared" si="34"/>
        <v>331.02316250227977</v>
      </c>
      <c r="I252" s="2">
        <f t="shared" si="35"/>
        <v>0.6886865013774105</v>
      </c>
      <c r="J252" s="1">
        <f t="shared" si="36"/>
        <v>558.9943461608608</v>
      </c>
      <c r="K252" s="1">
        <f t="shared" si="37"/>
        <v>227.97118365858103</v>
      </c>
      <c r="L252" t="s">
        <v>97</v>
      </c>
      <c r="M252" t="s">
        <v>91</v>
      </c>
      <c r="N252">
        <f t="shared" si="38"/>
        <v>2</v>
      </c>
      <c r="P252" t="str">
        <f t="shared" si="39"/>
        <v/>
      </c>
      <c r="Q252" t="str">
        <f t="array" ref="Q252">IF(D252="","",IF(D252=D251,"",MAX(IF(D252=$D$2:$D$597,$N$2:$N$597))))</f>
        <v/>
      </c>
      <c r="R252" t="str">
        <f t="shared" si="40"/>
        <v/>
      </c>
      <c r="S252" s="2" t="str">
        <f t="shared" si="41"/>
        <v/>
      </c>
      <c r="T252" s="1" t="str">
        <f t="shared" si="42"/>
        <v/>
      </c>
      <c r="U252" s="1" t="str">
        <f t="shared" si="43"/>
        <v/>
      </c>
    </row>
    <row r="253" spans="1:21" x14ac:dyDescent="0.25">
      <c r="A253" t="s">
        <v>14</v>
      </c>
      <c r="B253">
        <f t="shared" si="33"/>
        <v>2</v>
      </c>
      <c r="C253">
        <v>2018</v>
      </c>
      <c r="D253" t="s">
        <v>15</v>
      </c>
      <c r="E253">
        <v>5483</v>
      </c>
      <c r="F253" s="1">
        <v>1815000</v>
      </c>
      <c r="G253" s="1">
        <v>2333266</v>
      </c>
      <c r="H253" s="1">
        <f t="shared" si="34"/>
        <v>331.02316250227977</v>
      </c>
      <c r="I253" s="2">
        <f t="shared" si="35"/>
        <v>0.28554600550964188</v>
      </c>
      <c r="J253" s="1">
        <f t="shared" si="36"/>
        <v>425.54550428597486</v>
      </c>
      <c r="K253" s="1">
        <f t="shared" si="37"/>
        <v>94.522341783695083</v>
      </c>
      <c r="L253" t="s">
        <v>124</v>
      </c>
      <c r="M253" t="s">
        <v>91</v>
      </c>
      <c r="N253">
        <f t="shared" si="38"/>
        <v>3</v>
      </c>
      <c r="P253" t="str">
        <f t="shared" si="39"/>
        <v/>
      </c>
      <c r="Q253" t="str">
        <f t="array" ref="Q253">IF(D253="","",IF(D253=D252,"",MAX(IF(D253=$D$2:$D$597,$N$2:$N$597))))</f>
        <v/>
      </c>
      <c r="R253" t="str">
        <f t="shared" si="40"/>
        <v/>
      </c>
      <c r="S253" s="2" t="str">
        <f t="shared" si="41"/>
        <v/>
      </c>
      <c r="T253" s="1" t="str">
        <f t="shared" si="42"/>
        <v/>
      </c>
      <c r="U253" s="1" t="str">
        <f t="shared" si="43"/>
        <v/>
      </c>
    </row>
    <row r="254" spans="1:21" x14ac:dyDescent="0.25">
      <c r="A254" t="s">
        <v>14</v>
      </c>
      <c r="B254">
        <f t="shared" si="33"/>
        <v>2</v>
      </c>
      <c r="C254">
        <v>2018</v>
      </c>
      <c r="D254" t="s">
        <v>15</v>
      </c>
      <c r="E254">
        <v>5483</v>
      </c>
      <c r="F254" s="1">
        <v>1815000</v>
      </c>
      <c r="G254" s="1">
        <v>2237195</v>
      </c>
      <c r="H254" s="1">
        <f t="shared" si="34"/>
        <v>331.02316250227977</v>
      </c>
      <c r="I254" s="2">
        <f t="shared" si="35"/>
        <v>0.23261432506887053</v>
      </c>
      <c r="J254" s="1">
        <f t="shared" si="36"/>
        <v>408.02389202991066</v>
      </c>
      <c r="K254" s="1">
        <f t="shared" si="37"/>
        <v>77.000729527630881</v>
      </c>
      <c r="L254" t="s">
        <v>125</v>
      </c>
      <c r="M254" t="s">
        <v>91</v>
      </c>
      <c r="N254">
        <f t="shared" si="38"/>
        <v>4</v>
      </c>
      <c r="P254" t="str">
        <f t="shared" si="39"/>
        <v/>
      </c>
      <c r="Q254" t="str">
        <f t="array" ref="Q254">IF(D254="","",IF(D254=D253,"",MAX(IF(D254=$D$2:$D$597,$N$2:$N$597))))</f>
        <v/>
      </c>
      <c r="R254" t="str">
        <f t="shared" si="40"/>
        <v/>
      </c>
      <c r="S254" s="2" t="str">
        <f t="shared" si="41"/>
        <v/>
      </c>
      <c r="T254" s="1" t="str">
        <f t="shared" si="42"/>
        <v/>
      </c>
      <c r="U254" s="1" t="str">
        <f t="shared" si="43"/>
        <v/>
      </c>
    </row>
    <row r="255" spans="1:21" x14ac:dyDescent="0.25">
      <c r="A255" t="s">
        <v>14</v>
      </c>
      <c r="B255">
        <f t="shared" si="33"/>
        <v>2</v>
      </c>
      <c r="C255">
        <v>2018</v>
      </c>
      <c r="D255" t="s">
        <v>16</v>
      </c>
      <c r="E255">
        <v>3796</v>
      </c>
      <c r="F255" s="1">
        <v>1452000</v>
      </c>
      <c r="G255" s="1">
        <v>1638418.13</v>
      </c>
      <c r="H255" s="1">
        <f t="shared" si="34"/>
        <v>382.50790305584826</v>
      </c>
      <c r="I255" s="2">
        <f t="shared" si="35"/>
        <v>0.12838714187327815</v>
      </c>
      <c r="J255" s="1">
        <f t="shared" si="36"/>
        <v>431.61699947312957</v>
      </c>
      <c r="K255" s="1">
        <f t="shared" si="37"/>
        <v>49.109096417281307</v>
      </c>
      <c r="L255" t="s">
        <v>96</v>
      </c>
      <c r="M255" t="s">
        <v>90</v>
      </c>
      <c r="N255">
        <f t="shared" si="38"/>
        <v>1</v>
      </c>
      <c r="P255">
        <f t="shared" si="39"/>
        <v>3796</v>
      </c>
      <c r="Q255">
        <f t="array" ref="Q255">IF(D255="","",IF(D255=D254,"",MAX(IF(D255=$D$2:$D$597,$N$2:$N$597))))</f>
        <v>1</v>
      </c>
      <c r="R255">
        <f t="shared" si="40"/>
        <v>1</v>
      </c>
      <c r="S255" s="2">
        <f t="shared" si="41"/>
        <v>0.12838714187327815</v>
      </c>
      <c r="T255" s="1">
        <f t="shared" si="42"/>
        <v>186418.12999999989</v>
      </c>
      <c r="U255" s="1">
        <f t="shared" si="43"/>
        <v>49.109096417281322</v>
      </c>
    </row>
    <row r="256" spans="1:21" x14ac:dyDescent="0.25">
      <c r="A256" t="s">
        <v>17</v>
      </c>
      <c r="B256">
        <f t="shared" si="33"/>
        <v>2</v>
      </c>
      <c r="C256">
        <v>2018</v>
      </c>
      <c r="D256" t="s">
        <v>18</v>
      </c>
      <c r="E256">
        <v>2009</v>
      </c>
      <c r="F256" s="1">
        <f>431*E256</f>
        <v>865879</v>
      </c>
      <c r="G256" s="1">
        <f>708.28*E256</f>
        <v>1422934.52</v>
      </c>
      <c r="H256" s="1">
        <f t="shared" si="34"/>
        <v>431</v>
      </c>
      <c r="I256" s="2">
        <f t="shared" si="35"/>
        <v>0.64334106728538287</v>
      </c>
      <c r="J256" s="1">
        <f t="shared" si="36"/>
        <v>708.28</v>
      </c>
      <c r="K256" s="1">
        <f t="shared" si="37"/>
        <v>277.27999999999997</v>
      </c>
      <c r="L256" t="s">
        <v>88</v>
      </c>
      <c r="M256" t="s">
        <v>90</v>
      </c>
      <c r="N256">
        <f t="shared" si="38"/>
        <v>1</v>
      </c>
      <c r="P256">
        <f t="shared" si="39"/>
        <v>2009</v>
      </c>
      <c r="Q256">
        <f t="array" ref="Q256">IF(D256="","",IF(D256=D255,"",MAX(IF(D256=$D$2:$D$597,$N$2:$N$597))))</f>
        <v>5</v>
      </c>
      <c r="R256">
        <f t="shared" si="40"/>
        <v>1</v>
      </c>
      <c r="S256" s="2">
        <f t="shared" si="41"/>
        <v>0.64334106728538287</v>
      </c>
      <c r="T256" s="1">
        <f t="shared" si="42"/>
        <v>557055.52</v>
      </c>
      <c r="U256" s="1">
        <f t="shared" si="43"/>
        <v>277.28000000000003</v>
      </c>
    </row>
    <row r="257" spans="1:21" x14ac:dyDescent="0.25">
      <c r="A257" t="s">
        <v>17</v>
      </c>
      <c r="B257">
        <f t="shared" si="33"/>
        <v>2</v>
      </c>
      <c r="C257">
        <v>2018</v>
      </c>
      <c r="D257" t="s">
        <v>18</v>
      </c>
      <c r="E257">
        <v>2009</v>
      </c>
      <c r="F257" s="1">
        <f>431*E257</f>
        <v>865879</v>
      </c>
      <c r="G257" s="1">
        <f>676.76*E257</f>
        <v>1359610.84</v>
      </c>
      <c r="H257" s="1">
        <f t="shared" si="34"/>
        <v>431</v>
      </c>
      <c r="I257" s="2">
        <f t="shared" si="35"/>
        <v>0.57020881670533652</v>
      </c>
      <c r="J257" s="1">
        <f t="shared" si="36"/>
        <v>676.76</v>
      </c>
      <c r="K257" s="1">
        <f t="shared" si="37"/>
        <v>245.76</v>
      </c>
      <c r="L257" t="s">
        <v>114</v>
      </c>
      <c r="M257" t="s">
        <v>91</v>
      </c>
      <c r="N257">
        <f t="shared" si="38"/>
        <v>2</v>
      </c>
      <c r="P257" t="str">
        <f t="shared" si="39"/>
        <v/>
      </c>
      <c r="Q257" t="str">
        <f t="array" ref="Q257">IF(D257="","",IF(D257=D256,"",MAX(IF(D257=$D$2:$D$597,$N$2:$N$597))))</f>
        <v/>
      </c>
      <c r="R257" t="str">
        <f t="shared" si="40"/>
        <v/>
      </c>
      <c r="S257" s="2" t="str">
        <f t="shared" si="41"/>
        <v/>
      </c>
      <c r="T257" s="1" t="str">
        <f t="shared" si="42"/>
        <v/>
      </c>
      <c r="U257" s="1" t="str">
        <f t="shared" si="43"/>
        <v/>
      </c>
    </row>
    <row r="258" spans="1:21" x14ac:dyDescent="0.25">
      <c r="A258" t="s">
        <v>17</v>
      </c>
      <c r="B258">
        <f t="shared" si="33"/>
        <v>2</v>
      </c>
      <c r="C258">
        <v>2018</v>
      </c>
      <c r="D258" t="s">
        <v>18</v>
      </c>
      <c r="E258">
        <v>2009</v>
      </c>
      <c r="F258" s="1">
        <f>431*E258</f>
        <v>865879</v>
      </c>
      <c r="G258" s="1">
        <f>640.48*E258</f>
        <v>1286724.32</v>
      </c>
      <c r="H258" s="1">
        <f t="shared" si="34"/>
        <v>431</v>
      </c>
      <c r="I258" s="2">
        <f t="shared" si="35"/>
        <v>0.48603248259860798</v>
      </c>
      <c r="J258" s="1">
        <f t="shared" si="36"/>
        <v>640.48</v>
      </c>
      <c r="K258" s="1">
        <f t="shared" si="37"/>
        <v>209.48000000000002</v>
      </c>
      <c r="L258" t="s">
        <v>109</v>
      </c>
      <c r="M258" t="s">
        <v>91</v>
      </c>
      <c r="N258">
        <f t="shared" si="38"/>
        <v>3</v>
      </c>
      <c r="P258" t="str">
        <f t="shared" si="39"/>
        <v/>
      </c>
      <c r="Q258" t="str">
        <f t="array" ref="Q258">IF(D258="","",IF(D258=D257,"",MAX(IF(D258=$D$2:$D$597,$N$2:$N$597))))</f>
        <v/>
      </c>
      <c r="R258" t="str">
        <f t="shared" si="40"/>
        <v/>
      </c>
      <c r="S258" s="2" t="str">
        <f t="shared" si="41"/>
        <v/>
      </c>
      <c r="T258" s="1" t="str">
        <f t="shared" si="42"/>
        <v/>
      </c>
      <c r="U258" s="1" t="str">
        <f t="shared" si="43"/>
        <v/>
      </c>
    </row>
    <row r="259" spans="1:21" x14ac:dyDescent="0.25">
      <c r="A259" t="s">
        <v>17</v>
      </c>
      <c r="B259">
        <f t="shared" ref="B259:B321" si="44">IF(OR(A259="July",A259="August",A259="September"),1,IF(OR(A259="October",A259="November",A259="December"),2,IF(OR(A259="January",A259="February",A259="March"),3,IF(OR(A259="April",A259="May",A259="June"),4))))</f>
        <v>2</v>
      </c>
      <c r="C259">
        <v>2018</v>
      </c>
      <c r="D259" t="s">
        <v>18</v>
      </c>
      <c r="E259">
        <v>2009</v>
      </c>
      <c r="F259" s="1">
        <f>431*E259</f>
        <v>865879</v>
      </c>
      <c r="G259" s="1">
        <f>639.25*E259</f>
        <v>1284253.25</v>
      </c>
      <c r="H259" s="1">
        <f t="shared" ref="H259:H321" si="45">F259/E259</f>
        <v>431</v>
      </c>
      <c r="I259" s="2">
        <f t="shared" ref="I259:I321" si="46">(G259-F259)/F259</f>
        <v>0.48317865429234341</v>
      </c>
      <c r="J259" s="1">
        <f t="shared" ref="J259:J321" si="47">G259/E259</f>
        <v>639.25</v>
      </c>
      <c r="K259" s="1">
        <f t="shared" ref="K259:K321" si="48">J259-(F259/E259)</f>
        <v>208.25</v>
      </c>
      <c r="L259" t="s">
        <v>99</v>
      </c>
      <c r="M259" t="s">
        <v>91</v>
      </c>
      <c r="N259">
        <f t="shared" ref="N259:N322" si="49">IF(D259="","",IF(G259&gt;0,IF(D259=D258,N258+1,1),0))</f>
        <v>4</v>
      </c>
      <c r="P259" t="str">
        <f t="shared" ref="P259:P322" si="50">IF(D259="","",IF(E259&lt;&gt;E258,E259,""))</f>
        <v/>
      </c>
      <c r="Q259" t="str">
        <f t="array" ref="Q259">IF(D259="","",IF(D259=D258,"",MAX(IF(D259=$D$2:$D$597,$N$2:$N$597))))</f>
        <v/>
      </c>
      <c r="R259" t="str">
        <f t="shared" ref="R259:R322" si="51">IF(D259="","",IF(D259=D258,"",1))</f>
        <v/>
      </c>
      <c r="S259" s="2" t="str">
        <f t="shared" ref="S259:S322" si="52">IF(M259="Y",I259,"")</f>
        <v/>
      </c>
      <c r="T259" s="1" t="str">
        <f t="shared" ref="T259:T322" si="53">IF(M259="Y",G259-F259,"")</f>
        <v/>
      </c>
      <c r="U259" s="1" t="str">
        <f t="shared" ref="U259:U322" si="54">IF(M259="Y",(G259-F259)/E259,"")</f>
        <v/>
      </c>
    </row>
    <row r="260" spans="1:21" x14ac:dyDescent="0.25">
      <c r="A260" t="s">
        <v>17</v>
      </c>
      <c r="B260">
        <f t="shared" si="44"/>
        <v>2</v>
      </c>
      <c r="C260">
        <v>2018</v>
      </c>
      <c r="D260" t="s">
        <v>18</v>
      </c>
      <c r="E260">
        <v>2009</v>
      </c>
      <c r="F260" s="1">
        <f>431*E260</f>
        <v>865879</v>
      </c>
      <c r="G260" s="1">
        <f>570.77*E260</f>
        <v>1146676.93</v>
      </c>
      <c r="H260" s="1">
        <f t="shared" si="45"/>
        <v>431</v>
      </c>
      <c r="I260" s="2">
        <f t="shared" si="46"/>
        <v>0.32429234338747093</v>
      </c>
      <c r="J260" s="1">
        <f t="shared" si="47"/>
        <v>570.77</v>
      </c>
      <c r="K260" s="1">
        <f t="shared" si="48"/>
        <v>139.76999999999998</v>
      </c>
      <c r="L260" t="s">
        <v>97</v>
      </c>
      <c r="M260" t="s">
        <v>91</v>
      </c>
      <c r="N260">
        <f t="shared" si="49"/>
        <v>5</v>
      </c>
      <c r="P260" t="str">
        <f t="shared" si="50"/>
        <v/>
      </c>
      <c r="Q260" t="str">
        <f t="array" ref="Q260">IF(D260="","",IF(D260=D259,"",MAX(IF(D260=$D$2:$D$597,$N$2:$N$597))))</f>
        <v/>
      </c>
      <c r="R260" t="str">
        <f t="shared" si="51"/>
        <v/>
      </c>
      <c r="S260" s="2" t="str">
        <f t="shared" si="52"/>
        <v/>
      </c>
      <c r="T260" s="1" t="str">
        <f t="shared" si="53"/>
        <v/>
      </c>
      <c r="U260" s="1" t="str">
        <f t="shared" si="54"/>
        <v/>
      </c>
    </row>
    <row r="261" spans="1:21" x14ac:dyDescent="0.25">
      <c r="A261" t="s">
        <v>17</v>
      </c>
      <c r="B261">
        <f t="shared" si="44"/>
        <v>2</v>
      </c>
      <c r="C261">
        <v>2018</v>
      </c>
      <c r="D261" t="s">
        <v>19</v>
      </c>
      <c r="E261">
        <v>4008</v>
      </c>
      <c r="F261" s="1">
        <v>1381000</v>
      </c>
      <c r="G261" s="1">
        <v>2161317.65</v>
      </c>
      <c r="H261" s="1">
        <f t="shared" si="45"/>
        <v>344.560878243513</v>
      </c>
      <c r="I261" s="2">
        <f t="shared" si="46"/>
        <v>0.5650381245474293</v>
      </c>
      <c r="J261" s="1">
        <f t="shared" si="47"/>
        <v>539.25091067864264</v>
      </c>
      <c r="K261" s="1">
        <f t="shared" si="48"/>
        <v>194.69003243512964</v>
      </c>
      <c r="L261" t="s">
        <v>88</v>
      </c>
      <c r="M261" t="s">
        <v>90</v>
      </c>
      <c r="N261">
        <f t="shared" si="49"/>
        <v>1</v>
      </c>
      <c r="P261">
        <f t="shared" si="50"/>
        <v>4008</v>
      </c>
      <c r="Q261">
        <f t="array" ref="Q261">IF(D261="","",IF(D261=D260,"",MAX(IF(D261=$D$2:$D$597,$N$2:$N$597))))</f>
        <v>3</v>
      </c>
      <c r="R261">
        <f t="shared" si="51"/>
        <v>1</v>
      </c>
      <c r="S261" s="2">
        <f t="shared" si="52"/>
        <v>0.5650381245474293</v>
      </c>
      <c r="T261" s="1">
        <f t="shared" si="53"/>
        <v>780317.64999999991</v>
      </c>
      <c r="U261" s="1">
        <f t="shared" si="54"/>
        <v>194.69003243512972</v>
      </c>
    </row>
    <row r="262" spans="1:21" x14ac:dyDescent="0.25">
      <c r="A262" t="s">
        <v>17</v>
      </c>
      <c r="B262">
        <f t="shared" si="44"/>
        <v>2</v>
      </c>
      <c r="C262">
        <v>2018</v>
      </c>
      <c r="D262" t="s">
        <v>19</v>
      </c>
      <c r="E262">
        <v>4008</v>
      </c>
      <c r="F262" s="1">
        <v>1381000</v>
      </c>
      <c r="G262" s="1">
        <v>1963811</v>
      </c>
      <c r="H262" s="1">
        <f t="shared" si="45"/>
        <v>344.560878243513</v>
      </c>
      <c r="I262" s="2">
        <f t="shared" si="46"/>
        <v>0.42202099927588704</v>
      </c>
      <c r="J262" s="1">
        <f t="shared" si="47"/>
        <v>489.97280439121755</v>
      </c>
      <c r="K262" s="1">
        <f t="shared" si="48"/>
        <v>145.41192614770455</v>
      </c>
      <c r="L262" t="s">
        <v>97</v>
      </c>
      <c r="M262" t="s">
        <v>91</v>
      </c>
      <c r="N262">
        <f t="shared" si="49"/>
        <v>2</v>
      </c>
      <c r="P262" t="str">
        <f t="shared" si="50"/>
        <v/>
      </c>
      <c r="Q262" t="str">
        <f t="array" ref="Q262">IF(D262="","",IF(D262=D261,"",MAX(IF(D262=$D$2:$D$597,$N$2:$N$597))))</f>
        <v/>
      </c>
      <c r="R262" t="str">
        <f t="shared" si="51"/>
        <v/>
      </c>
      <c r="S262" s="2" t="str">
        <f t="shared" si="52"/>
        <v/>
      </c>
      <c r="T262" s="1" t="str">
        <f t="shared" si="53"/>
        <v/>
      </c>
      <c r="U262" s="1" t="str">
        <f t="shared" si="54"/>
        <v/>
      </c>
    </row>
    <row r="263" spans="1:21" x14ac:dyDescent="0.25">
      <c r="A263" t="s">
        <v>17</v>
      </c>
      <c r="B263">
        <f t="shared" si="44"/>
        <v>2</v>
      </c>
      <c r="C263">
        <v>2018</v>
      </c>
      <c r="D263" t="s">
        <v>19</v>
      </c>
      <c r="E263">
        <v>4008</v>
      </c>
      <c r="F263" s="1">
        <v>1381000</v>
      </c>
      <c r="G263" s="1">
        <v>1669635</v>
      </c>
      <c r="H263" s="1">
        <f t="shared" si="45"/>
        <v>344.560878243513</v>
      </c>
      <c r="I263" s="2">
        <f t="shared" si="46"/>
        <v>0.20900434467776974</v>
      </c>
      <c r="J263" s="1">
        <f t="shared" si="47"/>
        <v>416.57559880239523</v>
      </c>
      <c r="K263" s="1">
        <f t="shared" si="48"/>
        <v>72.014720558882232</v>
      </c>
      <c r="L263" t="s">
        <v>109</v>
      </c>
      <c r="M263" t="s">
        <v>91</v>
      </c>
      <c r="N263">
        <f t="shared" si="49"/>
        <v>3</v>
      </c>
      <c r="P263" t="str">
        <f t="shared" si="50"/>
        <v/>
      </c>
      <c r="Q263" t="str">
        <f t="array" ref="Q263">IF(D263="","",IF(D263=D262,"",MAX(IF(D263=$D$2:$D$597,$N$2:$N$597))))</f>
        <v/>
      </c>
      <c r="R263" t="str">
        <f t="shared" si="51"/>
        <v/>
      </c>
      <c r="S263" s="2" t="str">
        <f t="shared" si="52"/>
        <v/>
      </c>
      <c r="T263" s="1" t="str">
        <f t="shared" si="53"/>
        <v/>
      </c>
      <c r="U263" s="1" t="str">
        <f t="shared" si="54"/>
        <v/>
      </c>
    </row>
    <row r="264" spans="1:21" x14ac:dyDescent="0.25">
      <c r="A264" t="s">
        <v>17</v>
      </c>
      <c r="B264">
        <f t="shared" si="44"/>
        <v>2</v>
      </c>
      <c r="C264">
        <v>2018</v>
      </c>
      <c r="D264" t="s">
        <v>20</v>
      </c>
      <c r="E264">
        <v>10264</v>
      </c>
      <c r="F264" s="1">
        <v>3810000</v>
      </c>
      <c r="G264" s="1">
        <v>6122107</v>
      </c>
      <c r="H264" s="1">
        <f t="shared" si="45"/>
        <v>371.20031176929075</v>
      </c>
      <c r="I264" s="2">
        <f t="shared" si="46"/>
        <v>0.60685223097112861</v>
      </c>
      <c r="J264" s="1">
        <f t="shared" si="47"/>
        <v>596.46404910366334</v>
      </c>
      <c r="K264" s="1">
        <f t="shared" si="48"/>
        <v>225.26373733437259</v>
      </c>
      <c r="L264" t="s">
        <v>97</v>
      </c>
      <c r="M264" t="s">
        <v>90</v>
      </c>
      <c r="N264">
        <f t="shared" si="49"/>
        <v>1</v>
      </c>
      <c r="P264">
        <f t="shared" si="50"/>
        <v>10264</v>
      </c>
      <c r="Q264">
        <f t="array" ref="Q264">IF(D264="","",IF(D264=D263,"",MAX(IF(D264=$D$2:$D$597,$N$2:$N$597))))</f>
        <v>3</v>
      </c>
      <c r="R264">
        <f t="shared" si="51"/>
        <v>1</v>
      </c>
      <c r="S264" s="2">
        <f t="shared" si="52"/>
        <v>0.60685223097112861</v>
      </c>
      <c r="T264" s="1">
        <f t="shared" si="53"/>
        <v>2312107</v>
      </c>
      <c r="U264" s="1">
        <f t="shared" si="54"/>
        <v>225.26373733437256</v>
      </c>
    </row>
    <row r="265" spans="1:21" x14ac:dyDescent="0.25">
      <c r="A265" t="s">
        <v>17</v>
      </c>
      <c r="B265">
        <f t="shared" si="44"/>
        <v>2</v>
      </c>
      <c r="C265">
        <v>2018</v>
      </c>
      <c r="D265" t="s">
        <v>20</v>
      </c>
      <c r="E265">
        <v>10264</v>
      </c>
      <c r="F265" s="1">
        <v>3810000</v>
      </c>
      <c r="G265" s="1">
        <v>4977485</v>
      </c>
      <c r="H265" s="1">
        <f t="shared" si="45"/>
        <v>371.20031176929075</v>
      </c>
      <c r="I265" s="2">
        <f t="shared" si="46"/>
        <v>0.30642650918635173</v>
      </c>
      <c r="J265" s="1">
        <f t="shared" si="47"/>
        <v>484.9459275136399</v>
      </c>
      <c r="K265" s="1">
        <f t="shared" si="48"/>
        <v>113.74561574434915</v>
      </c>
      <c r="L265" t="s">
        <v>109</v>
      </c>
      <c r="M265" t="s">
        <v>91</v>
      </c>
      <c r="N265">
        <f t="shared" si="49"/>
        <v>2</v>
      </c>
      <c r="P265" t="str">
        <f t="shared" si="50"/>
        <v/>
      </c>
      <c r="Q265" t="str">
        <f t="array" ref="Q265">IF(D265="","",IF(D265=D264,"",MAX(IF(D265=$D$2:$D$597,$N$2:$N$597))))</f>
        <v/>
      </c>
      <c r="R265" t="str">
        <f t="shared" si="51"/>
        <v/>
      </c>
      <c r="S265" s="2" t="str">
        <f t="shared" si="52"/>
        <v/>
      </c>
      <c r="T265" s="1" t="str">
        <f t="shared" si="53"/>
        <v/>
      </c>
      <c r="U265" s="1" t="str">
        <f t="shared" si="54"/>
        <v/>
      </c>
    </row>
    <row r="266" spans="1:21" x14ac:dyDescent="0.25">
      <c r="A266" t="s">
        <v>17</v>
      </c>
      <c r="B266">
        <f t="shared" si="44"/>
        <v>2</v>
      </c>
      <c r="C266">
        <v>2018</v>
      </c>
      <c r="D266" t="s">
        <v>20</v>
      </c>
      <c r="E266">
        <v>10264</v>
      </c>
      <c r="F266" s="1">
        <v>3810000</v>
      </c>
      <c r="G266" s="1">
        <v>3827628.83</v>
      </c>
      <c r="H266" s="1">
        <f t="shared" si="45"/>
        <v>371.20031176929075</v>
      </c>
      <c r="I266" s="2">
        <f t="shared" si="46"/>
        <v>4.6269895013123551E-3</v>
      </c>
      <c r="J266" s="1">
        <f t="shared" si="47"/>
        <v>372.91785171473111</v>
      </c>
      <c r="K266" s="1">
        <f t="shared" si="48"/>
        <v>1.7175399454403646</v>
      </c>
      <c r="L266" t="s">
        <v>96</v>
      </c>
      <c r="M266" t="s">
        <v>91</v>
      </c>
      <c r="N266">
        <f t="shared" si="49"/>
        <v>3</v>
      </c>
      <c r="P266" t="str">
        <f t="shared" si="50"/>
        <v/>
      </c>
      <c r="Q266" t="str">
        <f t="array" ref="Q266">IF(D266="","",IF(D266=D265,"",MAX(IF(D266=$D$2:$D$597,$N$2:$N$597))))</f>
        <v/>
      </c>
      <c r="R266" t="str">
        <f t="shared" si="51"/>
        <v/>
      </c>
      <c r="S266" s="2" t="str">
        <f t="shared" si="52"/>
        <v/>
      </c>
      <c r="T266" s="1" t="str">
        <f t="shared" si="53"/>
        <v/>
      </c>
      <c r="U266" s="1" t="str">
        <f t="shared" si="54"/>
        <v/>
      </c>
    </row>
    <row r="267" spans="1:21" x14ac:dyDescent="0.25">
      <c r="A267" t="s">
        <v>31</v>
      </c>
      <c r="B267">
        <f t="shared" si="44"/>
        <v>3</v>
      </c>
      <c r="C267">
        <v>2018</v>
      </c>
      <c r="D267" t="s">
        <v>32</v>
      </c>
      <c r="E267">
        <v>2547</v>
      </c>
      <c r="F267" s="1">
        <f>184*E267</f>
        <v>468648</v>
      </c>
      <c r="G267" s="1">
        <v>733410</v>
      </c>
      <c r="H267" s="1">
        <f t="shared" si="45"/>
        <v>184</v>
      </c>
      <c r="I267" s="2">
        <f t="shared" si="46"/>
        <v>0.56494853280073742</v>
      </c>
      <c r="J267" s="1">
        <f t="shared" si="47"/>
        <v>287.9505300353357</v>
      </c>
      <c r="K267" s="1">
        <f t="shared" si="48"/>
        <v>103.9505300353357</v>
      </c>
      <c r="L267" t="s">
        <v>97</v>
      </c>
      <c r="M267" t="s">
        <v>90</v>
      </c>
      <c r="N267">
        <f t="shared" si="49"/>
        <v>1</v>
      </c>
      <c r="P267">
        <f t="shared" si="50"/>
        <v>2547</v>
      </c>
      <c r="Q267">
        <f t="array" ref="Q267">IF(D267="","",IF(D267=D266,"",MAX(IF(D267=$D$2:$D$597,$N$2:$N$597))))</f>
        <v>3</v>
      </c>
      <c r="R267">
        <f t="shared" si="51"/>
        <v>1</v>
      </c>
      <c r="S267" s="2">
        <f t="shared" si="52"/>
        <v>0.56494853280073742</v>
      </c>
      <c r="T267" s="1">
        <f t="shared" si="53"/>
        <v>264762</v>
      </c>
      <c r="U267" s="1">
        <f t="shared" si="54"/>
        <v>103.95053003533569</v>
      </c>
    </row>
    <row r="268" spans="1:21" x14ac:dyDescent="0.25">
      <c r="A268" t="s">
        <v>31</v>
      </c>
      <c r="B268">
        <f t="shared" si="44"/>
        <v>3</v>
      </c>
      <c r="C268">
        <v>2018</v>
      </c>
      <c r="D268" t="s">
        <v>32</v>
      </c>
      <c r="E268">
        <v>2547</v>
      </c>
      <c r="F268" s="1">
        <f>184*E268</f>
        <v>468648</v>
      </c>
      <c r="G268" s="1">
        <v>591505.56000000006</v>
      </c>
      <c r="H268" s="1">
        <f t="shared" si="45"/>
        <v>184</v>
      </c>
      <c r="I268" s="2">
        <f t="shared" si="46"/>
        <v>0.2621531725303427</v>
      </c>
      <c r="J268" s="1">
        <f t="shared" si="47"/>
        <v>232.23618374558305</v>
      </c>
      <c r="K268" s="1">
        <f t="shared" si="48"/>
        <v>48.236183745583048</v>
      </c>
      <c r="L268" t="s">
        <v>96</v>
      </c>
      <c r="M268" t="s">
        <v>91</v>
      </c>
      <c r="N268">
        <f t="shared" si="49"/>
        <v>2</v>
      </c>
      <c r="P268" t="str">
        <f t="shared" si="50"/>
        <v/>
      </c>
      <c r="Q268" t="str">
        <f t="array" ref="Q268">IF(D268="","",IF(D268=D267,"",MAX(IF(D268=$D$2:$D$597,$N$2:$N$597))))</f>
        <v/>
      </c>
      <c r="R268" t="str">
        <f t="shared" si="51"/>
        <v/>
      </c>
      <c r="S268" s="2" t="str">
        <f t="shared" si="52"/>
        <v/>
      </c>
      <c r="T268" s="1" t="str">
        <f t="shared" si="53"/>
        <v/>
      </c>
      <c r="U268" s="1" t="str">
        <f t="shared" si="54"/>
        <v/>
      </c>
    </row>
    <row r="269" spans="1:21" x14ac:dyDescent="0.25">
      <c r="A269" t="s">
        <v>31</v>
      </c>
      <c r="B269">
        <f t="shared" si="44"/>
        <v>3</v>
      </c>
      <c r="C269">
        <v>2018</v>
      </c>
      <c r="D269" t="s">
        <v>32</v>
      </c>
      <c r="E269">
        <v>2547</v>
      </c>
      <c r="F269" s="1">
        <f>184*E269</f>
        <v>468648</v>
      </c>
      <c r="G269" s="1">
        <v>510148</v>
      </c>
      <c r="H269" s="1">
        <f t="shared" si="45"/>
        <v>184</v>
      </c>
      <c r="I269" s="2">
        <f t="shared" si="46"/>
        <v>8.8552602379611142E-2</v>
      </c>
      <c r="J269" s="1">
        <f t="shared" si="47"/>
        <v>200.29367883784846</v>
      </c>
      <c r="K269" s="1">
        <f t="shared" si="48"/>
        <v>16.293678837848461</v>
      </c>
      <c r="L269" t="s">
        <v>100</v>
      </c>
      <c r="M269" t="s">
        <v>91</v>
      </c>
      <c r="N269">
        <f t="shared" si="49"/>
        <v>3</v>
      </c>
      <c r="P269" t="str">
        <f t="shared" si="50"/>
        <v/>
      </c>
      <c r="Q269" t="str">
        <f t="array" ref="Q269">IF(D269="","",IF(D269=D268,"",MAX(IF(D269=$D$2:$D$597,$N$2:$N$597))))</f>
        <v/>
      </c>
      <c r="R269" t="str">
        <f t="shared" si="51"/>
        <v/>
      </c>
      <c r="S269" s="2" t="str">
        <f t="shared" si="52"/>
        <v/>
      </c>
      <c r="T269" s="1" t="str">
        <f t="shared" si="53"/>
        <v/>
      </c>
      <c r="U269" s="1" t="str">
        <f t="shared" si="54"/>
        <v/>
      </c>
    </row>
    <row r="270" spans="1:21" x14ac:dyDescent="0.25">
      <c r="A270" t="s">
        <v>33</v>
      </c>
      <c r="B270">
        <f t="shared" si="44"/>
        <v>3</v>
      </c>
      <c r="C270">
        <v>2018</v>
      </c>
      <c r="D270" t="s">
        <v>34</v>
      </c>
      <c r="E270">
        <v>4816</v>
      </c>
      <c r="F270" s="1">
        <v>2331000</v>
      </c>
      <c r="G270" s="1">
        <v>4058724.63</v>
      </c>
      <c r="H270" s="1">
        <f t="shared" si="45"/>
        <v>484.01162790697674</v>
      </c>
      <c r="I270" s="2">
        <f t="shared" si="46"/>
        <v>0.74119460746460741</v>
      </c>
      <c r="J270" s="1">
        <f t="shared" si="47"/>
        <v>842.75843646179396</v>
      </c>
      <c r="K270" s="1">
        <f t="shared" si="48"/>
        <v>358.74680855481722</v>
      </c>
      <c r="L270" t="s">
        <v>94</v>
      </c>
      <c r="M270" t="s">
        <v>90</v>
      </c>
      <c r="N270">
        <f t="shared" si="49"/>
        <v>1</v>
      </c>
      <c r="P270">
        <f t="shared" si="50"/>
        <v>4816</v>
      </c>
      <c r="Q270">
        <f t="array" ref="Q270">IF(D270="","",IF(D270=D269,"",MAX(IF(D270=$D$2:$D$597,$N$2:$N$597))))</f>
        <v>5</v>
      </c>
      <c r="R270">
        <f t="shared" si="51"/>
        <v>1</v>
      </c>
      <c r="S270" s="2">
        <f t="shared" si="52"/>
        <v>0.74119460746460741</v>
      </c>
      <c r="T270" s="1">
        <f t="shared" si="53"/>
        <v>1727724.63</v>
      </c>
      <c r="U270" s="1">
        <f t="shared" si="54"/>
        <v>358.74680855481728</v>
      </c>
    </row>
    <row r="271" spans="1:21" x14ac:dyDescent="0.25">
      <c r="A271" t="s">
        <v>33</v>
      </c>
      <c r="B271">
        <f t="shared" si="44"/>
        <v>3</v>
      </c>
      <c r="C271">
        <v>2018</v>
      </c>
      <c r="D271" t="s">
        <v>34</v>
      </c>
      <c r="E271">
        <v>4816</v>
      </c>
      <c r="F271" s="1">
        <v>2331000</v>
      </c>
      <c r="G271" s="1">
        <v>3475846</v>
      </c>
      <c r="H271" s="1">
        <f t="shared" si="45"/>
        <v>484.01162790697674</v>
      </c>
      <c r="I271" s="2">
        <f t="shared" si="46"/>
        <v>0.49113942513942516</v>
      </c>
      <c r="J271" s="1">
        <f t="shared" si="47"/>
        <v>721.72882059800668</v>
      </c>
      <c r="K271" s="1">
        <f t="shared" si="48"/>
        <v>237.71719269102994</v>
      </c>
      <c r="L271" t="s">
        <v>88</v>
      </c>
      <c r="M271" t="s">
        <v>91</v>
      </c>
      <c r="N271">
        <f t="shared" si="49"/>
        <v>2</v>
      </c>
      <c r="P271" t="str">
        <f t="shared" si="50"/>
        <v/>
      </c>
      <c r="Q271" t="str">
        <f t="array" ref="Q271">IF(D271="","",IF(D271=D270,"",MAX(IF(D271=$D$2:$D$597,$N$2:$N$597))))</f>
        <v/>
      </c>
      <c r="R271" t="str">
        <f t="shared" si="51"/>
        <v/>
      </c>
      <c r="S271" s="2" t="str">
        <f t="shared" si="52"/>
        <v/>
      </c>
      <c r="T271" s="1" t="str">
        <f t="shared" si="53"/>
        <v/>
      </c>
      <c r="U271" s="1" t="str">
        <f t="shared" si="54"/>
        <v/>
      </c>
    </row>
    <row r="272" spans="1:21" x14ac:dyDescent="0.25">
      <c r="A272" t="s">
        <v>33</v>
      </c>
      <c r="B272">
        <f t="shared" si="44"/>
        <v>3</v>
      </c>
      <c r="C272">
        <v>2018</v>
      </c>
      <c r="D272" t="s">
        <v>34</v>
      </c>
      <c r="E272">
        <v>4816</v>
      </c>
      <c r="F272" s="1">
        <v>2331000</v>
      </c>
      <c r="G272" s="1">
        <v>3428419</v>
      </c>
      <c r="H272" s="1">
        <f t="shared" si="45"/>
        <v>484.01162790697674</v>
      </c>
      <c r="I272" s="2">
        <f t="shared" si="46"/>
        <v>0.47079322179322181</v>
      </c>
      <c r="J272" s="1">
        <f t="shared" si="47"/>
        <v>711.8810215946844</v>
      </c>
      <c r="K272" s="1">
        <f t="shared" si="48"/>
        <v>227.86939368770766</v>
      </c>
      <c r="L272" t="s">
        <v>126</v>
      </c>
      <c r="M272" t="s">
        <v>91</v>
      </c>
      <c r="N272">
        <f t="shared" si="49"/>
        <v>3</v>
      </c>
      <c r="P272" t="str">
        <f t="shared" si="50"/>
        <v/>
      </c>
      <c r="Q272" t="str">
        <f t="array" ref="Q272">IF(D272="","",IF(D272=D271,"",MAX(IF(D272=$D$2:$D$597,$N$2:$N$597))))</f>
        <v/>
      </c>
      <c r="R272" t="str">
        <f t="shared" si="51"/>
        <v/>
      </c>
      <c r="S272" s="2" t="str">
        <f t="shared" si="52"/>
        <v/>
      </c>
      <c r="T272" s="1" t="str">
        <f t="shared" si="53"/>
        <v/>
      </c>
      <c r="U272" s="1" t="str">
        <f t="shared" si="54"/>
        <v/>
      </c>
    </row>
    <row r="273" spans="1:21" x14ac:dyDescent="0.25">
      <c r="A273" t="s">
        <v>33</v>
      </c>
      <c r="B273">
        <f t="shared" si="44"/>
        <v>3</v>
      </c>
      <c r="C273">
        <v>2018</v>
      </c>
      <c r="D273" t="s">
        <v>34</v>
      </c>
      <c r="E273">
        <v>4816</v>
      </c>
      <c r="F273" s="1">
        <v>2331000</v>
      </c>
      <c r="G273" s="1">
        <v>3231096</v>
      </c>
      <c r="H273" s="1">
        <f t="shared" si="45"/>
        <v>484.01162790697674</v>
      </c>
      <c r="I273" s="2">
        <f t="shared" si="46"/>
        <v>0.38614157014157013</v>
      </c>
      <c r="J273" s="1">
        <f t="shared" si="47"/>
        <v>670.90863787375417</v>
      </c>
      <c r="K273" s="1">
        <f t="shared" si="48"/>
        <v>186.89700996677743</v>
      </c>
      <c r="L273" t="s">
        <v>109</v>
      </c>
      <c r="M273" t="s">
        <v>91</v>
      </c>
      <c r="N273">
        <f t="shared" si="49"/>
        <v>4</v>
      </c>
      <c r="P273" t="str">
        <f t="shared" si="50"/>
        <v/>
      </c>
      <c r="Q273" t="str">
        <f t="array" ref="Q273">IF(D273="","",IF(D273=D272,"",MAX(IF(D273=$D$2:$D$597,$N$2:$N$597))))</f>
        <v/>
      </c>
      <c r="R273" t="str">
        <f t="shared" si="51"/>
        <v/>
      </c>
      <c r="S273" s="2" t="str">
        <f t="shared" si="52"/>
        <v/>
      </c>
      <c r="T273" s="1" t="str">
        <f t="shared" si="53"/>
        <v/>
      </c>
      <c r="U273" s="1" t="str">
        <f t="shared" si="54"/>
        <v/>
      </c>
    </row>
    <row r="274" spans="1:21" x14ac:dyDescent="0.25">
      <c r="A274" t="s">
        <v>33</v>
      </c>
      <c r="B274">
        <f t="shared" si="44"/>
        <v>3</v>
      </c>
      <c r="C274">
        <v>2018</v>
      </c>
      <c r="D274" t="s">
        <v>34</v>
      </c>
      <c r="E274">
        <v>4816</v>
      </c>
      <c r="F274" s="1">
        <v>2331000</v>
      </c>
      <c r="G274" s="1">
        <v>2690930</v>
      </c>
      <c r="H274" s="1">
        <f t="shared" si="45"/>
        <v>484.01162790697674</v>
      </c>
      <c r="I274" s="2">
        <f t="shared" si="46"/>
        <v>0.15441012441012442</v>
      </c>
      <c r="J274" s="1">
        <f t="shared" si="47"/>
        <v>558.74792358803984</v>
      </c>
      <c r="K274" s="1">
        <f t="shared" si="48"/>
        <v>74.736295681063098</v>
      </c>
      <c r="L274" t="s">
        <v>97</v>
      </c>
      <c r="M274" t="s">
        <v>91</v>
      </c>
      <c r="N274">
        <f t="shared" si="49"/>
        <v>5</v>
      </c>
      <c r="P274" t="str">
        <f t="shared" si="50"/>
        <v/>
      </c>
      <c r="Q274" t="str">
        <f t="array" ref="Q274">IF(D274="","",IF(D274=D273,"",MAX(IF(D274=$D$2:$D$597,$N$2:$N$597))))</f>
        <v/>
      </c>
      <c r="R274" t="str">
        <f t="shared" si="51"/>
        <v/>
      </c>
      <c r="S274" s="2" t="str">
        <f t="shared" si="52"/>
        <v/>
      </c>
      <c r="T274" s="1" t="str">
        <f t="shared" si="53"/>
        <v/>
      </c>
      <c r="U274" s="1" t="str">
        <f t="shared" si="54"/>
        <v/>
      </c>
    </row>
    <row r="275" spans="1:21" x14ac:dyDescent="0.25">
      <c r="A275" t="s">
        <v>33</v>
      </c>
      <c r="B275">
        <f t="shared" si="44"/>
        <v>3</v>
      </c>
      <c r="C275">
        <v>2018</v>
      </c>
      <c r="D275" t="s">
        <v>35</v>
      </c>
      <c r="E275">
        <v>4390</v>
      </c>
      <c r="F275" s="1">
        <v>2117000</v>
      </c>
      <c r="G275" s="1">
        <v>3859515.77</v>
      </c>
      <c r="H275" s="1">
        <f t="shared" si="45"/>
        <v>482.23234624145783</v>
      </c>
      <c r="I275" s="2">
        <f t="shared" si="46"/>
        <v>0.8231061738308928</v>
      </c>
      <c r="J275" s="1">
        <f t="shared" si="47"/>
        <v>879.16076765375851</v>
      </c>
      <c r="K275" s="1">
        <f t="shared" si="48"/>
        <v>396.92842141230068</v>
      </c>
      <c r="L275" t="s">
        <v>94</v>
      </c>
      <c r="M275" t="s">
        <v>90</v>
      </c>
      <c r="N275">
        <f t="shared" si="49"/>
        <v>1</v>
      </c>
      <c r="P275">
        <f t="shared" si="50"/>
        <v>4390</v>
      </c>
      <c r="Q275">
        <f t="array" ref="Q275">IF(D275="","",IF(D275=D274,"",MAX(IF(D275=$D$2:$D$597,$N$2:$N$597))))</f>
        <v>4</v>
      </c>
      <c r="R275">
        <f t="shared" si="51"/>
        <v>1</v>
      </c>
      <c r="S275" s="2">
        <f t="shared" si="52"/>
        <v>0.8231061738308928</v>
      </c>
      <c r="T275" s="1">
        <f t="shared" si="53"/>
        <v>1742515.77</v>
      </c>
      <c r="U275" s="1">
        <f t="shared" si="54"/>
        <v>396.92842141230068</v>
      </c>
    </row>
    <row r="276" spans="1:21" x14ac:dyDescent="0.25">
      <c r="A276" t="s">
        <v>33</v>
      </c>
      <c r="B276">
        <f t="shared" si="44"/>
        <v>3</v>
      </c>
      <c r="C276">
        <v>2018</v>
      </c>
      <c r="D276" t="s">
        <v>35</v>
      </c>
      <c r="E276">
        <v>4390</v>
      </c>
      <c r="F276" s="1">
        <v>2117000</v>
      </c>
      <c r="G276" s="1">
        <v>3420609.95</v>
      </c>
      <c r="H276" s="1">
        <f t="shared" si="45"/>
        <v>482.23234624145783</v>
      </c>
      <c r="I276" s="2">
        <f t="shared" si="46"/>
        <v>0.61578174303259336</v>
      </c>
      <c r="J276" s="1">
        <f t="shared" si="47"/>
        <v>779.1822209567199</v>
      </c>
      <c r="K276" s="1">
        <f t="shared" si="48"/>
        <v>296.94987471526207</v>
      </c>
      <c r="L276" t="s">
        <v>88</v>
      </c>
      <c r="M276" t="s">
        <v>91</v>
      </c>
      <c r="N276">
        <f t="shared" si="49"/>
        <v>2</v>
      </c>
      <c r="P276" t="str">
        <f t="shared" si="50"/>
        <v/>
      </c>
      <c r="Q276" t="str">
        <f t="array" ref="Q276">IF(D276="","",IF(D276=D275,"",MAX(IF(D276=$D$2:$D$597,$N$2:$N$597))))</f>
        <v/>
      </c>
      <c r="R276" t="str">
        <f t="shared" si="51"/>
        <v/>
      </c>
      <c r="S276" s="2" t="str">
        <f t="shared" si="52"/>
        <v/>
      </c>
      <c r="T276" s="1" t="str">
        <f t="shared" si="53"/>
        <v/>
      </c>
      <c r="U276" s="1" t="str">
        <f t="shared" si="54"/>
        <v/>
      </c>
    </row>
    <row r="277" spans="1:21" x14ac:dyDescent="0.25">
      <c r="A277" t="s">
        <v>33</v>
      </c>
      <c r="B277">
        <f t="shared" si="44"/>
        <v>3</v>
      </c>
      <c r="C277">
        <v>2018</v>
      </c>
      <c r="D277" t="s">
        <v>35</v>
      </c>
      <c r="E277">
        <v>4390</v>
      </c>
      <c r="F277" s="1">
        <v>2117000</v>
      </c>
      <c r="G277" s="1">
        <v>3218365</v>
      </c>
      <c r="H277" s="1">
        <f t="shared" si="45"/>
        <v>482.23234624145783</v>
      </c>
      <c r="I277" s="2">
        <f t="shared" si="46"/>
        <v>0.52024799244213504</v>
      </c>
      <c r="J277" s="1">
        <f t="shared" si="47"/>
        <v>733.11275626423685</v>
      </c>
      <c r="K277" s="1">
        <f t="shared" si="48"/>
        <v>250.88041002277902</v>
      </c>
      <c r="L277" t="s">
        <v>109</v>
      </c>
      <c r="M277" t="s">
        <v>91</v>
      </c>
      <c r="N277">
        <f t="shared" si="49"/>
        <v>3</v>
      </c>
      <c r="P277" t="str">
        <f t="shared" si="50"/>
        <v/>
      </c>
      <c r="Q277" t="str">
        <f t="array" ref="Q277">IF(D277="","",IF(D277=D276,"",MAX(IF(D277=$D$2:$D$597,$N$2:$N$597))))</f>
        <v/>
      </c>
      <c r="R277" t="str">
        <f t="shared" si="51"/>
        <v/>
      </c>
      <c r="S277" s="2" t="str">
        <f t="shared" si="52"/>
        <v/>
      </c>
      <c r="T277" s="1" t="str">
        <f t="shared" si="53"/>
        <v/>
      </c>
      <c r="U277" s="1" t="str">
        <f t="shared" si="54"/>
        <v/>
      </c>
    </row>
    <row r="278" spans="1:21" x14ac:dyDescent="0.25">
      <c r="A278" t="s">
        <v>33</v>
      </c>
      <c r="B278">
        <f t="shared" si="44"/>
        <v>3</v>
      </c>
      <c r="C278">
        <v>2018</v>
      </c>
      <c r="D278" t="s">
        <v>35</v>
      </c>
      <c r="E278">
        <v>4390</v>
      </c>
      <c r="F278" s="1">
        <v>2117000</v>
      </c>
      <c r="G278" s="1">
        <v>2594592</v>
      </c>
      <c r="H278" s="1">
        <f t="shared" si="45"/>
        <v>482.23234624145783</v>
      </c>
      <c r="I278" s="2">
        <f t="shared" si="46"/>
        <v>0.22559848842701938</v>
      </c>
      <c r="J278" s="1">
        <f t="shared" si="47"/>
        <v>591.02323462414574</v>
      </c>
      <c r="K278" s="1">
        <f t="shared" si="48"/>
        <v>108.79088838268791</v>
      </c>
      <c r="L278" t="s">
        <v>97</v>
      </c>
      <c r="M278" t="s">
        <v>91</v>
      </c>
      <c r="N278">
        <f t="shared" si="49"/>
        <v>4</v>
      </c>
      <c r="P278" t="str">
        <f t="shared" si="50"/>
        <v/>
      </c>
      <c r="Q278" t="str">
        <f t="array" ref="Q278">IF(D278="","",IF(D278=D277,"",MAX(IF(D278=$D$2:$D$597,$N$2:$N$597))))</f>
        <v/>
      </c>
      <c r="R278" t="str">
        <f t="shared" si="51"/>
        <v/>
      </c>
      <c r="S278" s="2" t="str">
        <f t="shared" si="52"/>
        <v/>
      </c>
      <c r="T278" s="1" t="str">
        <f t="shared" si="53"/>
        <v/>
      </c>
      <c r="U278" s="1" t="str">
        <f t="shared" si="54"/>
        <v/>
      </c>
    </row>
    <row r="279" spans="1:21" x14ac:dyDescent="0.25">
      <c r="A279" t="s">
        <v>36</v>
      </c>
      <c r="B279">
        <f t="shared" si="44"/>
        <v>4</v>
      </c>
      <c r="C279">
        <v>2018</v>
      </c>
      <c r="D279" t="s">
        <v>37</v>
      </c>
      <c r="E279">
        <v>6786</v>
      </c>
      <c r="F279" s="1">
        <v>2560000</v>
      </c>
      <c r="G279" s="1">
        <v>3353125.16</v>
      </c>
      <c r="H279" s="1">
        <f t="shared" si="45"/>
        <v>377.24727379899792</v>
      </c>
      <c r="I279" s="2">
        <f t="shared" si="46"/>
        <v>0.30981451562500006</v>
      </c>
      <c r="J279" s="1">
        <f t="shared" si="47"/>
        <v>494.12395520188625</v>
      </c>
      <c r="K279" s="1">
        <f t="shared" si="48"/>
        <v>116.87668140288832</v>
      </c>
      <c r="L279" t="s">
        <v>96</v>
      </c>
      <c r="M279" t="s">
        <v>90</v>
      </c>
      <c r="N279">
        <f t="shared" si="49"/>
        <v>1</v>
      </c>
      <c r="P279">
        <f t="shared" si="50"/>
        <v>6786</v>
      </c>
      <c r="Q279">
        <f t="array" ref="Q279">IF(D279="","",IF(D279=D278,"",MAX(IF(D279=$D$2:$D$597,$N$2:$N$597))))</f>
        <v>2</v>
      </c>
      <c r="R279">
        <f t="shared" si="51"/>
        <v>1</v>
      </c>
      <c r="S279" s="2">
        <f t="shared" si="52"/>
        <v>0.30981451562500006</v>
      </c>
      <c r="T279" s="1">
        <f t="shared" si="53"/>
        <v>793125.16000000015</v>
      </c>
      <c r="U279" s="1">
        <f t="shared" si="54"/>
        <v>116.87668140288832</v>
      </c>
    </row>
    <row r="280" spans="1:21" x14ac:dyDescent="0.25">
      <c r="A280" t="s">
        <v>36</v>
      </c>
      <c r="B280">
        <f t="shared" si="44"/>
        <v>4</v>
      </c>
      <c r="C280">
        <v>2018</v>
      </c>
      <c r="D280" t="s">
        <v>37</v>
      </c>
      <c r="E280">
        <v>6786</v>
      </c>
      <c r="F280" s="1">
        <v>2560000</v>
      </c>
      <c r="G280" s="1">
        <v>3215856</v>
      </c>
      <c r="H280" s="1">
        <f t="shared" si="45"/>
        <v>377.24727379899792</v>
      </c>
      <c r="I280" s="2">
        <f t="shared" si="46"/>
        <v>0.25619375</v>
      </c>
      <c r="J280" s="1">
        <f t="shared" si="47"/>
        <v>473.89566755083996</v>
      </c>
      <c r="K280" s="1">
        <f t="shared" si="48"/>
        <v>96.648393751842036</v>
      </c>
      <c r="L280" t="s">
        <v>97</v>
      </c>
      <c r="M280" t="s">
        <v>91</v>
      </c>
      <c r="N280">
        <f t="shared" si="49"/>
        <v>2</v>
      </c>
      <c r="P280" t="str">
        <f t="shared" si="50"/>
        <v/>
      </c>
      <c r="Q280" t="str">
        <f t="array" ref="Q280">IF(D280="","",IF(D280=D279,"",MAX(IF(D280=$D$2:$D$597,$N$2:$N$597))))</f>
        <v/>
      </c>
      <c r="R280" t="str">
        <f t="shared" si="51"/>
        <v/>
      </c>
      <c r="S280" s="2" t="str">
        <f t="shared" si="52"/>
        <v/>
      </c>
      <c r="T280" s="1" t="str">
        <f t="shared" si="53"/>
        <v/>
      </c>
      <c r="U280" s="1" t="str">
        <f t="shared" si="54"/>
        <v/>
      </c>
    </row>
    <row r="281" spans="1:21" x14ac:dyDescent="0.25">
      <c r="A281" t="s">
        <v>38</v>
      </c>
      <c r="B281">
        <f t="shared" si="44"/>
        <v>4</v>
      </c>
      <c r="C281">
        <v>2018</v>
      </c>
      <c r="D281" t="s">
        <v>39</v>
      </c>
      <c r="E281">
        <v>2719</v>
      </c>
      <c r="F281" s="1">
        <v>817000</v>
      </c>
      <c r="G281" s="1">
        <v>1235657.68</v>
      </c>
      <c r="H281" s="1">
        <f t="shared" si="45"/>
        <v>300.47811695476275</v>
      </c>
      <c r="I281" s="2">
        <f t="shared" si="46"/>
        <v>0.51243290085679305</v>
      </c>
      <c r="J281" s="1">
        <f t="shared" si="47"/>
        <v>454.45299006987858</v>
      </c>
      <c r="K281" s="1">
        <f t="shared" si="48"/>
        <v>153.97487311511583</v>
      </c>
      <c r="L281" t="s">
        <v>96</v>
      </c>
      <c r="M281" t="s">
        <v>90</v>
      </c>
      <c r="N281">
        <f t="shared" si="49"/>
        <v>1</v>
      </c>
      <c r="P281">
        <f t="shared" si="50"/>
        <v>2719</v>
      </c>
      <c r="Q281">
        <f t="array" ref="Q281">IF(D281="","",IF(D281=D280,"",MAX(IF(D281=$D$2:$D$597,$N$2:$N$597))))</f>
        <v>2</v>
      </c>
      <c r="R281">
        <f t="shared" si="51"/>
        <v>1</v>
      </c>
      <c r="S281" s="2">
        <f t="shared" si="52"/>
        <v>0.51243290085679305</v>
      </c>
      <c r="T281" s="1">
        <f t="shared" si="53"/>
        <v>418657.67999999993</v>
      </c>
      <c r="U281" s="1">
        <f t="shared" si="54"/>
        <v>153.97487311511583</v>
      </c>
    </row>
    <row r="282" spans="1:21" x14ac:dyDescent="0.25">
      <c r="A282" t="s">
        <v>38</v>
      </c>
      <c r="B282">
        <f t="shared" si="44"/>
        <v>4</v>
      </c>
      <c r="C282">
        <v>2018</v>
      </c>
      <c r="D282" t="s">
        <v>39</v>
      </c>
      <c r="E282">
        <v>2719</v>
      </c>
      <c r="F282" s="1">
        <v>817000</v>
      </c>
      <c r="G282" s="1">
        <v>980808</v>
      </c>
      <c r="H282" s="1">
        <f t="shared" si="45"/>
        <v>300.47811695476275</v>
      </c>
      <c r="I282" s="2">
        <f t="shared" si="46"/>
        <v>0.20049938800489597</v>
      </c>
      <c r="J282" s="1">
        <f t="shared" si="47"/>
        <v>360.72379551305625</v>
      </c>
      <c r="K282" s="1">
        <f t="shared" si="48"/>
        <v>60.245678558293491</v>
      </c>
      <c r="L282" t="s">
        <v>100</v>
      </c>
      <c r="M282" t="s">
        <v>91</v>
      </c>
      <c r="N282">
        <f t="shared" si="49"/>
        <v>2</v>
      </c>
      <c r="P282" t="str">
        <f t="shared" si="50"/>
        <v/>
      </c>
      <c r="Q282" t="str">
        <f t="array" ref="Q282">IF(D282="","",IF(D282=D281,"",MAX(IF(D282=$D$2:$D$597,$N$2:$N$597))))</f>
        <v/>
      </c>
      <c r="R282" t="str">
        <f t="shared" si="51"/>
        <v/>
      </c>
      <c r="S282" s="2" t="str">
        <f t="shared" si="52"/>
        <v/>
      </c>
      <c r="T282" s="1" t="str">
        <f t="shared" si="53"/>
        <v/>
      </c>
      <c r="U282" s="1" t="str">
        <f t="shared" si="54"/>
        <v/>
      </c>
    </row>
    <row r="283" spans="1:21" x14ac:dyDescent="0.25">
      <c r="A283" t="s">
        <v>38</v>
      </c>
      <c r="B283">
        <f t="shared" si="44"/>
        <v>4</v>
      </c>
      <c r="C283">
        <v>2018</v>
      </c>
      <c r="D283" t="s">
        <v>40</v>
      </c>
      <c r="E283">
        <v>3409</v>
      </c>
      <c r="F283" s="1">
        <v>1686000</v>
      </c>
      <c r="G283" s="1">
        <v>1799521</v>
      </c>
      <c r="H283" s="1">
        <f t="shared" si="45"/>
        <v>494.57318861836313</v>
      </c>
      <c r="I283" s="2">
        <f t="shared" si="46"/>
        <v>6.7331553973902725E-2</v>
      </c>
      <c r="J283" s="1">
        <f t="shared" si="47"/>
        <v>527.87356996186566</v>
      </c>
      <c r="K283" s="1">
        <f t="shared" si="48"/>
        <v>33.300381343502522</v>
      </c>
      <c r="L283" t="s">
        <v>97</v>
      </c>
      <c r="M283" t="s">
        <v>90</v>
      </c>
      <c r="N283">
        <f t="shared" si="49"/>
        <v>1</v>
      </c>
      <c r="P283">
        <f t="shared" si="50"/>
        <v>3409</v>
      </c>
      <c r="Q283">
        <f t="array" ref="Q283">IF(D283="","",IF(D283=D282,"",MAX(IF(D283=$D$2:$D$597,$N$2:$N$597))))</f>
        <v>1</v>
      </c>
      <c r="R283">
        <f t="shared" si="51"/>
        <v>1</v>
      </c>
      <c r="S283" s="2">
        <f t="shared" si="52"/>
        <v>6.7331553973902725E-2</v>
      </c>
      <c r="T283" s="1">
        <f t="shared" si="53"/>
        <v>113521</v>
      </c>
      <c r="U283" s="1">
        <f t="shared" si="54"/>
        <v>33.300381343502494</v>
      </c>
    </row>
    <row r="284" spans="1:21" x14ac:dyDescent="0.25">
      <c r="A284" t="s">
        <v>38</v>
      </c>
      <c r="B284">
        <f t="shared" si="44"/>
        <v>4</v>
      </c>
      <c r="C284">
        <v>2018</v>
      </c>
      <c r="D284" t="s">
        <v>41</v>
      </c>
      <c r="E284">
        <v>7546</v>
      </c>
      <c r="F284" s="1">
        <v>3152000</v>
      </c>
      <c r="G284" s="1">
        <v>4017152.93</v>
      </c>
      <c r="H284" s="1">
        <f t="shared" si="45"/>
        <v>417.70474423535649</v>
      </c>
      <c r="I284" s="2">
        <f t="shared" si="46"/>
        <v>0.27447745241116756</v>
      </c>
      <c r="J284" s="1">
        <f t="shared" si="47"/>
        <v>532.35527829313548</v>
      </c>
      <c r="K284" s="1">
        <f t="shared" si="48"/>
        <v>114.650534057779</v>
      </c>
      <c r="L284" t="s">
        <v>88</v>
      </c>
      <c r="M284" t="s">
        <v>90</v>
      </c>
      <c r="N284">
        <f t="shared" si="49"/>
        <v>1</v>
      </c>
      <c r="P284">
        <f t="shared" si="50"/>
        <v>7546</v>
      </c>
      <c r="Q284">
        <f t="array" ref="Q284">IF(D284="","",IF(D284=D283,"",MAX(IF(D284=$D$2:$D$597,$N$2:$N$597))))</f>
        <v>3</v>
      </c>
      <c r="R284">
        <f t="shared" si="51"/>
        <v>1</v>
      </c>
      <c r="S284" s="2">
        <f t="shared" si="52"/>
        <v>0.27447745241116756</v>
      </c>
      <c r="T284" s="1">
        <f t="shared" si="53"/>
        <v>865152.93000000017</v>
      </c>
      <c r="U284" s="1">
        <f t="shared" si="54"/>
        <v>114.65053405777898</v>
      </c>
    </row>
    <row r="285" spans="1:21" x14ac:dyDescent="0.25">
      <c r="A285" t="s">
        <v>38</v>
      </c>
      <c r="B285">
        <f t="shared" si="44"/>
        <v>4</v>
      </c>
      <c r="C285">
        <v>2018</v>
      </c>
      <c r="D285" t="s">
        <v>41</v>
      </c>
      <c r="E285">
        <v>7546</v>
      </c>
      <c r="F285" s="1">
        <v>3152000</v>
      </c>
      <c r="G285" s="1">
        <v>3710362</v>
      </c>
      <c r="H285" s="1">
        <f t="shared" si="45"/>
        <v>417.70474423535649</v>
      </c>
      <c r="I285" s="2">
        <f t="shared" si="46"/>
        <v>0.17714530456852792</v>
      </c>
      <c r="J285" s="1">
        <f t="shared" si="47"/>
        <v>491.69917837264774</v>
      </c>
      <c r="K285" s="1">
        <f t="shared" si="48"/>
        <v>73.99443413729125</v>
      </c>
      <c r="L285" t="s">
        <v>97</v>
      </c>
      <c r="M285" t="s">
        <v>91</v>
      </c>
      <c r="N285">
        <f t="shared" si="49"/>
        <v>2</v>
      </c>
      <c r="P285" t="str">
        <f t="shared" si="50"/>
        <v/>
      </c>
      <c r="Q285" t="str">
        <f t="array" ref="Q285">IF(D285="","",IF(D285=D284,"",MAX(IF(D285=$D$2:$D$597,$N$2:$N$597))))</f>
        <v/>
      </c>
      <c r="R285" t="str">
        <f t="shared" si="51"/>
        <v/>
      </c>
      <c r="S285" s="2" t="str">
        <f t="shared" si="52"/>
        <v/>
      </c>
      <c r="T285" s="1" t="str">
        <f t="shared" si="53"/>
        <v/>
      </c>
      <c r="U285" s="1" t="str">
        <f t="shared" si="54"/>
        <v/>
      </c>
    </row>
    <row r="286" spans="1:21" x14ac:dyDescent="0.25">
      <c r="A286" t="s">
        <v>38</v>
      </c>
      <c r="B286">
        <f t="shared" si="44"/>
        <v>4</v>
      </c>
      <c r="C286">
        <v>2018</v>
      </c>
      <c r="D286" t="s">
        <v>41</v>
      </c>
      <c r="E286">
        <v>7546</v>
      </c>
      <c r="F286" s="1">
        <v>3152000</v>
      </c>
      <c r="G286" s="1">
        <v>3154381.76</v>
      </c>
      <c r="H286" s="1">
        <f t="shared" si="45"/>
        <v>417.70474423535649</v>
      </c>
      <c r="I286" s="2">
        <f t="shared" si="46"/>
        <v>7.5563451776642656E-4</v>
      </c>
      <c r="J286" s="1">
        <f t="shared" si="47"/>
        <v>418.02037635833551</v>
      </c>
      <c r="K286" s="1">
        <f t="shared" si="48"/>
        <v>0.3156321229790251</v>
      </c>
      <c r="L286" t="s">
        <v>96</v>
      </c>
      <c r="M286" t="s">
        <v>91</v>
      </c>
      <c r="N286">
        <f t="shared" si="49"/>
        <v>3</v>
      </c>
      <c r="P286" t="str">
        <f t="shared" si="50"/>
        <v/>
      </c>
      <c r="Q286" t="str">
        <f t="array" ref="Q286">IF(D286="","",IF(D286=D285,"",MAX(IF(D286=$D$2:$D$597,$N$2:$N$597))))</f>
        <v/>
      </c>
      <c r="R286" t="str">
        <f t="shared" si="51"/>
        <v/>
      </c>
      <c r="S286" s="2" t="str">
        <f t="shared" si="52"/>
        <v/>
      </c>
      <c r="T286" s="1" t="str">
        <f t="shared" si="53"/>
        <v/>
      </c>
      <c r="U286" s="1" t="str">
        <f t="shared" si="54"/>
        <v/>
      </c>
    </row>
    <row r="287" spans="1:21" x14ac:dyDescent="0.25">
      <c r="A287" t="s">
        <v>38</v>
      </c>
      <c r="B287">
        <f t="shared" si="44"/>
        <v>4</v>
      </c>
      <c r="C287">
        <v>2018</v>
      </c>
      <c r="D287" t="s">
        <v>42</v>
      </c>
      <c r="E287">
        <v>6151</v>
      </c>
      <c r="F287" s="1">
        <v>2877000</v>
      </c>
      <c r="G287" s="1">
        <v>3655774</v>
      </c>
      <c r="H287" s="1">
        <f t="shared" si="45"/>
        <v>467.72882458136888</v>
      </c>
      <c r="I287" s="2">
        <f t="shared" si="46"/>
        <v>0.27068960722975322</v>
      </c>
      <c r="J287" s="1">
        <f t="shared" si="47"/>
        <v>594.33815639733382</v>
      </c>
      <c r="K287" s="1">
        <f t="shared" si="48"/>
        <v>126.60933181596494</v>
      </c>
      <c r="L287" t="s">
        <v>109</v>
      </c>
      <c r="M287" t="s">
        <v>90</v>
      </c>
      <c r="N287">
        <f t="shared" si="49"/>
        <v>1</v>
      </c>
      <c r="P287">
        <f t="shared" si="50"/>
        <v>6151</v>
      </c>
      <c r="Q287">
        <f t="array" ref="Q287">IF(D287="","",IF(D287=D286,"",MAX(IF(D287=$D$2:$D$597,$N$2:$N$597))))</f>
        <v>4</v>
      </c>
      <c r="R287">
        <f t="shared" si="51"/>
        <v>1</v>
      </c>
      <c r="S287" s="2">
        <f t="shared" si="52"/>
        <v>0.27068960722975322</v>
      </c>
      <c r="T287" s="1">
        <f t="shared" si="53"/>
        <v>778774</v>
      </c>
      <c r="U287" s="1">
        <f t="shared" si="54"/>
        <v>126.60933181596488</v>
      </c>
    </row>
    <row r="288" spans="1:21" x14ac:dyDescent="0.25">
      <c r="A288" t="s">
        <v>38</v>
      </c>
      <c r="B288">
        <f t="shared" si="44"/>
        <v>4</v>
      </c>
      <c r="C288">
        <v>2018</v>
      </c>
      <c r="D288" t="s">
        <v>42</v>
      </c>
      <c r="E288">
        <v>6151</v>
      </c>
      <c r="F288" s="1">
        <v>2877000</v>
      </c>
      <c r="G288" s="1">
        <v>3521531.11</v>
      </c>
      <c r="H288" s="1">
        <f t="shared" si="45"/>
        <v>467.72882458136888</v>
      </c>
      <c r="I288" s="2">
        <f t="shared" si="46"/>
        <v>0.22402888773027455</v>
      </c>
      <c r="J288" s="1">
        <f t="shared" si="47"/>
        <v>572.51359291172162</v>
      </c>
      <c r="K288" s="1">
        <f t="shared" si="48"/>
        <v>104.78476833035273</v>
      </c>
      <c r="L288" t="s">
        <v>88</v>
      </c>
      <c r="M288" t="s">
        <v>91</v>
      </c>
      <c r="N288">
        <f t="shared" si="49"/>
        <v>2</v>
      </c>
      <c r="P288" t="str">
        <f t="shared" si="50"/>
        <v/>
      </c>
      <c r="Q288" t="str">
        <f t="array" ref="Q288">IF(D288="","",IF(D288=D287,"",MAX(IF(D288=$D$2:$D$597,$N$2:$N$597))))</f>
        <v/>
      </c>
      <c r="R288" t="str">
        <f t="shared" si="51"/>
        <v/>
      </c>
      <c r="S288" s="2" t="str">
        <f t="shared" si="52"/>
        <v/>
      </c>
      <c r="T288" s="1" t="str">
        <f t="shared" si="53"/>
        <v/>
      </c>
      <c r="U288" s="1" t="str">
        <f t="shared" si="54"/>
        <v/>
      </c>
    </row>
    <row r="289" spans="1:21" x14ac:dyDescent="0.25">
      <c r="A289" t="s">
        <v>38</v>
      </c>
      <c r="B289">
        <f t="shared" si="44"/>
        <v>4</v>
      </c>
      <c r="C289">
        <v>2018</v>
      </c>
      <c r="D289" t="s">
        <v>42</v>
      </c>
      <c r="E289">
        <v>6151</v>
      </c>
      <c r="F289" s="1">
        <v>2877000</v>
      </c>
      <c r="G289" s="1">
        <v>3232877</v>
      </c>
      <c r="H289" s="1">
        <f t="shared" si="45"/>
        <v>467.72882458136888</v>
      </c>
      <c r="I289" s="2">
        <f t="shared" si="46"/>
        <v>0.1236972540841154</v>
      </c>
      <c r="J289" s="1">
        <f t="shared" si="47"/>
        <v>525.58559583807516</v>
      </c>
      <c r="K289" s="1">
        <f t="shared" si="48"/>
        <v>57.856771256706281</v>
      </c>
      <c r="L289" t="s">
        <v>99</v>
      </c>
      <c r="M289" t="s">
        <v>91</v>
      </c>
      <c r="N289">
        <f t="shared" si="49"/>
        <v>3</v>
      </c>
      <c r="P289" t="str">
        <f t="shared" si="50"/>
        <v/>
      </c>
      <c r="Q289" t="str">
        <f t="array" ref="Q289">IF(D289="","",IF(D289=D288,"",MAX(IF(D289=$D$2:$D$597,$N$2:$N$597))))</f>
        <v/>
      </c>
      <c r="R289" t="str">
        <f t="shared" si="51"/>
        <v/>
      </c>
      <c r="S289" s="2" t="str">
        <f t="shared" si="52"/>
        <v/>
      </c>
      <c r="T289" s="1" t="str">
        <f t="shared" si="53"/>
        <v/>
      </c>
      <c r="U289" s="1" t="str">
        <f t="shared" si="54"/>
        <v/>
      </c>
    </row>
    <row r="290" spans="1:21" x14ac:dyDescent="0.25">
      <c r="A290" t="s">
        <v>38</v>
      </c>
      <c r="B290">
        <f t="shared" si="44"/>
        <v>4</v>
      </c>
      <c r="C290">
        <v>2018</v>
      </c>
      <c r="D290" t="s">
        <v>42</v>
      </c>
      <c r="E290">
        <v>6151</v>
      </c>
      <c r="F290" s="1">
        <v>2877000</v>
      </c>
      <c r="G290" s="1">
        <v>2995466</v>
      </c>
      <c r="H290" s="1">
        <f t="shared" si="45"/>
        <v>467.72882458136888</v>
      </c>
      <c r="I290" s="2">
        <f t="shared" si="46"/>
        <v>4.1176920403197773E-2</v>
      </c>
      <c r="J290" s="1">
        <f t="shared" si="47"/>
        <v>486.98845716143717</v>
      </c>
      <c r="K290" s="1">
        <f t="shared" si="48"/>
        <v>19.259632580068285</v>
      </c>
      <c r="L290" t="s">
        <v>97</v>
      </c>
      <c r="M290" t="s">
        <v>91</v>
      </c>
      <c r="N290">
        <f t="shared" si="49"/>
        <v>4</v>
      </c>
      <c r="P290" t="str">
        <f t="shared" si="50"/>
        <v/>
      </c>
      <c r="Q290" t="str">
        <f t="array" ref="Q290">IF(D290="","",IF(D290=D289,"",MAX(IF(D290=$D$2:$D$597,$N$2:$N$597))))</f>
        <v/>
      </c>
      <c r="R290" t="str">
        <f t="shared" si="51"/>
        <v/>
      </c>
      <c r="S290" s="2" t="str">
        <f t="shared" si="52"/>
        <v/>
      </c>
      <c r="T290" s="1" t="str">
        <f t="shared" si="53"/>
        <v/>
      </c>
      <c r="U290" s="1" t="str">
        <f t="shared" si="54"/>
        <v/>
      </c>
    </row>
    <row r="291" spans="1:21" x14ac:dyDescent="0.25">
      <c r="A291" t="s">
        <v>38</v>
      </c>
      <c r="B291">
        <f t="shared" si="44"/>
        <v>4</v>
      </c>
      <c r="C291">
        <v>2018</v>
      </c>
      <c r="D291" t="s">
        <v>43</v>
      </c>
      <c r="E291">
        <v>5123</v>
      </c>
      <c r="F291" s="1">
        <v>2137000</v>
      </c>
      <c r="G291" s="1">
        <v>3045887</v>
      </c>
      <c r="H291" s="1">
        <f t="shared" si="45"/>
        <v>417.1383954714035</v>
      </c>
      <c r="I291" s="2">
        <f t="shared" si="46"/>
        <v>0.4253097800655124</v>
      </c>
      <c r="J291" s="1">
        <f t="shared" si="47"/>
        <v>594.55143470622681</v>
      </c>
      <c r="K291" s="1">
        <f t="shared" si="48"/>
        <v>177.41303923482332</v>
      </c>
      <c r="L291" t="s">
        <v>97</v>
      </c>
      <c r="M291" t="s">
        <v>90</v>
      </c>
      <c r="N291">
        <f t="shared" si="49"/>
        <v>1</v>
      </c>
      <c r="P291">
        <f t="shared" si="50"/>
        <v>5123</v>
      </c>
      <c r="Q291">
        <f t="array" ref="Q291">IF(D291="","",IF(D291=D290,"",MAX(IF(D291=$D$2:$D$597,$N$2:$N$597))))</f>
        <v>3</v>
      </c>
      <c r="R291">
        <f t="shared" si="51"/>
        <v>1</v>
      </c>
      <c r="S291" s="2">
        <f t="shared" si="52"/>
        <v>0.4253097800655124</v>
      </c>
      <c r="T291" s="1">
        <f t="shared" si="53"/>
        <v>908887</v>
      </c>
      <c r="U291" s="1">
        <f t="shared" si="54"/>
        <v>177.41303923482334</v>
      </c>
    </row>
    <row r="292" spans="1:21" x14ac:dyDescent="0.25">
      <c r="A292" t="s">
        <v>38</v>
      </c>
      <c r="B292">
        <f t="shared" si="44"/>
        <v>4</v>
      </c>
      <c r="C292">
        <v>2018</v>
      </c>
      <c r="D292" t="s">
        <v>43</v>
      </c>
      <c r="E292">
        <v>5123</v>
      </c>
      <c r="F292" s="1">
        <v>2137000</v>
      </c>
      <c r="G292" s="1">
        <v>2819359.65</v>
      </c>
      <c r="H292" s="1">
        <f t="shared" si="45"/>
        <v>417.1383954714035</v>
      </c>
      <c r="I292" s="2">
        <f t="shared" si="46"/>
        <v>0.31930727655591945</v>
      </c>
      <c r="J292" s="1">
        <f t="shared" si="47"/>
        <v>550.33372047628336</v>
      </c>
      <c r="K292" s="1">
        <f t="shared" si="48"/>
        <v>133.19532500487986</v>
      </c>
      <c r="L292" t="s">
        <v>88</v>
      </c>
      <c r="M292" t="s">
        <v>91</v>
      </c>
      <c r="N292">
        <f t="shared" si="49"/>
        <v>2</v>
      </c>
      <c r="P292" t="str">
        <f t="shared" si="50"/>
        <v/>
      </c>
      <c r="Q292" t="str">
        <f t="array" ref="Q292">IF(D292="","",IF(D292=D291,"",MAX(IF(D292=$D$2:$D$597,$N$2:$N$597))))</f>
        <v/>
      </c>
      <c r="R292" t="str">
        <f t="shared" si="51"/>
        <v/>
      </c>
      <c r="S292" s="2" t="str">
        <f t="shared" si="52"/>
        <v/>
      </c>
      <c r="T292" s="1" t="str">
        <f t="shared" si="53"/>
        <v/>
      </c>
      <c r="U292" s="1" t="str">
        <f t="shared" si="54"/>
        <v/>
      </c>
    </row>
    <row r="293" spans="1:21" x14ac:dyDescent="0.25">
      <c r="A293" t="s">
        <v>38</v>
      </c>
      <c r="B293">
        <f t="shared" si="44"/>
        <v>4</v>
      </c>
      <c r="C293">
        <v>2018</v>
      </c>
      <c r="D293" t="s">
        <v>43</v>
      </c>
      <c r="E293">
        <v>5123</v>
      </c>
      <c r="F293" s="1">
        <v>2137000</v>
      </c>
      <c r="G293" s="1">
        <v>2639454.12</v>
      </c>
      <c r="H293" s="1">
        <f t="shared" si="45"/>
        <v>417.1383954714035</v>
      </c>
      <c r="I293" s="2">
        <f t="shared" si="46"/>
        <v>0.23512125409452508</v>
      </c>
      <c r="J293" s="1">
        <f t="shared" si="47"/>
        <v>515.21649814561783</v>
      </c>
      <c r="K293" s="1">
        <f t="shared" si="48"/>
        <v>98.078102674214335</v>
      </c>
      <c r="L293" t="s">
        <v>96</v>
      </c>
      <c r="M293" t="s">
        <v>91</v>
      </c>
      <c r="N293">
        <f t="shared" si="49"/>
        <v>3</v>
      </c>
      <c r="P293" t="str">
        <f t="shared" si="50"/>
        <v/>
      </c>
      <c r="Q293" t="str">
        <f t="array" ref="Q293">IF(D293="","",IF(D293=D292,"",MAX(IF(D293=$D$2:$D$597,$N$2:$N$597))))</f>
        <v/>
      </c>
      <c r="R293" t="str">
        <f t="shared" si="51"/>
        <v/>
      </c>
      <c r="S293" s="2" t="str">
        <f t="shared" si="52"/>
        <v/>
      </c>
      <c r="T293" s="1" t="str">
        <f t="shared" si="53"/>
        <v/>
      </c>
      <c r="U293" s="1" t="str">
        <f t="shared" si="54"/>
        <v/>
      </c>
    </row>
    <row r="294" spans="1:21" x14ac:dyDescent="0.25">
      <c r="A294" t="s">
        <v>44</v>
      </c>
      <c r="B294">
        <f t="shared" si="44"/>
        <v>4</v>
      </c>
      <c r="C294">
        <v>2018</v>
      </c>
      <c r="D294" t="s">
        <v>45</v>
      </c>
      <c r="E294">
        <v>5862</v>
      </c>
      <c r="F294" s="1">
        <v>1266000</v>
      </c>
      <c r="G294" s="1">
        <v>1464468.8</v>
      </c>
      <c r="H294" s="1">
        <f t="shared" si="45"/>
        <v>215.96724667349028</v>
      </c>
      <c r="I294" s="2">
        <f t="shared" si="46"/>
        <v>0.15676840442338077</v>
      </c>
      <c r="J294" s="1">
        <f t="shared" si="47"/>
        <v>249.82408734220402</v>
      </c>
      <c r="K294" s="1">
        <f t="shared" si="48"/>
        <v>33.856840668713744</v>
      </c>
      <c r="L294" t="s">
        <v>96</v>
      </c>
      <c r="M294" t="s">
        <v>90</v>
      </c>
      <c r="N294">
        <f t="shared" si="49"/>
        <v>1</v>
      </c>
      <c r="P294">
        <f t="shared" si="50"/>
        <v>5862</v>
      </c>
      <c r="Q294">
        <f t="array" ref="Q294">IF(D294="","",IF(D294=D293,"",MAX(IF(D294=$D$2:$D$597,$N$2:$N$597))))</f>
        <v>2</v>
      </c>
      <c r="R294">
        <f t="shared" si="51"/>
        <v>1</v>
      </c>
      <c r="S294" s="2">
        <f t="shared" si="52"/>
        <v>0.15676840442338077</v>
      </c>
      <c r="T294" s="1">
        <f t="shared" si="53"/>
        <v>198468.80000000005</v>
      </c>
      <c r="U294" s="1">
        <f t="shared" si="54"/>
        <v>33.856840668713758</v>
      </c>
    </row>
    <row r="295" spans="1:21" x14ac:dyDescent="0.25">
      <c r="A295" t="s">
        <v>44</v>
      </c>
      <c r="B295">
        <f t="shared" si="44"/>
        <v>4</v>
      </c>
      <c r="C295">
        <v>2018</v>
      </c>
      <c r="D295" t="s">
        <v>45</v>
      </c>
      <c r="E295">
        <v>5862</v>
      </c>
      <c r="F295" s="1">
        <v>1266000</v>
      </c>
      <c r="G295" s="1">
        <v>1267449</v>
      </c>
      <c r="H295" s="1">
        <f t="shared" si="45"/>
        <v>215.96724667349028</v>
      </c>
      <c r="I295" s="2">
        <f t="shared" si="46"/>
        <v>1.1445497630331754E-3</v>
      </c>
      <c r="J295" s="1">
        <f t="shared" si="47"/>
        <v>216.21443193449335</v>
      </c>
      <c r="K295" s="1">
        <f t="shared" si="48"/>
        <v>0.24718526100306804</v>
      </c>
      <c r="L295" t="s">
        <v>97</v>
      </c>
      <c r="M295" t="s">
        <v>91</v>
      </c>
      <c r="N295">
        <f t="shared" si="49"/>
        <v>2</v>
      </c>
      <c r="P295" t="str">
        <f t="shared" si="50"/>
        <v/>
      </c>
      <c r="Q295" t="str">
        <f t="array" ref="Q295">IF(D295="","",IF(D295=D294,"",MAX(IF(D295=$D$2:$D$597,$N$2:$N$597))))</f>
        <v/>
      </c>
      <c r="R295" t="str">
        <f t="shared" si="51"/>
        <v/>
      </c>
      <c r="S295" s="2" t="str">
        <f t="shared" si="52"/>
        <v/>
      </c>
      <c r="T295" s="1" t="str">
        <f t="shared" si="53"/>
        <v/>
      </c>
      <c r="U295" s="1" t="str">
        <f t="shared" si="54"/>
        <v/>
      </c>
    </row>
    <row r="296" spans="1:21" x14ac:dyDescent="0.25">
      <c r="A296" t="s">
        <v>44</v>
      </c>
      <c r="B296">
        <f t="shared" si="44"/>
        <v>4</v>
      </c>
      <c r="C296">
        <v>2018</v>
      </c>
      <c r="D296" t="s">
        <v>46</v>
      </c>
      <c r="E296">
        <v>2683</v>
      </c>
      <c r="F296" s="1">
        <v>632000</v>
      </c>
      <c r="G296" s="1">
        <v>738715.13</v>
      </c>
      <c r="H296" s="1">
        <f t="shared" si="45"/>
        <v>235.55721207603429</v>
      </c>
      <c r="I296" s="2">
        <f t="shared" si="46"/>
        <v>0.16885305379746837</v>
      </c>
      <c r="J296" s="1">
        <f t="shared" si="47"/>
        <v>275.33176667909055</v>
      </c>
      <c r="K296" s="1">
        <f t="shared" si="48"/>
        <v>39.774554603056259</v>
      </c>
      <c r="L296" t="s">
        <v>96</v>
      </c>
      <c r="M296" t="s">
        <v>90</v>
      </c>
      <c r="N296">
        <f t="shared" si="49"/>
        <v>1</v>
      </c>
      <c r="P296">
        <f t="shared" si="50"/>
        <v>2683</v>
      </c>
      <c r="Q296">
        <f t="array" ref="Q296">IF(D296="","",IF(D296=D295,"",MAX(IF(D296=$D$2:$D$597,$N$2:$N$597))))</f>
        <v>1</v>
      </c>
      <c r="R296">
        <f t="shared" si="51"/>
        <v>1</v>
      </c>
      <c r="S296" s="2">
        <f t="shared" si="52"/>
        <v>0.16885305379746837</v>
      </c>
      <c r="T296" s="1">
        <f t="shared" si="53"/>
        <v>106715.13</v>
      </c>
      <c r="U296" s="1">
        <f t="shared" si="54"/>
        <v>39.774554603056281</v>
      </c>
    </row>
    <row r="297" spans="1:21" x14ac:dyDescent="0.25">
      <c r="A297" t="s">
        <v>8</v>
      </c>
      <c r="B297">
        <f t="shared" si="44"/>
        <v>1</v>
      </c>
      <c r="C297">
        <v>2019</v>
      </c>
      <c r="D297" t="s">
        <v>47</v>
      </c>
      <c r="E297">
        <v>4831</v>
      </c>
      <c r="F297" s="1">
        <v>1714000</v>
      </c>
      <c r="G297" s="1">
        <v>1717903</v>
      </c>
      <c r="H297" s="1">
        <f t="shared" si="45"/>
        <v>354.79196853653485</v>
      </c>
      <c r="I297" s="2">
        <f t="shared" si="46"/>
        <v>2.2771295215869313E-3</v>
      </c>
      <c r="J297" s="1">
        <f t="shared" si="47"/>
        <v>355.59987580211134</v>
      </c>
      <c r="K297" s="1">
        <f t="shared" si="48"/>
        <v>0.80790726557648895</v>
      </c>
      <c r="L297" t="s">
        <v>123</v>
      </c>
      <c r="M297" t="s">
        <v>90</v>
      </c>
      <c r="N297">
        <f t="shared" si="49"/>
        <v>1</v>
      </c>
      <c r="P297">
        <f t="shared" si="50"/>
        <v>4831</v>
      </c>
      <c r="Q297">
        <f t="array" ref="Q297">IF(D297="","",IF(D297=D296,"",MAX(IF(D297=$D$2:$D$597,$N$2:$N$597))))</f>
        <v>1</v>
      </c>
      <c r="R297">
        <f t="shared" si="51"/>
        <v>1</v>
      </c>
      <c r="S297" s="2">
        <f t="shared" si="52"/>
        <v>2.2771295215869313E-3</v>
      </c>
      <c r="T297" s="1">
        <f t="shared" si="53"/>
        <v>3903</v>
      </c>
      <c r="U297" s="1">
        <f t="shared" si="54"/>
        <v>0.80790726557648518</v>
      </c>
    </row>
    <row r="298" spans="1:21" x14ac:dyDescent="0.25">
      <c r="A298" t="s">
        <v>8</v>
      </c>
      <c r="B298">
        <f t="shared" si="44"/>
        <v>1</v>
      </c>
      <c r="C298">
        <v>2019</v>
      </c>
      <c r="D298" t="s">
        <v>48</v>
      </c>
      <c r="E298">
        <v>3770</v>
      </c>
      <c r="F298" s="1">
        <v>1372000</v>
      </c>
      <c r="G298" s="1">
        <v>1653532.92</v>
      </c>
      <c r="H298" s="1">
        <f t="shared" si="45"/>
        <v>363.92572944297081</v>
      </c>
      <c r="I298" s="2">
        <f t="shared" si="46"/>
        <v>0.20519892128279879</v>
      </c>
      <c r="J298" s="1">
        <f t="shared" si="47"/>
        <v>438.60289655172414</v>
      </c>
      <c r="K298" s="1">
        <f t="shared" si="48"/>
        <v>74.677167108753338</v>
      </c>
      <c r="L298" t="s">
        <v>88</v>
      </c>
      <c r="M298" t="s">
        <v>90</v>
      </c>
      <c r="N298">
        <f t="shared" si="49"/>
        <v>1</v>
      </c>
      <c r="P298">
        <f t="shared" si="50"/>
        <v>3770</v>
      </c>
      <c r="Q298">
        <f t="array" ref="Q298">IF(D298="","",IF(D298=D297,"",MAX(IF(D298=$D$2:$D$597,$N$2:$N$597))))</f>
        <v>1</v>
      </c>
      <c r="R298">
        <f t="shared" si="51"/>
        <v>1</v>
      </c>
      <c r="S298" s="2">
        <f t="shared" si="52"/>
        <v>0.20519892128279879</v>
      </c>
      <c r="T298" s="1">
        <f t="shared" si="53"/>
        <v>281532.91999999993</v>
      </c>
      <c r="U298" s="1">
        <f t="shared" si="54"/>
        <v>74.677167108753295</v>
      </c>
    </row>
    <row r="299" spans="1:21" x14ac:dyDescent="0.25">
      <c r="A299" t="s">
        <v>10</v>
      </c>
      <c r="B299">
        <f t="shared" si="44"/>
        <v>2</v>
      </c>
      <c r="C299">
        <v>2019</v>
      </c>
      <c r="D299" t="s">
        <v>49</v>
      </c>
      <c r="E299">
        <v>7492</v>
      </c>
      <c r="F299" s="1">
        <v>2494000</v>
      </c>
      <c r="G299" s="1">
        <v>2682443</v>
      </c>
      <c r="H299" s="1">
        <f t="shared" si="45"/>
        <v>332.88841430859583</v>
      </c>
      <c r="I299" s="2">
        <f t="shared" si="46"/>
        <v>7.5558540497193266E-2</v>
      </c>
      <c r="J299" s="1">
        <f t="shared" si="47"/>
        <v>358.04097704217833</v>
      </c>
      <c r="K299" s="1">
        <f t="shared" si="48"/>
        <v>25.152562733582499</v>
      </c>
      <c r="L299" t="s">
        <v>97</v>
      </c>
      <c r="M299" t="s">
        <v>90</v>
      </c>
      <c r="N299">
        <f t="shared" si="49"/>
        <v>1</v>
      </c>
      <c r="P299">
        <f t="shared" si="50"/>
        <v>7492</v>
      </c>
      <c r="Q299">
        <f t="array" ref="Q299">IF(D299="","",IF(D299=D298,"",MAX(IF(D299=$D$2:$D$597,$N$2:$N$597))))</f>
        <v>2</v>
      </c>
      <c r="R299">
        <f t="shared" si="51"/>
        <v>1</v>
      </c>
      <c r="S299" s="2">
        <f t="shared" si="52"/>
        <v>7.5558540497193266E-2</v>
      </c>
      <c r="T299" s="1">
        <f t="shared" si="53"/>
        <v>188443</v>
      </c>
      <c r="U299" s="1">
        <f t="shared" si="54"/>
        <v>25.152562733582489</v>
      </c>
    </row>
    <row r="300" spans="1:21" x14ac:dyDescent="0.25">
      <c r="A300" t="s">
        <v>10</v>
      </c>
      <c r="B300">
        <f t="shared" si="44"/>
        <v>2</v>
      </c>
      <c r="C300">
        <v>2019</v>
      </c>
      <c r="D300" t="s">
        <v>49</v>
      </c>
      <c r="E300">
        <v>7492</v>
      </c>
      <c r="F300" s="1">
        <v>2494000</v>
      </c>
      <c r="G300" s="1">
        <v>2618102.84</v>
      </c>
      <c r="H300" s="1">
        <f t="shared" si="45"/>
        <v>332.88841430859583</v>
      </c>
      <c r="I300" s="2">
        <f t="shared" si="46"/>
        <v>4.9760561347233299E-2</v>
      </c>
      <c r="J300" s="1">
        <f t="shared" si="47"/>
        <v>349.45312867058192</v>
      </c>
      <c r="K300" s="1">
        <f t="shared" si="48"/>
        <v>16.564714361986091</v>
      </c>
      <c r="L300" t="s">
        <v>88</v>
      </c>
      <c r="M300" t="s">
        <v>91</v>
      </c>
      <c r="N300">
        <f t="shared" si="49"/>
        <v>2</v>
      </c>
      <c r="P300" t="str">
        <f t="shared" si="50"/>
        <v/>
      </c>
      <c r="Q300" t="str">
        <f t="array" ref="Q300">IF(D300="","",IF(D300=D299,"",MAX(IF(D300=$D$2:$D$597,$N$2:$N$597))))</f>
        <v/>
      </c>
      <c r="R300" t="str">
        <f t="shared" si="51"/>
        <v/>
      </c>
      <c r="S300" s="2" t="str">
        <f t="shared" si="52"/>
        <v/>
      </c>
      <c r="T300" s="1" t="str">
        <f t="shared" si="53"/>
        <v/>
      </c>
      <c r="U300" s="1" t="str">
        <f t="shared" si="54"/>
        <v/>
      </c>
    </row>
    <row r="301" spans="1:21" x14ac:dyDescent="0.25">
      <c r="A301" t="s">
        <v>14</v>
      </c>
      <c r="B301">
        <f t="shared" si="44"/>
        <v>2</v>
      </c>
      <c r="C301">
        <v>2019</v>
      </c>
      <c r="D301" t="s">
        <v>51</v>
      </c>
      <c r="E301">
        <v>8159</v>
      </c>
      <c r="F301" s="1">
        <v>3215000</v>
      </c>
      <c r="G301" s="1">
        <v>3221032.52</v>
      </c>
      <c r="H301" s="1">
        <f t="shared" si="45"/>
        <v>394.0433876700576</v>
      </c>
      <c r="I301" s="2">
        <f t="shared" si="46"/>
        <v>1.8763670295489949E-3</v>
      </c>
      <c r="J301" s="1">
        <f t="shared" si="47"/>
        <v>394.7827576908935</v>
      </c>
      <c r="K301" s="1">
        <f t="shared" si="48"/>
        <v>0.73937002083590642</v>
      </c>
      <c r="L301" t="s">
        <v>88</v>
      </c>
      <c r="M301" t="s">
        <v>90</v>
      </c>
      <c r="N301">
        <f t="shared" si="49"/>
        <v>1</v>
      </c>
      <c r="P301">
        <f t="shared" si="50"/>
        <v>8159</v>
      </c>
      <c r="Q301">
        <f t="array" ref="Q301">IF(D301="","",IF(D301=D300,"",MAX(IF(D301=$D$2:$D$597,$N$2:$N$597))))</f>
        <v>1</v>
      </c>
      <c r="R301">
        <f t="shared" si="51"/>
        <v>1</v>
      </c>
      <c r="S301" s="2">
        <f t="shared" si="52"/>
        <v>1.8763670295489949E-3</v>
      </c>
      <c r="T301" s="1">
        <f t="shared" si="53"/>
        <v>6032.5200000000186</v>
      </c>
      <c r="U301" s="1">
        <f t="shared" si="54"/>
        <v>0.73937002083588899</v>
      </c>
    </row>
    <row r="302" spans="1:21" x14ac:dyDescent="0.25">
      <c r="A302" t="s">
        <v>14</v>
      </c>
      <c r="B302">
        <f t="shared" si="44"/>
        <v>2</v>
      </c>
      <c r="C302">
        <v>2019</v>
      </c>
      <c r="D302" t="s">
        <v>52</v>
      </c>
      <c r="E302">
        <v>7508</v>
      </c>
      <c r="F302" s="1">
        <v>3211000</v>
      </c>
      <c r="G302" s="1">
        <v>3221305.7</v>
      </c>
      <c r="H302" s="1">
        <f t="shared" si="45"/>
        <v>427.67714437932869</v>
      </c>
      <c r="I302" s="2">
        <f t="shared" si="46"/>
        <v>3.2094985985674823E-3</v>
      </c>
      <c r="J302" s="1">
        <f t="shared" si="47"/>
        <v>429.04977357485353</v>
      </c>
      <c r="K302" s="1">
        <f t="shared" si="48"/>
        <v>1.3726291955248371</v>
      </c>
      <c r="L302" t="s">
        <v>88</v>
      </c>
      <c r="M302" t="s">
        <v>90</v>
      </c>
      <c r="N302">
        <f t="shared" si="49"/>
        <v>1</v>
      </c>
      <c r="P302">
        <f t="shared" si="50"/>
        <v>7508</v>
      </c>
      <c r="Q302">
        <f t="array" ref="Q302">IF(D302="","",IF(D302=D301,"",MAX(IF(D302=$D$2:$D$597,$N$2:$N$597))))</f>
        <v>1</v>
      </c>
      <c r="R302">
        <f t="shared" si="51"/>
        <v>1</v>
      </c>
      <c r="S302" s="2">
        <f t="shared" si="52"/>
        <v>3.2094985985674823E-3</v>
      </c>
      <c r="T302" s="1">
        <f t="shared" si="53"/>
        <v>10305.700000000186</v>
      </c>
      <c r="U302" s="1">
        <f t="shared" si="54"/>
        <v>1.3726291955247985</v>
      </c>
    </row>
    <row r="303" spans="1:21" x14ac:dyDescent="0.25">
      <c r="A303" t="s">
        <v>17</v>
      </c>
      <c r="B303">
        <f t="shared" si="44"/>
        <v>2</v>
      </c>
      <c r="C303">
        <v>2019</v>
      </c>
      <c r="D303" t="s">
        <v>127</v>
      </c>
      <c r="E303">
        <v>9120</v>
      </c>
      <c r="F303" s="1">
        <v>3114000</v>
      </c>
      <c r="G303" s="1">
        <v>3920056</v>
      </c>
      <c r="H303" s="1">
        <f t="shared" si="45"/>
        <v>341.44736842105266</v>
      </c>
      <c r="I303" s="2">
        <f t="shared" si="46"/>
        <v>0.25884906872190111</v>
      </c>
      <c r="J303" s="1">
        <f t="shared" si="47"/>
        <v>429.83070175438598</v>
      </c>
      <c r="K303" s="1">
        <f t="shared" si="48"/>
        <v>88.383333333333326</v>
      </c>
      <c r="L303" t="s">
        <v>97</v>
      </c>
      <c r="M303" t="s">
        <v>90</v>
      </c>
      <c r="N303">
        <f t="shared" si="49"/>
        <v>1</v>
      </c>
      <c r="P303">
        <f t="shared" si="50"/>
        <v>9120</v>
      </c>
      <c r="Q303">
        <f t="array" ref="Q303">IF(D303="","",IF(D303=D302,"",MAX(IF(D303=$D$2:$D$597,$N$2:$N$597))))</f>
        <v>2</v>
      </c>
      <c r="R303">
        <f t="shared" si="51"/>
        <v>1</v>
      </c>
      <c r="S303" s="2">
        <f t="shared" si="52"/>
        <v>0.25884906872190111</v>
      </c>
      <c r="T303" s="1">
        <f t="shared" si="53"/>
        <v>806056</v>
      </c>
      <c r="U303" s="1">
        <f t="shared" si="54"/>
        <v>88.38333333333334</v>
      </c>
    </row>
    <row r="304" spans="1:21" x14ac:dyDescent="0.25">
      <c r="A304" t="s">
        <v>17</v>
      </c>
      <c r="B304">
        <f t="shared" si="44"/>
        <v>2</v>
      </c>
      <c r="C304">
        <v>2019</v>
      </c>
      <c r="D304" t="s">
        <v>127</v>
      </c>
      <c r="E304">
        <v>9120</v>
      </c>
      <c r="F304" s="1">
        <v>3114000</v>
      </c>
      <c r="G304" s="1">
        <v>3841223.94</v>
      </c>
      <c r="H304" s="1">
        <f t="shared" si="45"/>
        <v>341.44736842105266</v>
      </c>
      <c r="I304" s="2">
        <f t="shared" si="46"/>
        <v>0.23353369942196531</v>
      </c>
      <c r="J304" s="1">
        <f t="shared" si="47"/>
        <v>421.1868355263158</v>
      </c>
      <c r="K304" s="1">
        <f t="shared" si="48"/>
        <v>79.739467105263145</v>
      </c>
      <c r="L304" t="s">
        <v>96</v>
      </c>
      <c r="M304" t="s">
        <v>91</v>
      </c>
      <c r="N304">
        <f t="shared" si="49"/>
        <v>2</v>
      </c>
      <c r="P304" t="str">
        <f t="shared" si="50"/>
        <v/>
      </c>
      <c r="Q304" t="str">
        <f t="array" ref="Q304">IF(D304="","",IF(D304=D303,"",MAX(IF(D304=$D$2:$D$597,$N$2:$N$597))))</f>
        <v/>
      </c>
      <c r="R304" t="str">
        <f t="shared" si="51"/>
        <v/>
      </c>
      <c r="S304" s="2" t="str">
        <f t="shared" si="52"/>
        <v/>
      </c>
      <c r="T304" s="1" t="str">
        <f t="shared" si="53"/>
        <v/>
      </c>
      <c r="U304" s="1" t="str">
        <f t="shared" si="54"/>
        <v/>
      </c>
    </row>
    <row r="305" spans="1:21" x14ac:dyDescent="0.25">
      <c r="A305" t="s">
        <v>17</v>
      </c>
      <c r="B305">
        <f t="shared" si="44"/>
        <v>2</v>
      </c>
      <c r="C305">
        <v>2019</v>
      </c>
      <c r="D305" t="s">
        <v>128</v>
      </c>
      <c r="E305">
        <v>6963</v>
      </c>
      <c r="F305" s="1">
        <f>301*E305</f>
        <v>2095863</v>
      </c>
      <c r="G305" s="1">
        <f>312.01*E305</f>
        <v>2172525.63</v>
      </c>
      <c r="H305" s="1">
        <f t="shared" si="45"/>
        <v>301</v>
      </c>
      <c r="I305" s="2">
        <f t="shared" si="46"/>
        <v>3.6578073089700944E-2</v>
      </c>
      <c r="J305" s="1">
        <f t="shared" si="47"/>
        <v>312.01</v>
      </c>
      <c r="K305" s="1">
        <f t="shared" si="48"/>
        <v>11.009999999999991</v>
      </c>
      <c r="L305" t="s">
        <v>88</v>
      </c>
      <c r="M305" t="s">
        <v>90</v>
      </c>
      <c r="N305">
        <f t="shared" si="49"/>
        <v>1</v>
      </c>
      <c r="P305">
        <f t="shared" si="50"/>
        <v>6963</v>
      </c>
      <c r="Q305">
        <f t="array" ref="Q305">IF(D305="","",IF(D305=D304,"",MAX(IF(D305=$D$2:$D$597,$N$2:$N$597))))</f>
        <v>1</v>
      </c>
      <c r="R305">
        <f t="shared" si="51"/>
        <v>1</v>
      </c>
      <c r="S305" s="2">
        <f t="shared" si="52"/>
        <v>3.6578073089700944E-2</v>
      </c>
      <c r="T305" s="1">
        <f t="shared" si="53"/>
        <v>76662.629999999888</v>
      </c>
      <c r="U305" s="1">
        <f t="shared" si="54"/>
        <v>11.009999999999984</v>
      </c>
    </row>
    <row r="306" spans="1:21" x14ac:dyDescent="0.25">
      <c r="A306" t="s">
        <v>53</v>
      </c>
      <c r="B306">
        <f t="shared" si="44"/>
        <v>3</v>
      </c>
      <c r="C306">
        <v>2019</v>
      </c>
      <c r="D306" t="s">
        <v>129</v>
      </c>
      <c r="E306">
        <v>5231</v>
      </c>
      <c r="F306" s="1">
        <v>1302000</v>
      </c>
      <c r="G306" s="1">
        <v>1431500</v>
      </c>
      <c r="H306" s="1">
        <f t="shared" si="45"/>
        <v>248.90078378895049</v>
      </c>
      <c r="I306" s="2">
        <f t="shared" si="46"/>
        <v>9.9462365591397844E-2</v>
      </c>
      <c r="J306" s="1">
        <f t="shared" si="47"/>
        <v>273.65704454215256</v>
      </c>
      <c r="K306" s="1">
        <f t="shared" si="48"/>
        <v>24.756260753202071</v>
      </c>
      <c r="L306" t="s">
        <v>97</v>
      </c>
      <c r="M306" t="s">
        <v>90</v>
      </c>
      <c r="N306">
        <f t="shared" si="49"/>
        <v>1</v>
      </c>
      <c r="P306">
        <f t="shared" si="50"/>
        <v>5231</v>
      </c>
      <c r="Q306">
        <f t="array" ref="Q306">IF(D306="","",IF(D306=D305,"",MAX(IF(D306=$D$2:$D$597,$N$2:$N$597))))</f>
        <v>1</v>
      </c>
      <c r="R306">
        <f t="shared" si="51"/>
        <v>1</v>
      </c>
      <c r="S306" s="2">
        <f t="shared" si="52"/>
        <v>9.9462365591397844E-2</v>
      </c>
      <c r="T306" s="1">
        <f t="shared" si="53"/>
        <v>129500</v>
      </c>
      <c r="U306" s="1">
        <f t="shared" si="54"/>
        <v>24.756260753202064</v>
      </c>
    </row>
    <row r="307" spans="1:21" x14ac:dyDescent="0.25">
      <c r="A307" t="s">
        <v>33</v>
      </c>
      <c r="B307">
        <f t="shared" si="44"/>
        <v>3</v>
      </c>
      <c r="C307">
        <v>2019</v>
      </c>
      <c r="D307" t="s">
        <v>54</v>
      </c>
      <c r="E307">
        <v>8049</v>
      </c>
      <c r="F307" s="1">
        <v>2664000</v>
      </c>
      <c r="G307" s="1">
        <v>4587619.97</v>
      </c>
      <c r="H307" s="1">
        <f t="shared" si="45"/>
        <v>330.97279165113679</v>
      </c>
      <c r="I307" s="2">
        <f t="shared" si="46"/>
        <v>0.72207956831831821</v>
      </c>
      <c r="J307" s="1">
        <f t="shared" si="47"/>
        <v>569.96148217169832</v>
      </c>
      <c r="K307" s="1">
        <f t="shared" si="48"/>
        <v>238.98869052056153</v>
      </c>
      <c r="L307" t="s">
        <v>94</v>
      </c>
      <c r="M307" t="s">
        <v>90</v>
      </c>
      <c r="N307">
        <f t="shared" si="49"/>
        <v>1</v>
      </c>
      <c r="P307">
        <f t="shared" si="50"/>
        <v>8049</v>
      </c>
      <c r="Q307">
        <f t="array" ref="Q307">IF(D307="","",IF(D307=D306,"",MAX(IF(D307=$D$2:$D$597,$N$2:$N$597))))</f>
        <v>4</v>
      </c>
      <c r="R307">
        <f t="shared" si="51"/>
        <v>1</v>
      </c>
      <c r="S307" s="2">
        <f t="shared" si="52"/>
        <v>0.72207956831831821</v>
      </c>
      <c r="T307" s="1">
        <f t="shared" si="53"/>
        <v>1923619.9699999997</v>
      </c>
      <c r="U307" s="1">
        <f t="shared" si="54"/>
        <v>238.98869052056153</v>
      </c>
    </row>
    <row r="308" spans="1:21" x14ac:dyDescent="0.25">
      <c r="A308" t="s">
        <v>33</v>
      </c>
      <c r="B308">
        <f t="shared" si="44"/>
        <v>3</v>
      </c>
      <c r="C308">
        <v>2019</v>
      </c>
      <c r="D308" t="s">
        <v>54</v>
      </c>
      <c r="E308">
        <v>8049</v>
      </c>
      <c r="F308" s="1">
        <v>2664000</v>
      </c>
      <c r="G308" s="1">
        <v>4160830</v>
      </c>
      <c r="H308" s="1">
        <f t="shared" si="45"/>
        <v>330.97279165113679</v>
      </c>
      <c r="I308" s="2">
        <f t="shared" si="46"/>
        <v>0.5618731231231231</v>
      </c>
      <c r="J308" s="1">
        <f t="shared" si="47"/>
        <v>516.93750776493971</v>
      </c>
      <c r="K308" s="1">
        <f t="shared" si="48"/>
        <v>185.96471611380292</v>
      </c>
      <c r="L308" t="s">
        <v>130</v>
      </c>
      <c r="M308" t="s">
        <v>91</v>
      </c>
      <c r="N308">
        <f t="shared" si="49"/>
        <v>2</v>
      </c>
      <c r="P308" t="str">
        <f t="shared" si="50"/>
        <v/>
      </c>
      <c r="Q308" t="str">
        <f t="array" ref="Q308">IF(D308="","",IF(D308=D307,"",MAX(IF(D308=$D$2:$D$597,$N$2:$N$597))))</f>
        <v/>
      </c>
      <c r="R308" t="str">
        <f t="shared" si="51"/>
        <v/>
      </c>
      <c r="S308" s="2" t="str">
        <f t="shared" si="52"/>
        <v/>
      </c>
      <c r="T308" s="1" t="str">
        <f t="shared" si="53"/>
        <v/>
      </c>
      <c r="U308" s="1" t="str">
        <f t="shared" si="54"/>
        <v/>
      </c>
    </row>
    <row r="309" spans="1:21" x14ac:dyDescent="0.25">
      <c r="A309" t="s">
        <v>33</v>
      </c>
      <c r="B309">
        <f t="shared" si="44"/>
        <v>3</v>
      </c>
      <c r="C309">
        <v>2019</v>
      </c>
      <c r="D309" t="s">
        <v>54</v>
      </c>
      <c r="E309">
        <v>8049</v>
      </c>
      <c r="F309" s="1">
        <v>2664000</v>
      </c>
      <c r="G309" s="1">
        <v>3658105.03</v>
      </c>
      <c r="H309" s="1">
        <f t="shared" si="45"/>
        <v>330.97279165113679</v>
      </c>
      <c r="I309" s="2">
        <f t="shared" si="46"/>
        <v>0.37316254879879873</v>
      </c>
      <c r="J309" s="1">
        <f t="shared" si="47"/>
        <v>454.47944216672875</v>
      </c>
      <c r="K309" s="1">
        <f t="shared" si="48"/>
        <v>123.50665051559196</v>
      </c>
      <c r="L309" t="s">
        <v>88</v>
      </c>
      <c r="M309" t="s">
        <v>91</v>
      </c>
      <c r="N309">
        <f t="shared" si="49"/>
        <v>3</v>
      </c>
      <c r="P309" t="str">
        <f t="shared" si="50"/>
        <v/>
      </c>
      <c r="Q309" t="str">
        <f t="array" ref="Q309">IF(D309="","",IF(D309=D308,"",MAX(IF(D309=$D$2:$D$597,$N$2:$N$597))))</f>
        <v/>
      </c>
      <c r="R309" t="str">
        <f t="shared" si="51"/>
        <v/>
      </c>
      <c r="S309" s="2" t="str">
        <f t="shared" si="52"/>
        <v/>
      </c>
      <c r="T309" s="1" t="str">
        <f t="shared" si="53"/>
        <v/>
      </c>
      <c r="U309" s="1" t="str">
        <f t="shared" si="54"/>
        <v/>
      </c>
    </row>
    <row r="310" spans="1:21" x14ac:dyDescent="0.25">
      <c r="A310" t="s">
        <v>33</v>
      </c>
      <c r="B310">
        <f t="shared" si="44"/>
        <v>3</v>
      </c>
      <c r="C310">
        <v>2019</v>
      </c>
      <c r="D310" t="s">
        <v>54</v>
      </c>
      <c r="E310">
        <v>8049</v>
      </c>
      <c r="F310" s="1">
        <v>2664000</v>
      </c>
      <c r="G310" s="1">
        <v>3653220</v>
      </c>
      <c r="H310" s="1">
        <f t="shared" si="45"/>
        <v>330.97279165113679</v>
      </c>
      <c r="I310" s="2">
        <f t="shared" si="46"/>
        <v>0.37132882882882884</v>
      </c>
      <c r="J310" s="1">
        <f t="shared" si="47"/>
        <v>453.8725307491614</v>
      </c>
      <c r="K310" s="1">
        <f t="shared" si="48"/>
        <v>122.89973909802461</v>
      </c>
      <c r="L310" t="s">
        <v>97</v>
      </c>
      <c r="M310" t="s">
        <v>91</v>
      </c>
      <c r="N310">
        <f t="shared" si="49"/>
        <v>4</v>
      </c>
      <c r="P310" t="str">
        <f t="shared" si="50"/>
        <v/>
      </c>
      <c r="Q310" t="str">
        <f t="array" ref="Q310">IF(D310="","",IF(D310=D309,"",MAX(IF(D310=$D$2:$D$597,$N$2:$N$597))))</f>
        <v/>
      </c>
      <c r="R310" t="str">
        <f t="shared" si="51"/>
        <v/>
      </c>
      <c r="S310" s="2" t="str">
        <f t="shared" si="52"/>
        <v/>
      </c>
      <c r="T310" s="1" t="str">
        <f t="shared" si="53"/>
        <v/>
      </c>
      <c r="U310" s="1" t="str">
        <f t="shared" si="54"/>
        <v/>
      </c>
    </row>
    <row r="311" spans="1:21" x14ac:dyDescent="0.25">
      <c r="A311" t="s">
        <v>33</v>
      </c>
      <c r="B311">
        <f t="shared" si="44"/>
        <v>3</v>
      </c>
      <c r="C311">
        <v>2019</v>
      </c>
      <c r="D311" t="s">
        <v>55</v>
      </c>
      <c r="E311">
        <v>7737</v>
      </c>
      <c r="F311" s="1">
        <v>2667000</v>
      </c>
      <c r="G311" s="1">
        <v>3504793.67</v>
      </c>
      <c r="H311" s="1">
        <f t="shared" si="45"/>
        <v>344.70725087243119</v>
      </c>
      <c r="I311" s="2">
        <f t="shared" si="46"/>
        <v>0.31413335958005245</v>
      </c>
      <c r="J311" s="1">
        <f t="shared" si="47"/>
        <v>452.99129766059195</v>
      </c>
      <c r="K311" s="1">
        <f t="shared" si="48"/>
        <v>108.28404678816077</v>
      </c>
      <c r="L311" t="s">
        <v>94</v>
      </c>
      <c r="M311" t="s">
        <v>90</v>
      </c>
      <c r="N311">
        <f t="shared" si="49"/>
        <v>1</v>
      </c>
      <c r="P311">
        <f t="shared" si="50"/>
        <v>7737</v>
      </c>
      <c r="Q311">
        <f t="array" ref="Q311">IF(D311="","",IF(D311=D310,"",MAX(IF(D311=$D$2:$D$597,$N$2:$N$597))))</f>
        <v>2</v>
      </c>
      <c r="R311">
        <f t="shared" si="51"/>
        <v>1</v>
      </c>
      <c r="S311" s="2">
        <f t="shared" si="52"/>
        <v>0.31413335958005245</v>
      </c>
      <c r="T311" s="1">
        <f t="shared" si="53"/>
        <v>837793.66999999993</v>
      </c>
      <c r="U311" s="1">
        <f t="shared" si="54"/>
        <v>108.28404678816078</v>
      </c>
    </row>
    <row r="312" spans="1:21" x14ac:dyDescent="0.25">
      <c r="A312" t="s">
        <v>33</v>
      </c>
      <c r="B312">
        <f t="shared" si="44"/>
        <v>3</v>
      </c>
      <c r="C312">
        <v>2019</v>
      </c>
      <c r="D312" t="s">
        <v>55</v>
      </c>
      <c r="E312">
        <v>7737</v>
      </c>
      <c r="F312" s="1">
        <v>2667000</v>
      </c>
      <c r="G312" s="1">
        <v>2834308</v>
      </c>
      <c r="H312" s="1">
        <f t="shared" si="45"/>
        <v>344.70725087243119</v>
      </c>
      <c r="I312" s="2">
        <f t="shared" si="46"/>
        <v>6.273265841769779E-2</v>
      </c>
      <c r="J312" s="1">
        <f t="shared" si="47"/>
        <v>366.33165309551504</v>
      </c>
      <c r="K312" s="1">
        <f t="shared" si="48"/>
        <v>21.624402223083848</v>
      </c>
      <c r="L312" t="s">
        <v>97</v>
      </c>
      <c r="M312" t="s">
        <v>91</v>
      </c>
      <c r="N312">
        <f t="shared" si="49"/>
        <v>2</v>
      </c>
      <c r="P312" t="str">
        <f t="shared" si="50"/>
        <v/>
      </c>
      <c r="Q312" t="str">
        <f t="array" ref="Q312">IF(D312="","",IF(D312=D311,"",MAX(IF(D312=$D$2:$D$597,$N$2:$N$597))))</f>
        <v/>
      </c>
      <c r="R312" t="str">
        <f t="shared" si="51"/>
        <v/>
      </c>
      <c r="S312" s="2" t="str">
        <f t="shared" si="52"/>
        <v/>
      </c>
      <c r="T312" s="1" t="str">
        <f t="shared" si="53"/>
        <v/>
      </c>
      <c r="U312" s="1" t="str">
        <f t="shared" si="54"/>
        <v/>
      </c>
    </row>
    <row r="313" spans="1:21" x14ac:dyDescent="0.25">
      <c r="A313" t="s">
        <v>33</v>
      </c>
      <c r="B313">
        <f t="shared" si="44"/>
        <v>3</v>
      </c>
      <c r="C313">
        <v>2019</v>
      </c>
      <c r="D313" t="s">
        <v>131</v>
      </c>
      <c r="E313">
        <v>2315</v>
      </c>
      <c r="F313" s="1">
        <v>746000</v>
      </c>
      <c r="G313" s="1">
        <v>1153806</v>
      </c>
      <c r="H313" s="1">
        <f t="shared" si="45"/>
        <v>322.24622030237583</v>
      </c>
      <c r="I313" s="2">
        <f t="shared" si="46"/>
        <v>0.54665683646112595</v>
      </c>
      <c r="J313" s="1">
        <f t="shared" si="47"/>
        <v>498.40431965442764</v>
      </c>
      <c r="K313" s="1">
        <f t="shared" si="48"/>
        <v>176.15809935205181</v>
      </c>
      <c r="L313" t="s">
        <v>97</v>
      </c>
      <c r="M313" t="s">
        <v>90</v>
      </c>
      <c r="N313">
        <f t="shared" si="49"/>
        <v>1</v>
      </c>
      <c r="P313">
        <f t="shared" si="50"/>
        <v>2315</v>
      </c>
      <c r="Q313">
        <f t="array" ref="Q313">IF(D313="","",IF(D313=D312,"",MAX(IF(D313=$D$2:$D$597,$N$2:$N$597))))</f>
        <v>4</v>
      </c>
      <c r="R313">
        <f t="shared" si="51"/>
        <v>1</v>
      </c>
      <c r="S313" s="2">
        <f t="shared" si="52"/>
        <v>0.54665683646112595</v>
      </c>
      <c r="T313" s="1">
        <f t="shared" si="53"/>
        <v>407806</v>
      </c>
      <c r="U313" s="1">
        <f t="shared" si="54"/>
        <v>176.15809935205183</v>
      </c>
    </row>
    <row r="314" spans="1:21" x14ac:dyDescent="0.25">
      <c r="A314" t="s">
        <v>33</v>
      </c>
      <c r="B314">
        <f t="shared" si="44"/>
        <v>3</v>
      </c>
      <c r="C314">
        <v>2019</v>
      </c>
      <c r="D314" t="s">
        <v>131</v>
      </c>
      <c r="E314">
        <v>2315</v>
      </c>
      <c r="F314" s="1">
        <v>746000</v>
      </c>
      <c r="G314" s="1">
        <v>900092.05</v>
      </c>
      <c r="H314" s="1">
        <f t="shared" si="45"/>
        <v>322.24622030237583</v>
      </c>
      <c r="I314" s="2">
        <f t="shared" si="46"/>
        <v>0.20655770777479898</v>
      </c>
      <c r="J314" s="1">
        <f t="shared" si="47"/>
        <v>388.80866090712743</v>
      </c>
      <c r="K314" s="1">
        <f t="shared" si="48"/>
        <v>66.5624406047516</v>
      </c>
      <c r="L314" t="s">
        <v>96</v>
      </c>
      <c r="M314" t="s">
        <v>91</v>
      </c>
      <c r="N314">
        <f t="shared" si="49"/>
        <v>2</v>
      </c>
      <c r="P314" t="str">
        <f t="shared" si="50"/>
        <v/>
      </c>
      <c r="Q314" t="str">
        <f t="array" ref="Q314">IF(D314="","",IF(D314=D313,"",MAX(IF(D314=$D$2:$D$597,$N$2:$N$597))))</f>
        <v/>
      </c>
      <c r="R314" t="str">
        <f t="shared" si="51"/>
        <v/>
      </c>
      <c r="S314" s="2" t="str">
        <f t="shared" si="52"/>
        <v/>
      </c>
      <c r="T314" s="1" t="str">
        <f t="shared" si="53"/>
        <v/>
      </c>
      <c r="U314" s="1" t="str">
        <f t="shared" si="54"/>
        <v/>
      </c>
    </row>
    <row r="315" spans="1:21" x14ac:dyDescent="0.25">
      <c r="A315" t="s">
        <v>33</v>
      </c>
      <c r="B315">
        <f t="shared" si="44"/>
        <v>3</v>
      </c>
      <c r="C315">
        <v>2019</v>
      </c>
      <c r="D315" t="s">
        <v>131</v>
      </c>
      <c r="E315">
        <v>2315</v>
      </c>
      <c r="F315" s="1">
        <v>746000</v>
      </c>
      <c r="G315" s="1">
        <v>892091</v>
      </c>
      <c r="H315" s="1">
        <f t="shared" si="45"/>
        <v>322.24622030237583</v>
      </c>
      <c r="I315" s="2">
        <f t="shared" si="46"/>
        <v>0.19583243967828418</v>
      </c>
      <c r="J315" s="1">
        <f t="shared" si="47"/>
        <v>385.35248380129588</v>
      </c>
      <c r="K315" s="1">
        <f t="shared" si="48"/>
        <v>63.106263498920043</v>
      </c>
      <c r="L315" t="s">
        <v>100</v>
      </c>
      <c r="M315" t="s">
        <v>91</v>
      </c>
      <c r="N315">
        <f t="shared" si="49"/>
        <v>3</v>
      </c>
      <c r="P315" t="str">
        <f t="shared" si="50"/>
        <v/>
      </c>
      <c r="Q315" t="str">
        <f t="array" ref="Q315">IF(D315="","",IF(D315=D314,"",MAX(IF(D315=$D$2:$D$597,$N$2:$N$597))))</f>
        <v/>
      </c>
      <c r="R315" t="str">
        <f t="shared" si="51"/>
        <v/>
      </c>
      <c r="S315" s="2" t="str">
        <f t="shared" si="52"/>
        <v/>
      </c>
      <c r="T315" s="1" t="str">
        <f t="shared" si="53"/>
        <v/>
      </c>
      <c r="U315" s="1" t="str">
        <f t="shared" si="54"/>
        <v/>
      </c>
    </row>
    <row r="316" spans="1:21" x14ac:dyDescent="0.25">
      <c r="A316" t="s">
        <v>33</v>
      </c>
      <c r="B316">
        <f t="shared" si="44"/>
        <v>3</v>
      </c>
      <c r="C316">
        <v>2019</v>
      </c>
      <c r="D316" t="s">
        <v>131</v>
      </c>
      <c r="E316">
        <v>2315</v>
      </c>
      <c r="F316" s="1">
        <v>746000</v>
      </c>
      <c r="G316" s="1">
        <v>856119.52</v>
      </c>
      <c r="H316" s="1">
        <f t="shared" si="45"/>
        <v>322.24622030237583</v>
      </c>
      <c r="I316" s="2">
        <f t="shared" si="46"/>
        <v>0.1476132975871314</v>
      </c>
      <c r="J316" s="1">
        <f t="shared" si="47"/>
        <v>369.81404751619868</v>
      </c>
      <c r="K316" s="1">
        <f t="shared" si="48"/>
        <v>47.567827213822852</v>
      </c>
      <c r="L316" t="s">
        <v>88</v>
      </c>
      <c r="M316" t="s">
        <v>91</v>
      </c>
      <c r="N316">
        <f t="shared" si="49"/>
        <v>4</v>
      </c>
      <c r="P316" t="str">
        <f t="shared" si="50"/>
        <v/>
      </c>
      <c r="Q316" t="str">
        <f t="array" ref="Q316">IF(D316="","",IF(D316=D315,"",MAX(IF(D316=$D$2:$D$597,$N$2:$N$597))))</f>
        <v/>
      </c>
      <c r="R316" t="str">
        <f t="shared" si="51"/>
        <v/>
      </c>
      <c r="S316" s="2" t="str">
        <f t="shared" si="52"/>
        <v/>
      </c>
      <c r="T316" s="1" t="str">
        <f t="shared" si="53"/>
        <v/>
      </c>
      <c r="U316" s="1" t="str">
        <f t="shared" si="54"/>
        <v/>
      </c>
    </row>
    <row r="317" spans="1:21" x14ac:dyDescent="0.25">
      <c r="A317" t="s">
        <v>36</v>
      </c>
      <c r="B317">
        <f t="shared" si="44"/>
        <v>4</v>
      </c>
      <c r="C317">
        <v>2019</v>
      </c>
      <c r="D317" t="s">
        <v>56</v>
      </c>
      <c r="E317">
        <v>6756</v>
      </c>
      <c r="F317" s="1">
        <v>2103000</v>
      </c>
      <c r="G317" s="1">
        <v>2136638</v>
      </c>
      <c r="H317" s="1">
        <f t="shared" si="45"/>
        <v>311.27886323268206</v>
      </c>
      <c r="I317" s="2">
        <f t="shared" si="46"/>
        <v>1.5995244888254875E-2</v>
      </c>
      <c r="J317" s="1">
        <f t="shared" si="47"/>
        <v>316.25784487862643</v>
      </c>
      <c r="K317" s="1">
        <f t="shared" si="48"/>
        <v>4.9789816459443728</v>
      </c>
      <c r="L317" t="s">
        <v>97</v>
      </c>
      <c r="M317" t="s">
        <v>90</v>
      </c>
      <c r="N317">
        <f t="shared" si="49"/>
        <v>1</v>
      </c>
      <c r="P317">
        <f t="shared" si="50"/>
        <v>6756</v>
      </c>
      <c r="Q317">
        <f t="array" ref="Q317">IF(D317="","",IF(D317=D316,"",MAX(IF(D317=$D$2:$D$597,$N$2:$N$597))))</f>
        <v>1</v>
      </c>
      <c r="R317">
        <f t="shared" si="51"/>
        <v>1</v>
      </c>
      <c r="S317" s="2">
        <f t="shared" si="52"/>
        <v>1.5995244888254875E-2</v>
      </c>
      <c r="T317" s="1">
        <f t="shared" si="53"/>
        <v>33638</v>
      </c>
      <c r="U317" s="1">
        <f t="shared" si="54"/>
        <v>4.9789816459443461</v>
      </c>
    </row>
    <row r="318" spans="1:21" x14ac:dyDescent="0.25">
      <c r="A318" t="s">
        <v>36</v>
      </c>
      <c r="B318">
        <f t="shared" si="44"/>
        <v>4</v>
      </c>
      <c r="C318">
        <v>2019</v>
      </c>
      <c r="D318" t="s">
        <v>57</v>
      </c>
      <c r="E318">
        <v>4325</v>
      </c>
      <c r="F318" s="1">
        <v>1343000</v>
      </c>
      <c r="G318" s="1">
        <v>1479456.83</v>
      </c>
      <c r="H318" s="1">
        <f t="shared" si="45"/>
        <v>310.52023121387282</v>
      </c>
      <c r="I318" s="2">
        <f t="shared" si="46"/>
        <v>0.10160597915115419</v>
      </c>
      <c r="J318" s="1">
        <f t="shared" si="47"/>
        <v>342.07094335260115</v>
      </c>
      <c r="K318" s="1">
        <f t="shared" si="48"/>
        <v>31.550712138728329</v>
      </c>
      <c r="L318" t="s">
        <v>88</v>
      </c>
      <c r="M318" t="s">
        <v>90</v>
      </c>
      <c r="N318">
        <f t="shared" si="49"/>
        <v>1</v>
      </c>
      <c r="P318">
        <f t="shared" si="50"/>
        <v>4325</v>
      </c>
      <c r="Q318">
        <f t="array" ref="Q318">IF(D318="","",IF(D318=D317,"",MAX(IF(D318=$D$2:$D$597,$N$2:$N$597))))</f>
        <v>1</v>
      </c>
      <c r="R318">
        <f t="shared" si="51"/>
        <v>1</v>
      </c>
      <c r="S318" s="2">
        <f t="shared" si="52"/>
        <v>0.10160597915115419</v>
      </c>
      <c r="T318" s="1">
        <f t="shared" si="53"/>
        <v>136456.83000000007</v>
      </c>
      <c r="U318" s="1">
        <f t="shared" si="54"/>
        <v>31.55071213872834</v>
      </c>
    </row>
    <row r="319" spans="1:21" x14ac:dyDescent="0.25">
      <c r="A319" t="s">
        <v>38</v>
      </c>
      <c r="B319">
        <f t="shared" si="44"/>
        <v>4</v>
      </c>
      <c r="C319">
        <v>2019</v>
      </c>
      <c r="D319" t="s">
        <v>50</v>
      </c>
      <c r="E319">
        <v>4155</v>
      </c>
      <c r="F319" s="1">
        <f>187*E319</f>
        <v>776985</v>
      </c>
      <c r="G319" s="1">
        <f>232.6*E319</f>
        <v>966453</v>
      </c>
      <c r="H319" s="1">
        <f t="shared" si="45"/>
        <v>187</v>
      </c>
      <c r="I319" s="2">
        <f t="shared" si="46"/>
        <v>0.24385026737967913</v>
      </c>
      <c r="J319" s="1">
        <f t="shared" si="47"/>
        <v>232.6</v>
      </c>
      <c r="K319" s="1">
        <f t="shared" si="48"/>
        <v>45.599999999999994</v>
      </c>
      <c r="L319" t="s">
        <v>100</v>
      </c>
      <c r="M319" t="s">
        <v>90</v>
      </c>
      <c r="N319">
        <f t="shared" si="49"/>
        <v>1</v>
      </c>
      <c r="P319">
        <f t="shared" si="50"/>
        <v>4155</v>
      </c>
      <c r="Q319">
        <f t="array" ref="Q319">IF(D319="","",IF(D319=D318,"",MAX(IF(D319=$D$2:$D$597,$N$2:$N$597))))</f>
        <v>1</v>
      </c>
      <c r="R319">
        <f t="shared" si="51"/>
        <v>1</v>
      </c>
      <c r="S319" s="2">
        <f t="shared" si="52"/>
        <v>0.24385026737967913</v>
      </c>
      <c r="T319" s="1">
        <f t="shared" si="53"/>
        <v>189468</v>
      </c>
      <c r="U319" s="1">
        <f t="shared" si="54"/>
        <v>45.6</v>
      </c>
    </row>
    <row r="320" spans="1:21" x14ac:dyDescent="0.25">
      <c r="A320" t="s">
        <v>38</v>
      </c>
      <c r="B320">
        <f t="shared" si="44"/>
        <v>4</v>
      </c>
      <c r="C320">
        <v>2019</v>
      </c>
      <c r="D320" t="s">
        <v>59</v>
      </c>
      <c r="E320">
        <v>6202</v>
      </c>
      <c r="F320" s="1">
        <v>2199000</v>
      </c>
      <c r="G320" s="1">
        <v>2222559.96</v>
      </c>
      <c r="H320" s="1">
        <f t="shared" si="45"/>
        <v>354.56304417929698</v>
      </c>
      <c r="I320" s="2">
        <f t="shared" si="46"/>
        <v>1.0713942701227814E-2</v>
      </c>
      <c r="J320" s="1">
        <f t="shared" si="47"/>
        <v>358.36181231860689</v>
      </c>
      <c r="K320" s="1">
        <f t="shared" si="48"/>
        <v>3.7987681393099137</v>
      </c>
      <c r="L320" t="s">
        <v>88</v>
      </c>
      <c r="M320" t="s">
        <v>90</v>
      </c>
      <c r="N320">
        <f t="shared" si="49"/>
        <v>1</v>
      </c>
      <c r="P320">
        <f t="shared" si="50"/>
        <v>6202</v>
      </c>
      <c r="Q320">
        <f t="array" ref="Q320">IF(D320="","",IF(D320=D319,"",MAX(IF(D320=$D$2:$D$597,$N$2:$N$597))))</f>
        <v>1</v>
      </c>
      <c r="R320">
        <f t="shared" si="51"/>
        <v>1</v>
      </c>
      <c r="S320" s="2">
        <f t="shared" si="52"/>
        <v>1.0713942701227814E-2</v>
      </c>
      <c r="T320" s="1">
        <f t="shared" si="53"/>
        <v>23559.959999999963</v>
      </c>
      <c r="U320" s="1">
        <f t="shared" si="54"/>
        <v>3.7987681393098942</v>
      </c>
    </row>
    <row r="321" spans="1:21" x14ac:dyDescent="0.25">
      <c r="A321" t="s">
        <v>44</v>
      </c>
      <c r="B321">
        <f t="shared" si="44"/>
        <v>4</v>
      </c>
      <c r="C321">
        <v>2019</v>
      </c>
      <c r="D321" t="s">
        <v>61</v>
      </c>
      <c r="E321">
        <v>5422</v>
      </c>
      <c r="F321" s="1">
        <v>1709000</v>
      </c>
      <c r="G321" s="1">
        <v>1777360</v>
      </c>
      <c r="H321" s="1">
        <f t="shared" si="45"/>
        <v>315.19734415344891</v>
      </c>
      <c r="I321" s="2">
        <f t="shared" si="46"/>
        <v>0.04</v>
      </c>
      <c r="J321" s="1">
        <f t="shared" si="47"/>
        <v>327.80523791958689</v>
      </c>
      <c r="K321" s="1">
        <f t="shared" si="48"/>
        <v>12.607893766137977</v>
      </c>
      <c r="L321" t="s">
        <v>132</v>
      </c>
      <c r="M321" t="s">
        <v>90</v>
      </c>
      <c r="N321">
        <f t="shared" si="49"/>
        <v>1</v>
      </c>
      <c r="P321">
        <f t="shared" si="50"/>
        <v>5422</v>
      </c>
      <c r="Q321">
        <f t="array" ref="Q321">IF(D321="","",IF(D321=D320,"",MAX(IF(D321=$D$2:$D$597,$N$2:$N$597))))</f>
        <v>2</v>
      </c>
      <c r="R321">
        <f t="shared" si="51"/>
        <v>1</v>
      </c>
      <c r="S321" s="2">
        <f t="shared" si="52"/>
        <v>0.04</v>
      </c>
      <c r="T321" s="1">
        <f t="shared" si="53"/>
        <v>68360</v>
      </c>
      <c r="U321" s="1">
        <f t="shared" si="54"/>
        <v>12.607893766137957</v>
      </c>
    </row>
    <row r="322" spans="1:21" x14ac:dyDescent="0.25">
      <c r="A322" t="s">
        <v>44</v>
      </c>
      <c r="B322">
        <f t="shared" ref="B322:B378" si="55">IF(OR(A322="July",A322="August",A322="September"),1,IF(OR(A322="October",A322="November",A322="December"),2,IF(OR(A322="January",A322="February",A322="March"),3,IF(OR(A322="April",A322="May",A322="June"),4))))</f>
        <v>4</v>
      </c>
      <c r="C322">
        <v>2019</v>
      </c>
      <c r="D322" t="s">
        <v>61</v>
      </c>
      <c r="E322">
        <v>5422</v>
      </c>
      <c r="F322" s="1">
        <v>1709000</v>
      </c>
      <c r="G322" s="1">
        <v>1713300</v>
      </c>
      <c r="H322" s="1">
        <f t="shared" ref="H322:H383" si="56">F322/E322</f>
        <v>315.19734415344891</v>
      </c>
      <c r="I322" s="2">
        <f t="shared" ref="I322:I369" si="57">(G322-F322)/F322</f>
        <v>2.5160912814511409E-3</v>
      </c>
      <c r="J322" s="1">
        <f t="shared" ref="J322:J372" si="58">G322/E322</f>
        <v>315.99040944300998</v>
      </c>
      <c r="K322" s="1">
        <f t="shared" ref="K322:K372" si="59">J322-(F322/E322)</f>
        <v>0.79306528956107059</v>
      </c>
      <c r="L322" t="s">
        <v>123</v>
      </c>
      <c r="M322" t="s">
        <v>91</v>
      </c>
      <c r="N322">
        <f t="shared" si="49"/>
        <v>2</v>
      </c>
      <c r="P322" t="str">
        <f t="shared" si="50"/>
        <v/>
      </c>
      <c r="Q322" t="str">
        <f t="array" ref="Q322">IF(D322="","",IF(D322=D321,"",MAX(IF(D322=$D$2:$D$597,$N$2:$N$597))))</f>
        <v/>
      </c>
      <c r="R322" t="str">
        <f t="shared" si="51"/>
        <v/>
      </c>
      <c r="S322" s="2" t="str">
        <f t="shared" si="52"/>
        <v/>
      </c>
      <c r="T322" s="1" t="str">
        <f t="shared" si="53"/>
        <v/>
      </c>
      <c r="U322" s="1" t="str">
        <f t="shared" si="54"/>
        <v/>
      </c>
    </row>
    <row r="323" spans="1:21" x14ac:dyDescent="0.25">
      <c r="A323" t="s">
        <v>62</v>
      </c>
      <c r="B323">
        <f t="shared" si="55"/>
        <v>1</v>
      </c>
      <c r="C323">
        <v>2020</v>
      </c>
      <c r="D323" t="s">
        <v>63</v>
      </c>
      <c r="E323">
        <v>4586</v>
      </c>
      <c r="F323" s="1">
        <v>1035000</v>
      </c>
      <c r="G323" s="1">
        <v>1241048</v>
      </c>
      <c r="H323" s="1">
        <f t="shared" si="56"/>
        <v>225.6868730920192</v>
      </c>
      <c r="I323" s="2">
        <f t="shared" si="57"/>
        <v>0.19908019323671497</v>
      </c>
      <c r="J323" s="1">
        <f t="shared" si="58"/>
        <v>270.61665939816834</v>
      </c>
      <c r="K323" s="1">
        <f t="shared" si="59"/>
        <v>44.92978630614914</v>
      </c>
      <c r="L323" t="s">
        <v>123</v>
      </c>
      <c r="M323" t="s">
        <v>90</v>
      </c>
      <c r="N323">
        <f t="shared" ref="N323:N385" si="60">IF(D323="","",IF(G323&gt;0,IF(D323=D322,N322+1,1),0))</f>
        <v>1</v>
      </c>
      <c r="P323">
        <f t="shared" ref="P323:P386" si="61">IF(D323="","",IF(E323&lt;&gt;E322,E323,""))</f>
        <v>4586</v>
      </c>
      <c r="Q323">
        <f t="array" ref="Q323">IF(D323="","",IF(D323=D322,"",MAX(IF(D323=$D$2:$D$597,$N$2:$N$597))))</f>
        <v>3</v>
      </c>
      <c r="R323">
        <f t="shared" ref="R323:R386" si="62">IF(D323="","",IF(D323=D322,"",1))</f>
        <v>1</v>
      </c>
      <c r="S323" s="2">
        <f t="shared" ref="S323:S386" si="63">IF(M323="Y",I323,"")</f>
        <v>0.19908019323671497</v>
      </c>
      <c r="T323" s="1">
        <f t="shared" ref="T323:T386" si="64">IF(M323="Y",G323-F323,"")</f>
        <v>206048</v>
      </c>
      <c r="U323" s="1">
        <f t="shared" ref="U323:U386" si="65">IF(M323="Y",(G323-F323)/E323,"")</f>
        <v>44.929786306149147</v>
      </c>
    </row>
    <row r="324" spans="1:21" x14ac:dyDescent="0.25">
      <c r="A324" t="s">
        <v>62</v>
      </c>
      <c r="B324">
        <f t="shared" si="55"/>
        <v>1</v>
      </c>
      <c r="C324">
        <v>2020</v>
      </c>
      <c r="D324" t="s">
        <v>63</v>
      </c>
      <c r="E324">
        <v>4586</v>
      </c>
      <c r="F324" s="1">
        <v>1035000</v>
      </c>
      <c r="G324" s="1">
        <v>1176149</v>
      </c>
      <c r="H324" s="1">
        <f t="shared" si="56"/>
        <v>225.6868730920192</v>
      </c>
      <c r="I324" s="2">
        <f t="shared" si="57"/>
        <v>0.13637584541062803</v>
      </c>
      <c r="J324" s="1">
        <f t="shared" si="58"/>
        <v>256.46511120802444</v>
      </c>
      <c r="K324" s="1">
        <f t="shared" si="59"/>
        <v>30.778238116005241</v>
      </c>
      <c r="L324" t="s">
        <v>97</v>
      </c>
      <c r="M324" t="s">
        <v>91</v>
      </c>
      <c r="N324">
        <f t="shared" si="60"/>
        <v>2</v>
      </c>
      <c r="P324" t="str">
        <f t="shared" si="61"/>
        <v/>
      </c>
      <c r="Q324" t="str">
        <f t="array" ref="Q324">IF(D324="","",IF(D324=D323,"",MAX(IF(D324=$D$2:$D$597,$N$2:$N$597))))</f>
        <v/>
      </c>
      <c r="R324" t="str">
        <f t="shared" si="62"/>
        <v/>
      </c>
      <c r="S324" s="2" t="str">
        <f t="shared" si="63"/>
        <v/>
      </c>
      <c r="T324" s="1" t="str">
        <f t="shared" si="64"/>
        <v/>
      </c>
      <c r="U324" s="1" t="str">
        <f t="shared" si="65"/>
        <v/>
      </c>
    </row>
    <row r="325" spans="1:21" x14ac:dyDescent="0.25">
      <c r="A325" t="s">
        <v>62</v>
      </c>
      <c r="B325">
        <f t="shared" si="55"/>
        <v>1</v>
      </c>
      <c r="C325">
        <v>2020</v>
      </c>
      <c r="D325" t="s">
        <v>63</v>
      </c>
      <c r="E325">
        <v>4586</v>
      </c>
      <c r="F325" s="1">
        <v>1035000</v>
      </c>
      <c r="G325" s="1">
        <v>1129001.01</v>
      </c>
      <c r="H325" s="1">
        <f t="shared" si="56"/>
        <v>225.6868730920192</v>
      </c>
      <c r="I325" s="2">
        <f t="shared" si="57"/>
        <v>9.0822231884057983E-2</v>
      </c>
      <c r="J325" s="1">
        <f t="shared" si="58"/>
        <v>246.18425861317053</v>
      </c>
      <c r="K325" s="1">
        <f t="shared" si="59"/>
        <v>20.49738552115133</v>
      </c>
      <c r="L325" t="s">
        <v>88</v>
      </c>
      <c r="M325" t="s">
        <v>91</v>
      </c>
      <c r="N325">
        <f t="shared" si="60"/>
        <v>3</v>
      </c>
      <c r="P325" t="str">
        <f t="shared" si="61"/>
        <v/>
      </c>
      <c r="Q325" t="str">
        <f t="array" ref="Q325">IF(D325="","",IF(D325=D324,"",MAX(IF(D325=$D$2:$D$597,$N$2:$N$597))))</f>
        <v/>
      </c>
      <c r="R325" t="str">
        <f t="shared" si="62"/>
        <v/>
      </c>
      <c r="S325" s="2" t="str">
        <f t="shared" si="63"/>
        <v/>
      </c>
      <c r="T325" s="1" t="str">
        <f t="shared" si="64"/>
        <v/>
      </c>
      <c r="U325" s="1" t="str">
        <f t="shared" si="65"/>
        <v/>
      </c>
    </row>
    <row r="326" spans="1:21" x14ac:dyDescent="0.25">
      <c r="A326" t="s">
        <v>10</v>
      </c>
      <c r="B326">
        <f t="shared" si="55"/>
        <v>2</v>
      </c>
      <c r="C326">
        <v>2020</v>
      </c>
      <c r="D326" t="s">
        <v>64</v>
      </c>
      <c r="E326">
        <v>3665</v>
      </c>
      <c r="F326" s="1">
        <f>112*E326</f>
        <v>410480</v>
      </c>
      <c r="G326" s="1">
        <f>222.18*E326</f>
        <v>814289.70000000007</v>
      </c>
      <c r="H326" s="1">
        <f t="shared" si="56"/>
        <v>112</v>
      </c>
      <c r="I326" s="2">
        <f t="shared" si="57"/>
        <v>0.98375000000000012</v>
      </c>
      <c r="J326" s="1">
        <f t="shared" si="58"/>
        <v>222.18</v>
      </c>
      <c r="K326" s="1">
        <f t="shared" si="59"/>
        <v>110.18</v>
      </c>
      <c r="L326" t="s">
        <v>96</v>
      </c>
      <c r="M326" t="s">
        <v>90</v>
      </c>
      <c r="N326">
        <f t="shared" si="60"/>
        <v>1</v>
      </c>
      <c r="P326">
        <f t="shared" si="61"/>
        <v>3665</v>
      </c>
      <c r="Q326">
        <f t="array" ref="Q326">IF(D326="","",IF(D326=D325,"",MAX(IF(D326=$D$2:$D$597,$N$2:$N$597))))</f>
        <v>3</v>
      </c>
      <c r="R326">
        <f t="shared" si="62"/>
        <v>1</v>
      </c>
      <c r="S326" s="2">
        <f t="shared" si="63"/>
        <v>0.98375000000000012</v>
      </c>
      <c r="T326" s="1">
        <f t="shared" si="64"/>
        <v>403809.70000000007</v>
      </c>
      <c r="U326" s="1">
        <f t="shared" si="65"/>
        <v>110.18000000000002</v>
      </c>
    </row>
    <row r="327" spans="1:21" x14ac:dyDescent="0.25">
      <c r="A327" t="s">
        <v>10</v>
      </c>
      <c r="B327">
        <f t="shared" si="55"/>
        <v>2</v>
      </c>
      <c r="C327">
        <v>2020</v>
      </c>
      <c r="D327" t="s">
        <v>64</v>
      </c>
      <c r="E327">
        <v>3665</v>
      </c>
      <c r="F327" s="1">
        <f>112*E327</f>
        <v>410480</v>
      </c>
      <c r="G327" s="1">
        <f>219.99*E327</f>
        <v>806263.35</v>
      </c>
      <c r="H327" s="1">
        <f t="shared" si="56"/>
        <v>112</v>
      </c>
      <c r="I327" s="2">
        <f t="shared" si="57"/>
        <v>0.96419642857142851</v>
      </c>
      <c r="J327" s="1">
        <f t="shared" si="58"/>
        <v>219.98999999999998</v>
      </c>
      <c r="K327" s="1">
        <f t="shared" si="59"/>
        <v>107.98999999999998</v>
      </c>
      <c r="L327" t="s">
        <v>97</v>
      </c>
      <c r="M327" t="s">
        <v>91</v>
      </c>
      <c r="N327">
        <f t="shared" si="60"/>
        <v>2</v>
      </c>
      <c r="P327" t="str">
        <f t="shared" si="61"/>
        <v/>
      </c>
      <c r="Q327" t="str">
        <f t="array" ref="Q327">IF(D327="","",IF(D327=D326,"",MAX(IF(D327=$D$2:$D$597,$N$2:$N$597))))</f>
        <v/>
      </c>
      <c r="R327" t="str">
        <f t="shared" si="62"/>
        <v/>
      </c>
      <c r="S327" s="2" t="str">
        <f t="shared" si="63"/>
        <v/>
      </c>
      <c r="T327" s="1" t="str">
        <f t="shared" si="64"/>
        <v/>
      </c>
      <c r="U327" s="1" t="str">
        <f t="shared" si="65"/>
        <v/>
      </c>
    </row>
    <row r="328" spans="1:21" x14ac:dyDescent="0.25">
      <c r="A328" t="s">
        <v>10</v>
      </c>
      <c r="B328">
        <f t="shared" si="55"/>
        <v>2</v>
      </c>
      <c r="C328">
        <v>2020</v>
      </c>
      <c r="D328" t="s">
        <v>64</v>
      </c>
      <c r="E328">
        <v>3665</v>
      </c>
      <c r="F328" s="1">
        <f>112*E328</f>
        <v>410480</v>
      </c>
      <c r="G328" s="1">
        <f>195.31*E328</f>
        <v>715811.15</v>
      </c>
      <c r="H328" s="1">
        <f t="shared" si="56"/>
        <v>112</v>
      </c>
      <c r="I328" s="2">
        <f t="shared" si="57"/>
        <v>0.74383928571428581</v>
      </c>
      <c r="J328" s="1">
        <f t="shared" si="58"/>
        <v>195.31</v>
      </c>
      <c r="K328" s="1">
        <f t="shared" si="59"/>
        <v>83.31</v>
      </c>
      <c r="L328" t="s">
        <v>123</v>
      </c>
      <c r="M328" t="s">
        <v>91</v>
      </c>
      <c r="N328">
        <f t="shared" si="60"/>
        <v>3</v>
      </c>
      <c r="P328" t="str">
        <f t="shared" si="61"/>
        <v/>
      </c>
      <c r="Q328" t="str">
        <f t="array" ref="Q328">IF(D328="","",IF(D328=D327,"",MAX(IF(D328=$D$2:$D$597,$N$2:$N$597))))</f>
        <v/>
      </c>
      <c r="R328" t="str">
        <f t="shared" si="62"/>
        <v/>
      </c>
      <c r="S328" s="2" t="str">
        <f t="shared" si="63"/>
        <v/>
      </c>
      <c r="T328" s="1" t="str">
        <f t="shared" si="64"/>
        <v/>
      </c>
      <c r="U328" s="1" t="str">
        <f t="shared" si="65"/>
        <v/>
      </c>
    </row>
    <row r="329" spans="1:21" x14ac:dyDescent="0.25">
      <c r="A329" t="s">
        <v>14</v>
      </c>
      <c r="B329">
        <f t="shared" si="55"/>
        <v>2</v>
      </c>
      <c r="C329">
        <v>2020</v>
      </c>
      <c r="D329" t="s">
        <v>65</v>
      </c>
      <c r="E329">
        <v>1880</v>
      </c>
      <c r="F329" s="1">
        <f>17657*15</f>
        <v>264855</v>
      </c>
      <c r="G329" s="1">
        <f>34.86*E329*9.392021</f>
        <v>615523.00187280006</v>
      </c>
      <c r="H329" s="1">
        <f t="shared" si="56"/>
        <v>140.88031914893617</v>
      </c>
      <c r="I329" s="2">
        <f t="shared" si="57"/>
        <v>1.3239999315580224</v>
      </c>
      <c r="J329" s="1">
        <f t="shared" si="58"/>
        <v>327.40585206000003</v>
      </c>
      <c r="K329" s="1">
        <f t="shared" si="59"/>
        <v>186.52553291106386</v>
      </c>
      <c r="L329" t="s">
        <v>123</v>
      </c>
      <c r="M329" t="s">
        <v>90</v>
      </c>
      <c r="N329">
        <f t="shared" si="60"/>
        <v>1</v>
      </c>
      <c r="P329">
        <f t="shared" si="61"/>
        <v>1880</v>
      </c>
      <c r="Q329">
        <f t="array" ref="Q329">IF(D329="","",IF(D329=D328,"",MAX(IF(D329=$D$2:$D$597,$N$2:$N$597))))</f>
        <v>4</v>
      </c>
      <c r="R329">
        <f t="shared" si="62"/>
        <v>1</v>
      </c>
      <c r="S329" s="2">
        <f t="shared" si="63"/>
        <v>1.3239999315580224</v>
      </c>
      <c r="T329" s="1">
        <f t="shared" si="64"/>
        <v>350668.00187280006</v>
      </c>
      <c r="U329" s="1">
        <f t="shared" si="65"/>
        <v>186.52553291106386</v>
      </c>
    </row>
    <row r="330" spans="1:21" x14ac:dyDescent="0.25">
      <c r="A330" t="s">
        <v>14</v>
      </c>
      <c r="B330">
        <f t="shared" si="55"/>
        <v>2</v>
      </c>
      <c r="C330">
        <v>2020</v>
      </c>
      <c r="D330" t="s">
        <v>65</v>
      </c>
      <c r="E330">
        <v>1880</v>
      </c>
      <c r="F330" s="1">
        <f>17657*15</f>
        <v>264855</v>
      </c>
      <c r="G330" s="1">
        <f>26.74*E330*9.392021</f>
        <v>472148.16609519994</v>
      </c>
      <c r="H330" s="1">
        <f t="shared" si="56"/>
        <v>140.88031914893617</v>
      </c>
      <c r="I330" s="2">
        <f t="shared" si="57"/>
        <v>0.78266661416699679</v>
      </c>
      <c r="J330" s="1">
        <f t="shared" si="58"/>
        <v>251.14264153999997</v>
      </c>
      <c r="K330" s="1">
        <f t="shared" si="59"/>
        <v>110.2623223910638</v>
      </c>
      <c r="L330" t="s">
        <v>97</v>
      </c>
      <c r="M330" t="s">
        <v>91</v>
      </c>
      <c r="N330">
        <f t="shared" si="60"/>
        <v>2</v>
      </c>
      <c r="P330" t="str">
        <f t="shared" si="61"/>
        <v/>
      </c>
      <c r="Q330" t="str">
        <f t="array" ref="Q330">IF(D330="","",IF(D330=D329,"",MAX(IF(D330=$D$2:$D$597,$N$2:$N$597))))</f>
        <v/>
      </c>
      <c r="R330" t="str">
        <f t="shared" si="62"/>
        <v/>
      </c>
      <c r="S330" s="2" t="str">
        <f t="shared" si="63"/>
        <v/>
      </c>
      <c r="T330" s="1" t="str">
        <f t="shared" si="64"/>
        <v/>
      </c>
      <c r="U330" s="1" t="str">
        <f t="shared" si="65"/>
        <v/>
      </c>
    </row>
    <row r="331" spans="1:21" x14ac:dyDescent="0.25">
      <c r="A331" t="s">
        <v>14</v>
      </c>
      <c r="B331">
        <f t="shared" si="55"/>
        <v>2</v>
      </c>
      <c r="C331">
        <v>2020</v>
      </c>
      <c r="D331" t="s">
        <v>65</v>
      </c>
      <c r="E331">
        <v>1880</v>
      </c>
      <c r="F331" s="1">
        <f>17657*15</f>
        <v>264855</v>
      </c>
      <c r="G331" s="1">
        <f>23.24*E331*9.392021</f>
        <v>410348.66791519994</v>
      </c>
      <c r="H331" s="1">
        <f t="shared" si="56"/>
        <v>140.88031914893617</v>
      </c>
      <c r="I331" s="2">
        <f t="shared" si="57"/>
        <v>0.54933328770534795</v>
      </c>
      <c r="J331" s="1">
        <f t="shared" si="58"/>
        <v>218.27056803999997</v>
      </c>
      <c r="K331" s="1">
        <f t="shared" si="59"/>
        <v>77.390248891063806</v>
      </c>
      <c r="L331" t="s">
        <v>96</v>
      </c>
      <c r="M331" t="s">
        <v>91</v>
      </c>
      <c r="N331">
        <f t="shared" si="60"/>
        <v>3</v>
      </c>
      <c r="P331" t="str">
        <f t="shared" si="61"/>
        <v/>
      </c>
      <c r="Q331" t="str">
        <f t="array" ref="Q331">IF(D331="","",IF(D331=D330,"",MAX(IF(D331=$D$2:$D$597,$N$2:$N$597))))</f>
        <v/>
      </c>
      <c r="R331" t="str">
        <f t="shared" si="62"/>
        <v/>
      </c>
      <c r="S331" s="2" t="str">
        <f t="shared" si="63"/>
        <v/>
      </c>
      <c r="T331" s="1" t="str">
        <f t="shared" si="64"/>
        <v/>
      </c>
      <c r="U331" s="1" t="str">
        <f t="shared" si="65"/>
        <v/>
      </c>
    </row>
    <row r="332" spans="1:21" x14ac:dyDescent="0.25">
      <c r="A332" t="s">
        <v>14</v>
      </c>
      <c r="B332">
        <f t="shared" si="55"/>
        <v>2</v>
      </c>
      <c r="C332">
        <v>2020</v>
      </c>
      <c r="D332" t="s">
        <v>65</v>
      </c>
      <c r="E332">
        <v>1880</v>
      </c>
      <c r="F332" s="1">
        <f>17657*15</f>
        <v>264855</v>
      </c>
      <c r="G332" s="1">
        <f>19.23*E332*9.392021</f>
        <v>339544.10000039998</v>
      </c>
      <c r="H332" s="1">
        <f t="shared" si="56"/>
        <v>140.88031914893617</v>
      </c>
      <c r="I332" s="2">
        <f t="shared" si="57"/>
        <v>0.2819999622450019</v>
      </c>
      <c r="J332" s="1">
        <f t="shared" si="58"/>
        <v>180.60856382999998</v>
      </c>
      <c r="K332" s="1">
        <f t="shared" si="59"/>
        <v>39.728244681063813</v>
      </c>
      <c r="L332" t="s">
        <v>111</v>
      </c>
      <c r="M332" t="s">
        <v>91</v>
      </c>
      <c r="N332">
        <f t="shared" si="60"/>
        <v>4</v>
      </c>
      <c r="P332" t="str">
        <f t="shared" si="61"/>
        <v/>
      </c>
      <c r="Q332" t="str">
        <f t="array" ref="Q332">IF(D332="","",IF(D332=D331,"",MAX(IF(D332=$D$2:$D$597,$N$2:$N$597))))</f>
        <v/>
      </c>
      <c r="R332" t="str">
        <f t="shared" si="62"/>
        <v/>
      </c>
      <c r="S332" s="2" t="str">
        <f t="shared" si="63"/>
        <v/>
      </c>
      <c r="T332" s="1" t="str">
        <f t="shared" si="64"/>
        <v/>
      </c>
      <c r="U332" s="1" t="str">
        <f t="shared" si="65"/>
        <v/>
      </c>
    </row>
    <row r="333" spans="1:21" x14ac:dyDescent="0.25">
      <c r="A333" t="s">
        <v>14</v>
      </c>
      <c r="B333">
        <f t="shared" si="55"/>
        <v>2</v>
      </c>
      <c r="C333">
        <v>2020</v>
      </c>
      <c r="D333" t="s">
        <v>66</v>
      </c>
      <c r="E333">
        <v>4228</v>
      </c>
      <c r="F333" s="1">
        <v>610000</v>
      </c>
      <c r="G333" s="1">
        <v>952693</v>
      </c>
      <c r="H333" s="1">
        <f t="shared" si="56"/>
        <v>144.27625354777672</v>
      </c>
      <c r="I333" s="2">
        <f t="shared" si="57"/>
        <v>0.5617918032786885</v>
      </c>
      <c r="J333" s="1">
        <f t="shared" si="58"/>
        <v>225.32947019867549</v>
      </c>
      <c r="K333" s="1">
        <f t="shared" si="59"/>
        <v>81.053216650898776</v>
      </c>
      <c r="L333" t="s">
        <v>97</v>
      </c>
      <c r="M333" t="s">
        <v>90</v>
      </c>
      <c r="N333">
        <f t="shared" si="60"/>
        <v>1</v>
      </c>
      <c r="P333">
        <f t="shared" si="61"/>
        <v>4228</v>
      </c>
      <c r="Q333">
        <f t="array" ref="Q333">IF(D333="","",IF(D333=D332,"",MAX(IF(D333=$D$2:$D$597,$N$2:$N$597))))</f>
        <v>3</v>
      </c>
      <c r="R333">
        <f t="shared" si="62"/>
        <v>1</v>
      </c>
      <c r="S333" s="2">
        <f t="shared" si="63"/>
        <v>0.5617918032786885</v>
      </c>
      <c r="T333" s="1">
        <f t="shared" si="64"/>
        <v>342693</v>
      </c>
      <c r="U333" s="1">
        <f t="shared" si="65"/>
        <v>81.053216650898776</v>
      </c>
    </row>
    <row r="334" spans="1:21" x14ac:dyDescent="0.25">
      <c r="A334" t="s">
        <v>14</v>
      </c>
      <c r="B334">
        <f t="shared" si="55"/>
        <v>2</v>
      </c>
      <c r="C334">
        <v>2020</v>
      </c>
      <c r="D334" t="s">
        <v>66</v>
      </c>
      <c r="E334">
        <v>4228</v>
      </c>
      <c r="F334" s="1">
        <v>610000</v>
      </c>
      <c r="G334" s="1">
        <v>860967.54</v>
      </c>
      <c r="H334" s="1">
        <f t="shared" si="56"/>
        <v>144.27625354777672</v>
      </c>
      <c r="I334" s="2">
        <f t="shared" si="57"/>
        <v>0.41142219672131153</v>
      </c>
      <c r="J334" s="1">
        <f t="shared" si="58"/>
        <v>203.63470671712395</v>
      </c>
      <c r="K334" s="1">
        <f t="shared" si="59"/>
        <v>59.358453169347229</v>
      </c>
      <c r="L334" t="s">
        <v>96</v>
      </c>
      <c r="M334" t="s">
        <v>91</v>
      </c>
      <c r="N334">
        <f t="shared" si="60"/>
        <v>2</v>
      </c>
      <c r="P334" t="str">
        <f t="shared" si="61"/>
        <v/>
      </c>
      <c r="Q334" t="str">
        <f t="array" ref="Q334">IF(D334="","",IF(D334=D333,"",MAX(IF(D334=$D$2:$D$597,$N$2:$N$597))))</f>
        <v/>
      </c>
      <c r="R334" t="str">
        <f t="shared" si="62"/>
        <v/>
      </c>
      <c r="S334" s="2" t="str">
        <f t="shared" si="63"/>
        <v/>
      </c>
      <c r="T334" s="1" t="str">
        <f t="shared" si="64"/>
        <v/>
      </c>
      <c r="U334" s="1" t="str">
        <f t="shared" si="65"/>
        <v/>
      </c>
    </row>
    <row r="335" spans="1:21" x14ac:dyDescent="0.25">
      <c r="A335" t="s">
        <v>14</v>
      </c>
      <c r="B335">
        <f t="shared" si="55"/>
        <v>2</v>
      </c>
      <c r="C335">
        <v>2020</v>
      </c>
      <c r="D335" t="s">
        <v>66</v>
      </c>
      <c r="E335">
        <v>4228</v>
      </c>
      <c r="F335" s="1">
        <v>610000</v>
      </c>
      <c r="G335" s="1">
        <v>743950</v>
      </c>
      <c r="H335" s="1">
        <f t="shared" si="56"/>
        <v>144.27625354777672</v>
      </c>
      <c r="I335" s="2">
        <f t="shared" si="57"/>
        <v>0.21959016393442624</v>
      </c>
      <c r="J335" s="1">
        <f t="shared" si="58"/>
        <v>175.95789971617785</v>
      </c>
      <c r="K335" s="1">
        <f t="shared" si="59"/>
        <v>31.68164616840113</v>
      </c>
      <c r="L335" t="s">
        <v>123</v>
      </c>
      <c r="M335" t="s">
        <v>91</v>
      </c>
      <c r="N335">
        <f t="shared" si="60"/>
        <v>3</v>
      </c>
      <c r="P335" t="str">
        <f t="shared" si="61"/>
        <v/>
      </c>
      <c r="Q335" t="str">
        <f t="array" ref="Q335">IF(D335="","",IF(D335=D334,"",MAX(IF(D335=$D$2:$D$597,$N$2:$N$597))))</f>
        <v/>
      </c>
      <c r="R335" t="str">
        <f t="shared" si="62"/>
        <v/>
      </c>
      <c r="S335" s="2" t="str">
        <f t="shared" si="63"/>
        <v/>
      </c>
      <c r="T335" s="1" t="str">
        <f t="shared" si="64"/>
        <v/>
      </c>
      <c r="U335" s="1" t="str">
        <f t="shared" si="65"/>
        <v/>
      </c>
    </row>
    <row r="336" spans="1:21" x14ac:dyDescent="0.25">
      <c r="A336" t="s">
        <v>14</v>
      </c>
      <c r="B336">
        <f t="shared" si="55"/>
        <v>2</v>
      </c>
      <c r="C336">
        <v>2020</v>
      </c>
      <c r="D336" t="s">
        <v>67</v>
      </c>
      <c r="E336">
        <v>6367</v>
      </c>
      <c r="F336" s="1">
        <v>1701000</v>
      </c>
      <c r="G336" s="1">
        <v>2489640.84</v>
      </c>
      <c r="H336" s="1">
        <f t="shared" si="56"/>
        <v>267.15878749803676</v>
      </c>
      <c r="I336" s="2">
        <f t="shared" si="57"/>
        <v>0.46363365079365071</v>
      </c>
      <c r="J336" s="1">
        <f t="shared" si="58"/>
        <v>391.02259148735664</v>
      </c>
      <c r="K336" s="1">
        <f t="shared" si="59"/>
        <v>123.86380398931988</v>
      </c>
      <c r="L336" t="s">
        <v>88</v>
      </c>
      <c r="M336" t="s">
        <v>90</v>
      </c>
      <c r="N336">
        <f t="shared" si="60"/>
        <v>1</v>
      </c>
      <c r="P336">
        <f t="shared" si="61"/>
        <v>6367</v>
      </c>
      <c r="Q336">
        <f t="array" ref="Q336">IF(D336="","",IF(D336=D335,"",MAX(IF(D336=$D$2:$D$597,$N$2:$N$597))))</f>
        <v>2</v>
      </c>
      <c r="R336">
        <f t="shared" si="62"/>
        <v>1</v>
      </c>
      <c r="S336" s="2">
        <f t="shared" si="63"/>
        <v>0.46363365079365071</v>
      </c>
      <c r="T336" s="1">
        <f t="shared" si="64"/>
        <v>788640.83999999985</v>
      </c>
      <c r="U336" s="1">
        <f t="shared" si="65"/>
        <v>123.8638039893199</v>
      </c>
    </row>
    <row r="337" spans="1:21" x14ac:dyDescent="0.25">
      <c r="A337" t="s">
        <v>14</v>
      </c>
      <c r="B337">
        <f t="shared" si="55"/>
        <v>2</v>
      </c>
      <c r="C337">
        <v>2020</v>
      </c>
      <c r="D337" t="s">
        <v>67</v>
      </c>
      <c r="E337">
        <v>6367</v>
      </c>
      <c r="F337" s="1">
        <v>1701000</v>
      </c>
      <c r="G337" s="1">
        <v>2436542</v>
      </c>
      <c r="H337" s="1">
        <f t="shared" si="56"/>
        <v>267.15878749803676</v>
      </c>
      <c r="I337" s="2">
        <f t="shared" si="57"/>
        <v>0.43241740152851266</v>
      </c>
      <c r="J337" s="1">
        <f t="shared" si="58"/>
        <v>382.68289618344591</v>
      </c>
      <c r="K337" s="1">
        <f t="shared" si="59"/>
        <v>115.52410868540915</v>
      </c>
      <c r="L337" t="s">
        <v>130</v>
      </c>
      <c r="M337" t="s">
        <v>91</v>
      </c>
      <c r="N337">
        <f t="shared" si="60"/>
        <v>2</v>
      </c>
      <c r="P337" t="str">
        <f t="shared" si="61"/>
        <v/>
      </c>
      <c r="Q337" t="str">
        <f t="array" ref="Q337">IF(D337="","",IF(D337=D336,"",MAX(IF(D337=$D$2:$D$597,$N$2:$N$597))))</f>
        <v/>
      </c>
      <c r="R337" t="str">
        <f t="shared" si="62"/>
        <v/>
      </c>
      <c r="S337" s="2" t="str">
        <f t="shared" si="63"/>
        <v/>
      </c>
      <c r="T337" s="1" t="str">
        <f t="shared" si="64"/>
        <v/>
      </c>
      <c r="U337" s="1" t="str">
        <f t="shared" si="65"/>
        <v/>
      </c>
    </row>
    <row r="338" spans="1:21" x14ac:dyDescent="0.25">
      <c r="A338" t="s">
        <v>17</v>
      </c>
      <c r="B338">
        <f t="shared" si="55"/>
        <v>2</v>
      </c>
      <c r="C338">
        <v>2020</v>
      </c>
      <c r="D338" t="s">
        <v>68</v>
      </c>
      <c r="E338">
        <v>3253</v>
      </c>
      <c r="F338" s="1">
        <v>995000</v>
      </c>
      <c r="G338" s="1">
        <v>1448570.91</v>
      </c>
      <c r="H338" s="1">
        <f t="shared" si="56"/>
        <v>305.87150322778973</v>
      </c>
      <c r="I338" s="2">
        <f t="shared" si="57"/>
        <v>0.45585016080402002</v>
      </c>
      <c r="J338" s="1">
        <f t="shared" si="58"/>
        <v>445.30307715954501</v>
      </c>
      <c r="K338" s="1">
        <f t="shared" si="59"/>
        <v>139.43157393175528</v>
      </c>
      <c r="L338" t="s">
        <v>88</v>
      </c>
      <c r="M338" t="s">
        <v>90</v>
      </c>
      <c r="N338">
        <f t="shared" si="60"/>
        <v>1</v>
      </c>
      <c r="P338">
        <f t="shared" si="61"/>
        <v>3253</v>
      </c>
      <c r="Q338">
        <f t="array" ref="Q338">IF(D338="","",IF(D338=D337,"",MAX(IF(D338=$D$2:$D$597,$N$2:$N$597))))</f>
        <v>6</v>
      </c>
      <c r="R338">
        <f t="shared" si="62"/>
        <v>1</v>
      </c>
      <c r="S338" s="2">
        <f t="shared" si="63"/>
        <v>0.45585016080402002</v>
      </c>
      <c r="T338" s="1">
        <f t="shared" si="64"/>
        <v>453570.90999999992</v>
      </c>
      <c r="U338" s="1">
        <f t="shared" si="65"/>
        <v>139.43157393175528</v>
      </c>
    </row>
    <row r="339" spans="1:21" x14ac:dyDescent="0.25">
      <c r="A339" t="s">
        <v>17</v>
      </c>
      <c r="B339">
        <f t="shared" si="55"/>
        <v>2</v>
      </c>
      <c r="C339">
        <v>2020</v>
      </c>
      <c r="D339" t="s">
        <v>68</v>
      </c>
      <c r="E339">
        <v>3253</v>
      </c>
      <c r="F339" s="1">
        <v>995000</v>
      </c>
      <c r="G339" s="1">
        <v>1440088</v>
      </c>
      <c r="H339" s="1">
        <f t="shared" si="56"/>
        <v>305.87150322778973</v>
      </c>
      <c r="I339" s="2">
        <f t="shared" si="57"/>
        <v>0.44732462311557791</v>
      </c>
      <c r="J339" s="1">
        <f t="shared" si="58"/>
        <v>442.69535813095604</v>
      </c>
      <c r="K339" s="1">
        <f t="shared" si="59"/>
        <v>136.82385490316631</v>
      </c>
      <c r="L339" t="s">
        <v>97</v>
      </c>
      <c r="M339" t="s">
        <v>91</v>
      </c>
      <c r="N339">
        <f t="shared" si="60"/>
        <v>2</v>
      </c>
      <c r="P339" t="str">
        <f t="shared" si="61"/>
        <v/>
      </c>
      <c r="Q339" t="str">
        <f t="array" ref="Q339">IF(D339="","",IF(D339=D338,"",MAX(IF(D339=$D$2:$D$597,$N$2:$N$597))))</f>
        <v/>
      </c>
      <c r="R339" t="str">
        <f t="shared" si="62"/>
        <v/>
      </c>
      <c r="S339" s="2" t="str">
        <f t="shared" si="63"/>
        <v/>
      </c>
      <c r="T339" s="1" t="str">
        <f t="shared" si="64"/>
        <v/>
      </c>
      <c r="U339" s="1" t="str">
        <f t="shared" si="65"/>
        <v/>
      </c>
    </row>
    <row r="340" spans="1:21" x14ac:dyDescent="0.25">
      <c r="A340" t="s">
        <v>17</v>
      </c>
      <c r="B340">
        <f t="shared" si="55"/>
        <v>2</v>
      </c>
      <c r="C340">
        <v>2020</v>
      </c>
      <c r="D340" t="s">
        <v>68</v>
      </c>
      <c r="E340">
        <v>3253</v>
      </c>
      <c r="F340" s="1">
        <v>995000</v>
      </c>
      <c r="G340" s="1">
        <v>1280546</v>
      </c>
      <c r="H340" s="1">
        <f t="shared" si="56"/>
        <v>305.87150322778973</v>
      </c>
      <c r="I340" s="2">
        <f t="shared" si="57"/>
        <v>0.28698090452261305</v>
      </c>
      <c r="J340" s="1">
        <f t="shared" si="58"/>
        <v>393.65078389179217</v>
      </c>
      <c r="K340" s="1">
        <f t="shared" si="59"/>
        <v>87.779280664002442</v>
      </c>
      <c r="L340" t="s">
        <v>133</v>
      </c>
      <c r="M340" t="s">
        <v>91</v>
      </c>
      <c r="N340">
        <f t="shared" si="60"/>
        <v>3</v>
      </c>
      <c r="P340" t="str">
        <f t="shared" si="61"/>
        <v/>
      </c>
      <c r="Q340" t="str">
        <f t="array" ref="Q340">IF(D340="","",IF(D340=D339,"",MAX(IF(D340=$D$2:$D$597,$N$2:$N$597))))</f>
        <v/>
      </c>
      <c r="R340" t="str">
        <f t="shared" si="62"/>
        <v/>
      </c>
      <c r="S340" s="2" t="str">
        <f t="shared" si="63"/>
        <v/>
      </c>
      <c r="T340" s="1" t="str">
        <f t="shared" si="64"/>
        <v/>
      </c>
      <c r="U340" s="1" t="str">
        <f t="shared" si="65"/>
        <v/>
      </c>
    </row>
    <row r="341" spans="1:21" x14ac:dyDescent="0.25">
      <c r="A341" t="s">
        <v>17</v>
      </c>
      <c r="B341">
        <f t="shared" si="55"/>
        <v>2</v>
      </c>
      <c r="C341">
        <v>2020</v>
      </c>
      <c r="D341" t="s">
        <v>68</v>
      </c>
      <c r="E341">
        <v>3253</v>
      </c>
      <c r="F341" s="1">
        <v>995000</v>
      </c>
      <c r="G341" s="1">
        <v>1139812.19</v>
      </c>
      <c r="H341" s="1">
        <f t="shared" si="56"/>
        <v>305.87150322778973</v>
      </c>
      <c r="I341" s="2">
        <f t="shared" si="57"/>
        <v>0.14553988944723611</v>
      </c>
      <c r="J341" s="1">
        <f t="shared" si="58"/>
        <v>350.38800799262219</v>
      </c>
      <c r="K341" s="1">
        <f t="shared" si="59"/>
        <v>44.516504764832462</v>
      </c>
      <c r="L341" t="s">
        <v>96</v>
      </c>
      <c r="M341" t="s">
        <v>91</v>
      </c>
      <c r="N341">
        <f t="shared" si="60"/>
        <v>4</v>
      </c>
      <c r="P341" t="str">
        <f t="shared" si="61"/>
        <v/>
      </c>
      <c r="Q341" t="str">
        <f t="array" ref="Q341">IF(D341="","",IF(D341=D340,"",MAX(IF(D341=$D$2:$D$597,$N$2:$N$597))))</f>
        <v/>
      </c>
      <c r="R341" t="str">
        <f t="shared" si="62"/>
        <v/>
      </c>
      <c r="S341" s="2" t="str">
        <f t="shared" si="63"/>
        <v/>
      </c>
      <c r="T341" s="1" t="str">
        <f t="shared" si="64"/>
        <v/>
      </c>
      <c r="U341" s="1" t="str">
        <f t="shared" si="65"/>
        <v/>
      </c>
    </row>
    <row r="342" spans="1:21" x14ac:dyDescent="0.25">
      <c r="A342" t="s">
        <v>17</v>
      </c>
      <c r="B342">
        <f t="shared" si="55"/>
        <v>2</v>
      </c>
      <c r="C342">
        <v>2020</v>
      </c>
      <c r="D342" t="s">
        <v>68</v>
      </c>
      <c r="E342">
        <v>3253</v>
      </c>
      <c r="F342" s="1">
        <v>995000</v>
      </c>
      <c r="G342" s="1">
        <v>1076321</v>
      </c>
      <c r="H342" s="1">
        <f t="shared" si="56"/>
        <v>305.87150322778973</v>
      </c>
      <c r="I342" s="2">
        <f t="shared" si="57"/>
        <v>8.1729648241206029E-2</v>
      </c>
      <c r="J342" s="1">
        <f t="shared" si="58"/>
        <v>330.87027359360593</v>
      </c>
      <c r="K342" s="1">
        <f t="shared" si="59"/>
        <v>24.998770365816199</v>
      </c>
      <c r="L342" t="s">
        <v>130</v>
      </c>
      <c r="M342" t="s">
        <v>91</v>
      </c>
      <c r="N342">
        <f t="shared" si="60"/>
        <v>5</v>
      </c>
      <c r="P342" t="str">
        <f t="shared" si="61"/>
        <v/>
      </c>
      <c r="Q342" t="str">
        <f t="array" ref="Q342">IF(D342="","",IF(D342=D341,"",MAX(IF(D342=$D$2:$D$597,$N$2:$N$597))))</f>
        <v/>
      </c>
      <c r="R342" t="str">
        <f t="shared" si="62"/>
        <v/>
      </c>
      <c r="S342" s="2" t="str">
        <f t="shared" si="63"/>
        <v/>
      </c>
      <c r="T342" s="1" t="str">
        <f t="shared" si="64"/>
        <v/>
      </c>
      <c r="U342" s="1" t="str">
        <f t="shared" si="65"/>
        <v/>
      </c>
    </row>
    <row r="343" spans="1:21" x14ac:dyDescent="0.25">
      <c r="A343" t="s">
        <v>17</v>
      </c>
      <c r="B343">
        <f t="shared" si="55"/>
        <v>2</v>
      </c>
      <c r="C343">
        <v>2020</v>
      </c>
      <c r="D343" t="s">
        <v>68</v>
      </c>
      <c r="E343">
        <v>3253</v>
      </c>
      <c r="F343" s="1">
        <v>995000</v>
      </c>
      <c r="G343" s="1">
        <v>1051000</v>
      </c>
      <c r="H343" s="1">
        <f t="shared" si="56"/>
        <v>305.87150322778973</v>
      </c>
      <c r="I343" s="2">
        <f t="shared" si="57"/>
        <v>5.6281407035175882E-2</v>
      </c>
      <c r="J343" s="1">
        <f t="shared" si="58"/>
        <v>323.08638180141406</v>
      </c>
      <c r="K343" s="1">
        <f t="shared" si="59"/>
        <v>17.214878573624333</v>
      </c>
      <c r="L343" t="s">
        <v>134</v>
      </c>
      <c r="M343" t="s">
        <v>91</v>
      </c>
      <c r="N343">
        <f t="shared" si="60"/>
        <v>6</v>
      </c>
      <c r="P343" t="str">
        <f t="shared" si="61"/>
        <v/>
      </c>
      <c r="Q343" t="str">
        <f t="array" ref="Q343">IF(D343="","",IF(D343=D342,"",MAX(IF(D343=$D$2:$D$597,$N$2:$N$597))))</f>
        <v/>
      </c>
      <c r="R343" t="str">
        <f t="shared" si="62"/>
        <v/>
      </c>
      <c r="S343" s="2" t="str">
        <f t="shared" si="63"/>
        <v/>
      </c>
      <c r="T343" s="1" t="str">
        <f t="shared" si="64"/>
        <v/>
      </c>
      <c r="U343" s="1" t="str">
        <f t="shared" si="65"/>
        <v/>
      </c>
    </row>
    <row r="344" spans="1:21" x14ac:dyDescent="0.25">
      <c r="A344" t="s">
        <v>17</v>
      </c>
      <c r="B344">
        <f t="shared" si="55"/>
        <v>2</v>
      </c>
      <c r="C344">
        <v>2020</v>
      </c>
      <c r="D344" t="s">
        <v>69</v>
      </c>
      <c r="E344">
        <v>7538</v>
      </c>
      <c r="F344" s="1">
        <v>2520000</v>
      </c>
      <c r="G344" s="1">
        <v>2912734.01</v>
      </c>
      <c r="H344" s="1">
        <f t="shared" si="56"/>
        <v>334.30618201114356</v>
      </c>
      <c r="I344" s="2">
        <f t="shared" si="57"/>
        <v>0.15584682936507926</v>
      </c>
      <c r="J344" s="1">
        <f t="shared" si="58"/>
        <v>386.40674051472536</v>
      </c>
      <c r="K344" s="1">
        <f t="shared" si="59"/>
        <v>52.100558503581794</v>
      </c>
      <c r="L344" t="s">
        <v>88</v>
      </c>
      <c r="M344" t="s">
        <v>90</v>
      </c>
      <c r="N344">
        <f t="shared" si="60"/>
        <v>1</v>
      </c>
      <c r="P344">
        <f t="shared" si="61"/>
        <v>7538</v>
      </c>
      <c r="Q344">
        <f t="array" ref="Q344">IF(D344="","",IF(D344=D343,"",MAX(IF(D344=$D$2:$D$597,$N$2:$N$597))))</f>
        <v>2</v>
      </c>
      <c r="R344">
        <f t="shared" si="62"/>
        <v>1</v>
      </c>
      <c r="S344" s="2">
        <f t="shared" si="63"/>
        <v>0.15584682936507926</v>
      </c>
      <c r="T344" s="1">
        <f t="shared" si="64"/>
        <v>392734.00999999978</v>
      </c>
      <c r="U344" s="1">
        <f t="shared" si="65"/>
        <v>52.100558503581823</v>
      </c>
    </row>
    <row r="345" spans="1:21" x14ac:dyDescent="0.25">
      <c r="A345" t="s">
        <v>17</v>
      </c>
      <c r="B345">
        <f t="shared" si="55"/>
        <v>2</v>
      </c>
      <c r="C345">
        <v>2020</v>
      </c>
      <c r="D345" t="s">
        <v>69</v>
      </c>
      <c r="E345">
        <v>7538</v>
      </c>
      <c r="F345" s="1">
        <v>2520000</v>
      </c>
      <c r="G345" s="1">
        <v>2668122</v>
      </c>
      <c r="H345" s="1">
        <f t="shared" si="56"/>
        <v>334.30618201114356</v>
      </c>
      <c r="I345" s="2">
        <f t="shared" si="57"/>
        <v>5.877857142857143E-2</v>
      </c>
      <c r="J345" s="1">
        <f t="shared" si="58"/>
        <v>353.95622180949852</v>
      </c>
      <c r="K345" s="1">
        <f t="shared" si="59"/>
        <v>19.650039798354953</v>
      </c>
      <c r="L345" t="s">
        <v>97</v>
      </c>
      <c r="M345" t="s">
        <v>91</v>
      </c>
      <c r="N345">
        <f t="shared" si="60"/>
        <v>2</v>
      </c>
      <c r="P345" t="str">
        <f t="shared" si="61"/>
        <v/>
      </c>
      <c r="Q345" t="str">
        <f t="array" ref="Q345">IF(D345="","",IF(D345=D344,"",MAX(IF(D345=$D$2:$D$597,$N$2:$N$597))))</f>
        <v/>
      </c>
      <c r="R345" t="str">
        <f t="shared" si="62"/>
        <v/>
      </c>
      <c r="S345" s="2" t="str">
        <f t="shared" si="63"/>
        <v/>
      </c>
      <c r="T345" s="1" t="str">
        <f t="shared" si="64"/>
        <v/>
      </c>
      <c r="U345" s="1" t="str">
        <f t="shared" si="65"/>
        <v/>
      </c>
    </row>
    <row r="346" spans="1:21" x14ac:dyDescent="0.25">
      <c r="A346" t="s">
        <v>17</v>
      </c>
      <c r="B346">
        <f t="shared" si="55"/>
        <v>2</v>
      </c>
      <c r="C346">
        <v>2020</v>
      </c>
      <c r="D346" t="s">
        <v>70</v>
      </c>
      <c r="E346">
        <v>10066</v>
      </c>
      <c r="F346" s="1">
        <v>3052000</v>
      </c>
      <c r="G346" s="1">
        <v>5153523.43</v>
      </c>
      <c r="H346" s="1">
        <f t="shared" si="56"/>
        <v>303.1988873435327</v>
      </c>
      <c r="I346" s="2">
        <f t="shared" si="57"/>
        <v>0.68857255242463944</v>
      </c>
      <c r="J346" s="1">
        <f t="shared" si="58"/>
        <v>511.97331909397968</v>
      </c>
      <c r="K346" s="1">
        <f t="shared" si="59"/>
        <v>208.77443175044698</v>
      </c>
      <c r="L346" t="s">
        <v>88</v>
      </c>
      <c r="M346" t="s">
        <v>90</v>
      </c>
      <c r="N346">
        <f t="shared" si="60"/>
        <v>1</v>
      </c>
      <c r="P346">
        <f t="shared" si="61"/>
        <v>10066</v>
      </c>
      <c r="Q346">
        <f t="array" ref="Q346">IF(D346="","",IF(D346=D345,"",MAX(IF(D346=$D$2:$D$597,$N$2:$N$597))))</f>
        <v>4</v>
      </c>
      <c r="R346">
        <f t="shared" si="62"/>
        <v>1</v>
      </c>
      <c r="S346" s="2">
        <f t="shared" si="63"/>
        <v>0.68857255242463944</v>
      </c>
      <c r="T346" s="1">
        <f t="shared" si="64"/>
        <v>2101523.4299999997</v>
      </c>
      <c r="U346" s="1">
        <f t="shared" si="65"/>
        <v>208.77443175044701</v>
      </c>
    </row>
    <row r="347" spans="1:21" x14ac:dyDescent="0.25">
      <c r="A347" t="s">
        <v>17</v>
      </c>
      <c r="B347">
        <f t="shared" si="55"/>
        <v>2</v>
      </c>
      <c r="C347">
        <v>2020</v>
      </c>
      <c r="D347" t="s">
        <v>70</v>
      </c>
      <c r="E347">
        <v>10066</v>
      </c>
      <c r="F347" s="1">
        <v>3052000</v>
      </c>
      <c r="G347" s="1">
        <v>4627534.3</v>
      </c>
      <c r="H347" s="1">
        <f t="shared" si="56"/>
        <v>303.1988873435327</v>
      </c>
      <c r="I347" s="2">
        <f t="shared" si="57"/>
        <v>0.51623011140235908</v>
      </c>
      <c r="J347" s="1">
        <f t="shared" si="58"/>
        <v>459.71928273395588</v>
      </c>
      <c r="K347" s="1">
        <f t="shared" si="59"/>
        <v>156.52039539042318</v>
      </c>
      <c r="L347" t="s">
        <v>94</v>
      </c>
      <c r="M347" t="s">
        <v>91</v>
      </c>
      <c r="N347">
        <f t="shared" si="60"/>
        <v>2</v>
      </c>
      <c r="P347" t="str">
        <f t="shared" si="61"/>
        <v/>
      </c>
      <c r="Q347" t="str">
        <f t="array" ref="Q347">IF(D347="","",IF(D347=D346,"",MAX(IF(D347=$D$2:$D$597,$N$2:$N$597))))</f>
        <v/>
      </c>
      <c r="R347" t="str">
        <f t="shared" si="62"/>
        <v/>
      </c>
      <c r="S347" s="2" t="str">
        <f t="shared" si="63"/>
        <v/>
      </c>
      <c r="T347" s="1" t="str">
        <f t="shared" si="64"/>
        <v/>
      </c>
      <c r="U347" s="1" t="str">
        <f t="shared" si="65"/>
        <v/>
      </c>
    </row>
    <row r="348" spans="1:21" x14ac:dyDescent="0.25">
      <c r="A348" t="s">
        <v>17</v>
      </c>
      <c r="B348">
        <f t="shared" si="55"/>
        <v>2</v>
      </c>
      <c r="C348">
        <v>2020</v>
      </c>
      <c r="D348" t="s">
        <v>70</v>
      </c>
      <c r="E348">
        <v>10066</v>
      </c>
      <c r="F348" s="1">
        <v>3052000</v>
      </c>
      <c r="G348" s="1">
        <v>4427868</v>
      </c>
      <c r="H348" s="1">
        <f t="shared" si="56"/>
        <v>303.1988873435327</v>
      </c>
      <c r="I348" s="2">
        <f t="shared" si="57"/>
        <v>0.45080865006553078</v>
      </c>
      <c r="J348" s="1">
        <f t="shared" si="58"/>
        <v>439.88356844824159</v>
      </c>
      <c r="K348" s="1">
        <f t="shared" si="59"/>
        <v>136.68468110470889</v>
      </c>
      <c r="L348" t="s">
        <v>130</v>
      </c>
      <c r="M348" t="s">
        <v>91</v>
      </c>
      <c r="N348">
        <f t="shared" si="60"/>
        <v>3</v>
      </c>
      <c r="P348" t="str">
        <f t="shared" si="61"/>
        <v/>
      </c>
      <c r="Q348" t="str">
        <f t="array" ref="Q348">IF(D348="","",IF(D348=D347,"",MAX(IF(D348=$D$2:$D$597,$N$2:$N$597))))</f>
        <v/>
      </c>
      <c r="R348" t="str">
        <f t="shared" si="62"/>
        <v/>
      </c>
      <c r="S348" s="2" t="str">
        <f t="shared" si="63"/>
        <v/>
      </c>
      <c r="T348" s="1" t="str">
        <f t="shared" si="64"/>
        <v/>
      </c>
      <c r="U348" s="1" t="str">
        <f t="shared" si="65"/>
        <v/>
      </c>
    </row>
    <row r="349" spans="1:21" x14ac:dyDescent="0.25">
      <c r="A349" t="s">
        <v>17</v>
      </c>
      <c r="B349">
        <f t="shared" si="55"/>
        <v>2</v>
      </c>
      <c r="C349">
        <v>2020</v>
      </c>
      <c r="D349" t="s">
        <v>70</v>
      </c>
      <c r="E349">
        <v>10066</v>
      </c>
      <c r="F349" s="1">
        <v>3052000</v>
      </c>
      <c r="G349" s="1">
        <v>3143193</v>
      </c>
      <c r="H349" s="1">
        <f t="shared" si="56"/>
        <v>303.1988873435327</v>
      </c>
      <c r="I349" s="2">
        <f t="shared" si="57"/>
        <v>2.9879750982961993E-2</v>
      </c>
      <c r="J349" s="1">
        <f t="shared" si="58"/>
        <v>312.25839459566856</v>
      </c>
      <c r="K349" s="1">
        <f t="shared" si="59"/>
        <v>9.0595072521358588</v>
      </c>
      <c r="L349" t="s">
        <v>97</v>
      </c>
      <c r="M349" t="s">
        <v>91</v>
      </c>
      <c r="N349">
        <f t="shared" si="60"/>
        <v>4</v>
      </c>
      <c r="P349" t="str">
        <f t="shared" si="61"/>
        <v/>
      </c>
      <c r="Q349" t="str">
        <f t="array" ref="Q349">IF(D349="","",IF(D349=D348,"",MAX(IF(D349=$D$2:$D$597,$N$2:$N$597))))</f>
        <v/>
      </c>
      <c r="R349" t="str">
        <f t="shared" si="62"/>
        <v/>
      </c>
      <c r="S349" s="2" t="str">
        <f t="shared" si="63"/>
        <v/>
      </c>
      <c r="T349" s="1" t="str">
        <f t="shared" si="64"/>
        <v/>
      </c>
      <c r="U349" s="1" t="str">
        <f t="shared" si="65"/>
        <v/>
      </c>
    </row>
    <row r="350" spans="1:21" x14ac:dyDescent="0.25">
      <c r="A350" t="s">
        <v>17</v>
      </c>
      <c r="B350">
        <f t="shared" si="55"/>
        <v>2</v>
      </c>
      <c r="C350">
        <v>2020</v>
      </c>
      <c r="D350" t="s">
        <v>71</v>
      </c>
      <c r="E350">
        <v>2912</v>
      </c>
      <c r="F350" s="1">
        <f>156*E350</f>
        <v>454272</v>
      </c>
      <c r="G350" s="1">
        <f>177.39*E350</f>
        <v>516559.67999999993</v>
      </c>
      <c r="H350" s="1">
        <f t="shared" si="56"/>
        <v>156</v>
      </c>
      <c r="I350" s="2">
        <f t="shared" si="57"/>
        <v>0.13711538461538447</v>
      </c>
      <c r="J350" s="1">
        <f t="shared" si="58"/>
        <v>177.39</v>
      </c>
      <c r="K350" s="1">
        <f t="shared" si="59"/>
        <v>21.389999999999986</v>
      </c>
      <c r="L350" t="s">
        <v>97</v>
      </c>
      <c r="M350" t="s">
        <v>90</v>
      </c>
      <c r="N350">
        <f t="shared" si="60"/>
        <v>1</v>
      </c>
      <c r="P350">
        <f t="shared" si="61"/>
        <v>2912</v>
      </c>
      <c r="Q350">
        <f t="array" ref="Q350">IF(D350="","",IF(D350=D349,"",MAX(IF(D350=$D$2:$D$597,$N$2:$N$597))))</f>
        <v>2</v>
      </c>
      <c r="R350">
        <f t="shared" si="62"/>
        <v>1</v>
      </c>
      <c r="S350" s="2">
        <f t="shared" si="63"/>
        <v>0.13711538461538447</v>
      </c>
      <c r="T350" s="1">
        <f t="shared" si="64"/>
        <v>62287.679999999935</v>
      </c>
      <c r="U350" s="1">
        <f t="shared" si="65"/>
        <v>21.389999999999979</v>
      </c>
    </row>
    <row r="351" spans="1:21" x14ac:dyDescent="0.25">
      <c r="A351" t="s">
        <v>17</v>
      </c>
      <c r="B351">
        <f t="shared" si="55"/>
        <v>2</v>
      </c>
      <c r="C351">
        <v>2020</v>
      </c>
      <c r="D351" t="s">
        <v>71</v>
      </c>
      <c r="E351">
        <v>2912</v>
      </c>
      <c r="F351" s="1">
        <f>156*E351</f>
        <v>454272</v>
      </c>
      <c r="G351" s="1">
        <f>157*E351</f>
        <v>457184</v>
      </c>
      <c r="H351" s="1">
        <f t="shared" si="56"/>
        <v>156</v>
      </c>
      <c r="I351" s="2">
        <f t="shared" si="57"/>
        <v>6.41025641025641E-3</v>
      </c>
      <c r="J351" s="1">
        <f t="shared" si="58"/>
        <v>157</v>
      </c>
      <c r="K351" s="1">
        <f t="shared" si="59"/>
        <v>1</v>
      </c>
      <c r="L351" t="s">
        <v>135</v>
      </c>
      <c r="M351" t="s">
        <v>91</v>
      </c>
      <c r="N351">
        <f t="shared" si="60"/>
        <v>2</v>
      </c>
      <c r="P351" t="str">
        <f t="shared" si="61"/>
        <v/>
      </c>
      <c r="Q351" t="str">
        <f t="array" ref="Q351">IF(D351="","",IF(D351=D350,"",MAX(IF(D351=$D$2:$D$597,$N$2:$N$597))))</f>
        <v/>
      </c>
      <c r="R351" t="str">
        <f t="shared" si="62"/>
        <v/>
      </c>
      <c r="S351" s="2" t="str">
        <f t="shared" si="63"/>
        <v/>
      </c>
      <c r="T351" s="1" t="str">
        <f t="shared" si="64"/>
        <v/>
      </c>
      <c r="U351" s="1" t="str">
        <f t="shared" si="65"/>
        <v/>
      </c>
    </row>
    <row r="352" spans="1:21" x14ac:dyDescent="0.25">
      <c r="A352" t="s">
        <v>53</v>
      </c>
      <c r="B352">
        <f t="shared" si="55"/>
        <v>3</v>
      </c>
      <c r="C352">
        <v>2020</v>
      </c>
      <c r="D352" t="s">
        <v>72</v>
      </c>
      <c r="E352">
        <v>3603</v>
      </c>
      <c r="F352" s="1">
        <v>863000</v>
      </c>
      <c r="G352" s="1">
        <v>1127606.81</v>
      </c>
      <c r="H352" s="1">
        <f t="shared" si="56"/>
        <v>239.5226200388565</v>
      </c>
      <c r="I352" s="2">
        <f t="shared" si="57"/>
        <v>0.30661275782155278</v>
      </c>
      <c r="J352" s="1">
        <f t="shared" si="58"/>
        <v>312.96331112961423</v>
      </c>
      <c r="K352" s="1">
        <f t="shared" si="59"/>
        <v>73.440691090757724</v>
      </c>
      <c r="L352" t="s">
        <v>88</v>
      </c>
      <c r="M352" t="s">
        <v>90</v>
      </c>
      <c r="N352">
        <f t="shared" si="60"/>
        <v>1</v>
      </c>
      <c r="P352">
        <f t="shared" si="61"/>
        <v>3603</v>
      </c>
      <c r="Q352">
        <f t="array" ref="Q352">IF(D352="","",IF(D352=D351,"",MAX(IF(D352=$D$2:$D$597,$N$2:$N$597))))</f>
        <v>2</v>
      </c>
      <c r="R352">
        <f t="shared" si="62"/>
        <v>1</v>
      </c>
      <c r="S352" s="2">
        <f t="shared" si="63"/>
        <v>0.30661275782155278</v>
      </c>
      <c r="T352" s="1">
        <f t="shared" si="64"/>
        <v>264606.81000000006</v>
      </c>
      <c r="U352" s="1">
        <f t="shared" si="65"/>
        <v>73.440691090757724</v>
      </c>
    </row>
    <row r="353" spans="1:21" x14ac:dyDescent="0.25">
      <c r="A353" t="s">
        <v>53</v>
      </c>
      <c r="B353">
        <f t="shared" si="55"/>
        <v>3</v>
      </c>
      <c r="C353">
        <v>2020</v>
      </c>
      <c r="D353" t="s">
        <v>72</v>
      </c>
      <c r="E353">
        <v>3603</v>
      </c>
      <c r="F353" s="1">
        <v>863000</v>
      </c>
      <c r="G353" s="1">
        <v>1048241</v>
      </c>
      <c r="H353" s="1">
        <f t="shared" si="56"/>
        <v>239.5226200388565</v>
      </c>
      <c r="I353" s="2">
        <f t="shared" si="57"/>
        <v>0.21464774044032445</v>
      </c>
      <c r="J353" s="1">
        <f t="shared" si="58"/>
        <v>290.93560921454343</v>
      </c>
      <c r="K353" s="1">
        <f t="shared" si="59"/>
        <v>51.412989175686931</v>
      </c>
      <c r="L353" t="s">
        <v>97</v>
      </c>
      <c r="M353" t="s">
        <v>91</v>
      </c>
      <c r="N353">
        <f t="shared" si="60"/>
        <v>2</v>
      </c>
      <c r="P353" t="str">
        <f t="shared" si="61"/>
        <v/>
      </c>
      <c r="Q353" t="str">
        <f t="array" ref="Q353">IF(D353="","",IF(D353=D352,"",MAX(IF(D353=$D$2:$D$597,$N$2:$N$597))))</f>
        <v/>
      </c>
      <c r="R353" t="str">
        <f t="shared" si="62"/>
        <v/>
      </c>
      <c r="S353" s="2" t="str">
        <f t="shared" si="63"/>
        <v/>
      </c>
      <c r="T353" s="1" t="str">
        <f t="shared" si="64"/>
        <v/>
      </c>
      <c r="U353" s="1" t="str">
        <f t="shared" si="65"/>
        <v/>
      </c>
    </row>
    <row r="354" spans="1:21" x14ac:dyDescent="0.25">
      <c r="A354" t="s">
        <v>53</v>
      </c>
      <c r="B354">
        <f t="shared" si="55"/>
        <v>3</v>
      </c>
      <c r="C354">
        <v>2020</v>
      </c>
      <c r="D354" t="s">
        <v>73</v>
      </c>
      <c r="E354">
        <v>2670</v>
      </c>
      <c r="F354" s="1">
        <v>732000</v>
      </c>
      <c r="G354" s="1">
        <v>807425.04</v>
      </c>
      <c r="H354" s="1">
        <f t="shared" si="56"/>
        <v>274.15730337078651</v>
      </c>
      <c r="I354" s="2">
        <f t="shared" si="57"/>
        <v>0.10303967213114759</v>
      </c>
      <c r="J354" s="1">
        <f t="shared" si="58"/>
        <v>302.40638202247192</v>
      </c>
      <c r="K354" s="1">
        <f t="shared" si="59"/>
        <v>28.249078651685409</v>
      </c>
      <c r="L354" t="s">
        <v>96</v>
      </c>
      <c r="M354" t="s">
        <v>90</v>
      </c>
      <c r="N354">
        <f t="shared" si="60"/>
        <v>1</v>
      </c>
      <c r="P354">
        <f t="shared" si="61"/>
        <v>2670</v>
      </c>
      <c r="Q354">
        <f t="array" ref="Q354">IF(D354="","",IF(D354=D353,"",MAX(IF(D354=$D$2:$D$597,$N$2:$N$597))))</f>
        <v>3</v>
      </c>
      <c r="R354">
        <f t="shared" si="62"/>
        <v>1</v>
      </c>
      <c r="S354" s="2">
        <f t="shared" si="63"/>
        <v>0.10303967213114759</v>
      </c>
      <c r="T354" s="1">
        <f t="shared" si="64"/>
        <v>75425.040000000037</v>
      </c>
      <c r="U354" s="1">
        <f t="shared" si="65"/>
        <v>28.249078651685409</v>
      </c>
    </row>
    <row r="355" spans="1:21" x14ac:dyDescent="0.25">
      <c r="A355" t="s">
        <v>53</v>
      </c>
      <c r="B355">
        <f t="shared" si="55"/>
        <v>3</v>
      </c>
      <c r="C355">
        <v>2020</v>
      </c>
      <c r="D355" t="s">
        <v>73</v>
      </c>
      <c r="E355">
        <v>2670</v>
      </c>
      <c r="F355" s="1">
        <v>732000</v>
      </c>
      <c r="G355" s="1">
        <v>745000</v>
      </c>
      <c r="H355" s="1">
        <f t="shared" si="56"/>
        <v>274.15730337078651</v>
      </c>
      <c r="I355" s="2">
        <f t="shared" si="57"/>
        <v>1.7759562841530054E-2</v>
      </c>
      <c r="J355" s="1">
        <f t="shared" si="58"/>
        <v>279.02621722846442</v>
      </c>
      <c r="K355" s="1">
        <f t="shared" si="59"/>
        <v>4.8689138576779101</v>
      </c>
      <c r="L355" t="s">
        <v>134</v>
      </c>
      <c r="M355" t="s">
        <v>91</v>
      </c>
      <c r="N355">
        <f t="shared" si="60"/>
        <v>2</v>
      </c>
      <c r="P355" t="str">
        <f t="shared" si="61"/>
        <v/>
      </c>
      <c r="Q355" t="str">
        <f t="array" ref="Q355">IF(D355="","",IF(D355=D354,"",MAX(IF(D355=$D$2:$D$597,$N$2:$N$597))))</f>
        <v/>
      </c>
      <c r="R355" t="str">
        <f t="shared" si="62"/>
        <v/>
      </c>
      <c r="S355" s="2" t="str">
        <f t="shared" si="63"/>
        <v/>
      </c>
      <c r="T355" s="1" t="str">
        <f t="shared" si="64"/>
        <v/>
      </c>
      <c r="U355" s="1" t="str">
        <f t="shared" si="65"/>
        <v/>
      </c>
    </row>
    <row r="356" spans="1:21" x14ac:dyDescent="0.25">
      <c r="A356" t="s">
        <v>53</v>
      </c>
      <c r="B356">
        <f t="shared" si="55"/>
        <v>3</v>
      </c>
      <c r="C356">
        <v>2020</v>
      </c>
      <c r="D356" t="s">
        <v>73</v>
      </c>
      <c r="E356">
        <v>2670</v>
      </c>
      <c r="F356" s="1">
        <v>732000</v>
      </c>
      <c r="G356" s="1">
        <v>736748</v>
      </c>
      <c r="H356" s="1">
        <f t="shared" si="56"/>
        <v>274.15730337078651</v>
      </c>
      <c r="I356" s="2">
        <f t="shared" si="57"/>
        <v>6.4863387978142074E-3</v>
      </c>
      <c r="J356" s="1">
        <f t="shared" si="58"/>
        <v>275.93558052434457</v>
      </c>
      <c r="K356" s="1">
        <f t="shared" si="59"/>
        <v>1.778277153558065</v>
      </c>
      <c r="L356" t="s">
        <v>97</v>
      </c>
      <c r="M356" t="s">
        <v>91</v>
      </c>
      <c r="N356">
        <f t="shared" si="60"/>
        <v>3</v>
      </c>
      <c r="P356" t="str">
        <f t="shared" si="61"/>
        <v/>
      </c>
      <c r="Q356" t="str">
        <f t="array" ref="Q356">IF(D356="","",IF(D356=D355,"",MAX(IF(D356=$D$2:$D$597,$N$2:$N$597))))</f>
        <v/>
      </c>
      <c r="R356" t="str">
        <f t="shared" si="62"/>
        <v/>
      </c>
      <c r="S356" s="2" t="str">
        <f t="shared" si="63"/>
        <v/>
      </c>
      <c r="T356" s="1" t="str">
        <f t="shared" si="64"/>
        <v/>
      </c>
      <c r="U356" s="1" t="str">
        <f t="shared" si="65"/>
        <v/>
      </c>
    </row>
    <row r="357" spans="1:21" x14ac:dyDescent="0.25">
      <c r="A357" t="s">
        <v>53</v>
      </c>
      <c r="B357">
        <f t="shared" si="55"/>
        <v>3</v>
      </c>
      <c r="C357">
        <v>2020</v>
      </c>
      <c r="D357" t="s">
        <v>74</v>
      </c>
      <c r="E357">
        <v>1296</v>
      </c>
      <c r="F357" s="1">
        <v>439000</v>
      </c>
      <c r="G357" s="1">
        <v>520313.65</v>
      </c>
      <c r="H357" s="1">
        <f t="shared" si="56"/>
        <v>338.73456790123458</v>
      </c>
      <c r="I357" s="2">
        <f t="shared" si="57"/>
        <v>0.18522471526195905</v>
      </c>
      <c r="J357" s="1">
        <f t="shared" si="58"/>
        <v>401.47658179012348</v>
      </c>
      <c r="K357" s="1">
        <f t="shared" si="59"/>
        <v>62.742013888888891</v>
      </c>
      <c r="L357" t="s">
        <v>88</v>
      </c>
      <c r="M357" t="s">
        <v>90</v>
      </c>
      <c r="N357">
        <f t="shared" si="60"/>
        <v>1</v>
      </c>
      <c r="P357">
        <f t="shared" si="61"/>
        <v>1296</v>
      </c>
      <c r="Q357">
        <f t="array" ref="Q357">IF(D357="","",IF(D357=D356,"",MAX(IF(D357=$D$2:$D$597,$N$2:$N$597))))</f>
        <v>3</v>
      </c>
      <c r="R357">
        <f t="shared" si="62"/>
        <v>1</v>
      </c>
      <c r="S357" s="2">
        <f t="shared" si="63"/>
        <v>0.18522471526195905</v>
      </c>
      <c r="T357" s="1">
        <f t="shared" si="64"/>
        <v>81313.650000000023</v>
      </c>
      <c r="U357" s="1">
        <f t="shared" si="65"/>
        <v>62.742013888888906</v>
      </c>
    </row>
    <row r="358" spans="1:21" x14ac:dyDescent="0.25">
      <c r="A358" t="s">
        <v>53</v>
      </c>
      <c r="B358">
        <f t="shared" si="55"/>
        <v>3</v>
      </c>
      <c r="C358">
        <v>2020</v>
      </c>
      <c r="D358" t="s">
        <v>74</v>
      </c>
      <c r="E358">
        <v>1296</v>
      </c>
      <c r="F358" s="1">
        <v>439000</v>
      </c>
      <c r="G358" s="1">
        <v>501000</v>
      </c>
      <c r="H358" s="1">
        <f t="shared" si="56"/>
        <v>338.73456790123458</v>
      </c>
      <c r="I358" s="2">
        <f t="shared" si="57"/>
        <v>0.14123006833712984</v>
      </c>
      <c r="J358" s="1">
        <f t="shared" si="58"/>
        <v>386.57407407407408</v>
      </c>
      <c r="K358" s="1">
        <f t="shared" si="59"/>
        <v>47.839506172839492</v>
      </c>
      <c r="L358" t="s">
        <v>134</v>
      </c>
      <c r="M358" t="s">
        <v>91</v>
      </c>
      <c r="N358">
        <f t="shared" si="60"/>
        <v>2</v>
      </c>
      <c r="P358" t="str">
        <f t="shared" si="61"/>
        <v/>
      </c>
      <c r="Q358" t="str">
        <f t="array" ref="Q358">IF(D358="","",IF(D358=D357,"",MAX(IF(D358=$D$2:$D$597,$N$2:$N$597))))</f>
        <v/>
      </c>
      <c r="R358" t="str">
        <f t="shared" si="62"/>
        <v/>
      </c>
      <c r="S358" s="2" t="str">
        <f t="shared" si="63"/>
        <v/>
      </c>
      <c r="T358" s="1" t="str">
        <f t="shared" si="64"/>
        <v/>
      </c>
      <c r="U358" s="1" t="str">
        <f t="shared" si="65"/>
        <v/>
      </c>
    </row>
    <row r="359" spans="1:21" x14ac:dyDescent="0.25">
      <c r="A359" t="s">
        <v>53</v>
      </c>
      <c r="B359">
        <f t="shared" si="55"/>
        <v>3</v>
      </c>
      <c r="C359">
        <v>2020</v>
      </c>
      <c r="D359" t="s">
        <v>74</v>
      </c>
      <c r="E359">
        <v>1296</v>
      </c>
      <c r="F359" s="1">
        <v>439000</v>
      </c>
      <c r="G359" s="1">
        <v>482900</v>
      </c>
      <c r="H359" s="1">
        <f t="shared" si="56"/>
        <v>338.73456790123458</v>
      </c>
      <c r="I359" s="2">
        <f t="shared" si="57"/>
        <v>0.1</v>
      </c>
      <c r="J359" s="1">
        <f t="shared" si="58"/>
        <v>372.60802469135803</v>
      </c>
      <c r="K359" s="1">
        <f t="shared" si="59"/>
        <v>33.873456790123441</v>
      </c>
      <c r="L359" t="s">
        <v>132</v>
      </c>
      <c r="M359" t="s">
        <v>91</v>
      </c>
      <c r="N359">
        <f t="shared" si="60"/>
        <v>3</v>
      </c>
      <c r="P359" t="str">
        <f t="shared" si="61"/>
        <v/>
      </c>
      <c r="Q359" t="str">
        <f t="array" ref="Q359">IF(D359="","",IF(D359=D358,"",MAX(IF(D359=$D$2:$D$597,$N$2:$N$597))))</f>
        <v/>
      </c>
      <c r="R359" t="str">
        <f t="shared" si="62"/>
        <v/>
      </c>
      <c r="S359" s="2" t="str">
        <f t="shared" si="63"/>
        <v/>
      </c>
      <c r="T359" s="1" t="str">
        <f t="shared" si="64"/>
        <v/>
      </c>
      <c r="U359" s="1" t="str">
        <f t="shared" si="65"/>
        <v/>
      </c>
    </row>
    <row r="360" spans="1:21" x14ac:dyDescent="0.25">
      <c r="A360" t="s">
        <v>31</v>
      </c>
      <c r="B360">
        <f t="shared" si="55"/>
        <v>3</v>
      </c>
      <c r="C360">
        <v>2020</v>
      </c>
      <c r="D360" t="s">
        <v>75</v>
      </c>
      <c r="E360">
        <v>7931</v>
      </c>
      <c r="F360" s="1">
        <v>2180000</v>
      </c>
      <c r="G360" s="1">
        <v>2561021</v>
      </c>
      <c r="H360" s="1">
        <f t="shared" si="56"/>
        <v>274.87076030765348</v>
      </c>
      <c r="I360" s="2">
        <f t="shared" si="57"/>
        <v>0.1747802752293578</v>
      </c>
      <c r="J360" s="1">
        <f t="shared" si="58"/>
        <v>322.91274744672802</v>
      </c>
      <c r="K360" s="1">
        <f t="shared" si="59"/>
        <v>48.041987139074536</v>
      </c>
      <c r="L360" t="s">
        <v>97</v>
      </c>
      <c r="M360" t="s">
        <v>90</v>
      </c>
      <c r="N360">
        <f t="shared" si="60"/>
        <v>1</v>
      </c>
      <c r="P360">
        <f t="shared" si="61"/>
        <v>7931</v>
      </c>
      <c r="Q360">
        <f t="array" ref="Q360">IF(D360="","",IF(D360=D359,"",MAX(IF(D360=$D$2:$D$597,$N$2:$N$597))))</f>
        <v>2</v>
      </c>
      <c r="R360">
        <f t="shared" si="62"/>
        <v>1</v>
      </c>
      <c r="S360" s="2">
        <f t="shared" si="63"/>
        <v>0.1747802752293578</v>
      </c>
      <c r="T360" s="1">
        <f t="shared" si="64"/>
        <v>381021</v>
      </c>
      <c r="U360" s="1">
        <f t="shared" si="65"/>
        <v>48.041987139074514</v>
      </c>
    </row>
    <row r="361" spans="1:21" x14ac:dyDescent="0.25">
      <c r="A361" t="s">
        <v>31</v>
      </c>
      <c r="B361">
        <f t="shared" si="55"/>
        <v>3</v>
      </c>
      <c r="C361">
        <v>2020</v>
      </c>
      <c r="D361" t="s">
        <v>75</v>
      </c>
      <c r="E361">
        <v>7931</v>
      </c>
      <c r="F361" s="1">
        <v>2180000</v>
      </c>
      <c r="G361" s="1">
        <v>2234121.34</v>
      </c>
      <c r="H361" s="1">
        <f t="shared" si="56"/>
        <v>274.87076030765348</v>
      </c>
      <c r="I361" s="2">
        <f t="shared" si="57"/>
        <v>2.482630275229351E-2</v>
      </c>
      <c r="J361" s="1">
        <f t="shared" si="58"/>
        <v>281.69478502080443</v>
      </c>
      <c r="K361" s="1">
        <f t="shared" si="59"/>
        <v>6.8240247131509477</v>
      </c>
      <c r="L361" t="s">
        <v>96</v>
      </c>
      <c r="M361" t="s">
        <v>91</v>
      </c>
      <c r="N361">
        <f t="shared" si="60"/>
        <v>2</v>
      </c>
      <c r="P361" t="str">
        <f t="shared" si="61"/>
        <v/>
      </c>
      <c r="Q361" t="str">
        <f t="array" ref="Q361">IF(D361="","",IF(D361=D360,"",MAX(IF(D361=$D$2:$D$597,$N$2:$N$597))))</f>
        <v/>
      </c>
      <c r="R361" t="str">
        <f t="shared" si="62"/>
        <v/>
      </c>
      <c r="S361" s="2" t="str">
        <f t="shared" si="63"/>
        <v/>
      </c>
      <c r="T361" s="1" t="str">
        <f t="shared" si="64"/>
        <v/>
      </c>
      <c r="U361" s="1" t="str">
        <f t="shared" si="65"/>
        <v/>
      </c>
    </row>
    <row r="362" spans="1:21" x14ac:dyDescent="0.25">
      <c r="A362" t="s">
        <v>31</v>
      </c>
      <c r="B362">
        <f t="shared" si="55"/>
        <v>3</v>
      </c>
      <c r="C362">
        <v>2020</v>
      </c>
      <c r="D362" t="s">
        <v>76</v>
      </c>
      <c r="E362">
        <v>5785</v>
      </c>
      <c r="F362" s="1">
        <v>1849000</v>
      </c>
      <c r="G362" s="1">
        <v>2588577</v>
      </c>
      <c r="H362" s="1">
        <f t="shared" si="56"/>
        <v>319.61970613656007</v>
      </c>
      <c r="I362" s="2">
        <f t="shared" si="57"/>
        <v>0.3999875608436993</v>
      </c>
      <c r="J362" s="1">
        <f t="shared" si="58"/>
        <v>447.4636127917027</v>
      </c>
      <c r="K362" s="1">
        <f t="shared" si="59"/>
        <v>127.84390665514263</v>
      </c>
      <c r="L362" t="s">
        <v>97</v>
      </c>
      <c r="M362" t="s">
        <v>90</v>
      </c>
      <c r="N362">
        <f t="shared" si="60"/>
        <v>1</v>
      </c>
      <c r="P362">
        <f t="shared" si="61"/>
        <v>5785</v>
      </c>
      <c r="Q362">
        <f t="array" ref="Q362">IF(D362="","",IF(D362=D361,"",MAX(IF(D362=$D$2:$D$597,$N$2:$N$597))))</f>
        <v>6</v>
      </c>
      <c r="R362">
        <f t="shared" si="62"/>
        <v>1</v>
      </c>
      <c r="S362" s="2">
        <f t="shared" si="63"/>
        <v>0.3999875608436993</v>
      </c>
      <c r="T362" s="1">
        <f t="shared" si="64"/>
        <v>739577</v>
      </c>
      <c r="U362" s="1">
        <f t="shared" si="65"/>
        <v>127.8439066551426</v>
      </c>
    </row>
    <row r="363" spans="1:21" x14ac:dyDescent="0.25">
      <c r="A363" t="s">
        <v>31</v>
      </c>
      <c r="B363">
        <f t="shared" si="55"/>
        <v>3</v>
      </c>
      <c r="C363">
        <v>2020</v>
      </c>
      <c r="D363" t="s">
        <v>76</v>
      </c>
      <c r="E363">
        <v>5785</v>
      </c>
      <c r="F363" s="1">
        <v>1849000</v>
      </c>
      <c r="G363" s="1">
        <v>2353635</v>
      </c>
      <c r="H363" s="1">
        <f t="shared" si="56"/>
        <v>319.61970613656007</v>
      </c>
      <c r="I363" s="2">
        <f t="shared" si="57"/>
        <v>0.2729232017306652</v>
      </c>
      <c r="J363" s="1">
        <f t="shared" si="58"/>
        <v>406.8513396715644</v>
      </c>
      <c r="K363" s="1">
        <f t="shared" si="59"/>
        <v>87.231633535004335</v>
      </c>
      <c r="L363" t="s">
        <v>109</v>
      </c>
      <c r="M363" t="s">
        <v>91</v>
      </c>
      <c r="N363">
        <f t="shared" si="60"/>
        <v>2</v>
      </c>
      <c r="P363" t="str">
        <f t="shared" si="61"/>
        <v/>
      </c>
      <c r="Q363" t="str">
        <f t="array" ref="Q363">IF(D363="","",IF(D363=D362,"",MAX(IF(D363=$D$2:$D$597,$N$2:$N$597))))</f>
        <v/>
      </c>
      <c r="R363" t="str">
        <f t="shared" si="62"/>
        <v/>
      </c>
      <c r="S363" s="2" t="str">
        <f t="shared" si="63"/>
        <v/>
      </c>
      <c r="T363" s="1" t="str">
        <f t="shared" si="64"/>
        <v/>
      </c>
      <c r="U363" s="1" t="str">
        <f t="shared" si="65"/>
        <v/>
      </c>
    </row>
    <row r="364" spans="1:21" x14ac:dyDescent="0.25">
      <c r="A364" t="s">
        <v>31</v>
      </c>
      <c r="B364">
        <f t="shared" si="55"/>
        <v>3</v>
      </c>
      <c r="C364">
        <v>2020</v>
      </c>
      <c r="D364" t="s">
        <v>76</v>
      </c>
      <c r="E364">
        <v>5785</v>
      </c>
      <c r="F364" s="1">
        <v>1849000</v>
      </c>
      <c r="G364" s="1">
        <v>2279695.25</v>
      </c>
      <c r="H364" s="1">
        <f t="shared" si="56"/>
        <v>319.61970613656007</v>
      </c>
      <c r="I364" s="2">
        <f t="shared" si="57"/>
        <v>0.23293415359653866</v>
      </c>
      <c r="J364" s="1">
        <f t="shared" si="58"/>
        <v>394.07005185825409</v>
      </c>
      <c r="K364" s="1">
        <f t="shared" si="59"/>
        <v>74.450345721694021</v>
      </c>
      <c r="L364" t="s">
        <v>96</v>
      </c>
      <c r="M364" t="s">
        <v>91</v>
      </c>
      <c r="N364">
        <f t="shared" si="60"/>
        <v>3</v>
      </c>
      <c r="P364" t="str">
        <f t="shared" si="61"/>
        <v/>
      </c>
      <c r="Q364" t="str">
        <f t="array" ref="Q364">IF(D364="","",IF(D364=D363,"",MAX(IF(D364=$D$2:$D$597,$N$2:$N$597))))</f>
        <v/>
      </c>
      <c r="R364" t="str">
        <f t="shared" si="62"/>
        <v/>
      </c>
      <c r="S364" s="2" t="str">
        <f t="shared" si="63"/>
        <v/>
      </c>
      <c r="T364" s="1" t="str">
        <f t="shared" si="64"/>
        <v/>
      </c>
      <c r="U364" s="1" t="str">
        <f t="shared" si="65"/>
        <v/>
      </c>
    </row>
    <row r="365" spans="1:21" x14ac:dyDescent="0.25">
      <c r="A365" t="s">
        <v>31</v>
      </c>
      <c r="B365">
        <f t="shared" si="55"/>
        <v>3</v>
      </c>
      <c r="C365">
        <v>2020</v>
      </c>
      <c r="D365" t="s">
        <v>76</v>
      </c>
      <c r="E365">
        <v>5785</v>
      </c>
      <c r="F365" s="1">
        <v>1849000</v>
      </c>
      <c r="G365" s="1">
        <v>2160859.08</v>
      </c>
      <c r="H365" s="1">
        <f t="shared" si="56"/>
        <v>319.61970613656007</v>
      </c>
      <c r="I365" s="2">
        <f t="shared" si="57"/>
        <v>0.16866364521362903</v>
      </c>
      <c r="J365" s="1">
        <f t="shared" si="58"/>
        <v>373.52793085566122</v>
      </c>
      <c r="K365" s="1">
        <f t="shared" si="59"/>
        <v>53.908224719101156</v>
      </c>
      <c r="L365" t="s">
        <v>88</v>
      </c>
      <c r="M365" t="s">
        <v>91</v>
      </c>
      <c r="N365">
        <f t="shared" si="60"/>
        <v>4</v>
      </c>
      <c r="P365" t="str">
        <f t="shared" si="61"/>
        <v/>
      </c>
      <c r="Q365" t="str">
        <f t="array" ref="Q365">IF(D365="","",IF(D365=D364,"",MAX(IF(D365=$D$2:$D$597,$N$2:$N$597))))</f>
        <v/>
      </c>
      <c r="R365" t="str">
        <f t="shared" si="62"/>
        <v/>
      </c>
      <c r="S365" s="2" t="str">
        <f t="shared" si="63"/>
        <v/>
      </c>
      <c r="T365" s="1" t="str">
        <f t="shared" si="64"/>
        <v/>
      </c>
      <c r="U365" s="1" t="str">
        <f t="shared" si="65"/>
        <v/>
      </c>
    </row>
    <row r="366" spans="1:21" x14ac:dyDescent="0.25">
      <c r="A366" t="s">
        <v>31</v>
      </c>
      <c r="B366">
        <f t="shared" si="55"/>
        <v>3</v>
      </c>
      <c r="C366">
        <v>2020</v>
      </c>
      <c r="D366" t="s">
        <v>76</v>
      </c>
      <c r="E366">
        <v>5785</v>
      </c>
      <c r="F366" s="1">
        <v>1849000</v>
      </c>
      <c r="G366" s="1">
        <v>2120139</v>
      </c>
      <c r="H366" s="1">
        <f t="shared" si="56"/>
        <v>319.61970613656007</v>
      </c>
      <c r="I366" s="2">
        <f t="shared" si="57"/>
        <v>0.14664088696592753</v>
      </c>
      <c r="J366" s="1">
        <f t="shared" si="58"/>
        <v>366.48902333621436</v>
      </c>
      <c r="K366" s="1">
        <f t="shared" si="59"/>
        <v>46.86931719965429</v>
      </c>
      <c r="L366" t="s">
        <v>123</v>
      </c>
      <c r="M366" t="s">
        <v>91</v>
      </c>
      <c r="N366">
        <f t="shared" si="60"/>
        <v>5</v>
      </c>
      <c r="P366" t="str">
        <f t="shared" si="61"/>
        <v/>
      </c>
      <c r="Q366" t="str">
        <f t="array" ref="Q366">IF(D366="","",IF(D366=D365,"",MAX(IF(D366=$D$2:$D$597,$N$2:$N$597))))</f>
        <v/>
      </c>
      <c r="R366" t="str">
        <f t="shared" si="62"/>
        <v/>
      </c>
      <c r="S366" s="2" t="str">
        <f t="shared" si="63"/>
        <v/>
      </c>
      <c r="T366" s="1" t="str">
        <f t="shared" si="64"/>
        <v/>
      </c>
      <c r="U366" s="1" t="str">
        <f t="shared" si="65"/>
        <v/>
      </c>
    </row>
    <row r="367" spans="1:21" x14ac:dyDescent="0.25">
      <c r="A367" t="s">
        <v>31</v>
      </c>
      <c r="B367">
        <f t="shared" si="55"/>
        <v>3</v>
      </c>
      <c r="C367">
        <v>2020</v>
      </c>
      <c r="D367" t="s">
        <v>76</v>
      </c>
      <c r="E367">
        <v>5785</v>
      </c>
      <c r="F367" s="1">
        <v>1849000</v>
      </c>
      <c r="G367" s="1">
        <v>1893055</v>
      </c>
      <c r="H367" s="1">
        <f t="shared" si="56"/>
        <v>319.61970613656007</v>
      </c>
      <c r="I367" s="2">
        <f t="shared" si="57"/>
        <v>2.3826392644672796E-2</v>
      </c>
      <c r="J367" s="1">
        <f t="shared" si="58"/>
        <v>327.23509075194471</v>
      </c>
      <c r="K367" s="1">
        <f t="shared" si="59"/>
        <v>7.6153846153846416</v>
      </c>
      <c r="L367" t="s">
        <v>134</v>
      </c>
      <c r="M367" t="s">
        <v>91</v>
      </c>
      <c r="N367">
        <f t="shared" si="60"/>
        <v>6</v>
      </c>
      <c r="P367" t="str">
        <f t="shared" si="61"/>
        <v/>
      </c>
      <c r="Q367" t="str">
        <f t="array" ref="Q367">IF(D367="","",IF(D367=D366,"",MAX(IF(D367=$D$2:$D$597,$N$2:$N$597))))</f>
        <v/>
      </c>
      <c r="R367" t="str">
        <f t="shared" si="62"/>
        <v/>
      </c>
      <c r="S367" s="2" t="str">
        <f t="shared" si="63"/>
        <v/>
      </c>
      <c r="T367" s="1" t="str">
        <f t="shared" si="64"/>
        <v/>
      </c>
      <c r="U367" s="1" t="str">
        <f t="shared" si="65"/>
        <v/>
      </c>
    </row>
    <row r="368" spans="1:21" x14ac:dyDescent="0.25">
      <c r="A368" t="s">
        <v>31</v>
      </c>
      <c r="B368">
        <f t="shared" si="55"/>
        <v>3</v>
      </c>
      <c r="C368">
        <v>2020</v>
      </c>
      <c r="D368" t="s">
        <v>77</v>
      </c>
      <c r="E368">
        <v>9473</v>
      </c>
      <c r="F368" s="1">
        <v>3346000</v>
      </c>
      <c r="G368" s="1">
        <v>4135775.48</v>
      </c>
      <c r="H368" s="1">
        <f t="shared" si="56"/>
        <v>353.21439881769237</v>
      </c>
      <c r="I368" s="2">
        <f t="shared" si="57"/>
        <v>0.23603570830842796</v>
      </c>
      <c r="J368" s="1">
        <f t="shared" si="58"/>
        <v>436.58560962736198</v>
      </c>
      <c r="K368" s="1">
        <f t="shared" si="59"/>
        <v>83.371210809669606</v>
      </c>
      <c r="L368" t="s">
        <v>88</v>
      </c>
      <c r="M368" t="s">
        <v>90</v>
      </c>
      <c r="N368">
        <f t="shared" si="60"/>
        <v>1</v>
      </c>
      <c r="P368">
        <f t="shared" si="61"/>
        <v>9473</v>
      </c>
      <c r="Q368">
        <f t="array" ref="Q368">IF(D368="","",IF(D368=D367,"",MAX(IF(D368=$D$2:$D$597,$N$2:$N$597))))</f>
        <v>2</v>
      </c>
      <c r="R368">
        <f t="shared" si="62"/>
        <v>1</v>
      </c>
      <c r="S368" s="2">
        <f t="shared" si="63"/>
        <v>0.23603570830842796</v>
      </c>
      <c r="T368" s="1">
        <f t="shared" si="64"/>
        <v>789775.48</v>
      </c>
      <c r="U368" s="1">
        <f t="shared" si="65"/>
        <v>83.371210809669591</v>
      </c>
    </row>
    <row r="369" spans="1:21" x14ac:dyDescent="0.25">
      <c r="A369" t="s">
        <v>31</v>
      </c>
      <c r="B369">
        <f t="shared" si="55"/>
        <v>3</v>
      </c>
      <c r="C369">
        <v>2020</v>
      </c>
      <c r="D369" t="s">
        <v>77</v>
      </c>
      <c r="E369">
        <v>9473</v>
      </c>
      <c r="F369" s="1">
        <v>3346000</v>
      </c>
      <c r="G369" s="1">
        <v>3551709.02</v>
      </c>
      <c r="H369" s="1">
        <f t="shared" si="56"/>
        <v>353.21439881769237</v>
      </c>
      <c r="I369" s="2">
        <f t="shared" si="57"/>
        <v>6.1479085475194269E-2</v>
      </c>
      <c r="J369" s="1">
        <f t="shared" si="58"/>
        <v>374.92969703367464</v>
      </c>
      <c r="K369" s="1">
        <f t="shared" si="59"/>
        <v>21.715298215982273</v>
      </c>
      <c r="L369" t="s">
        <v>130</v>
      </c>
      <c r="M369" t="s">
        <v>91</v>
      </c>
      <c r="N369">
        <f t="shared" si="60"/>
        <v>2</v>
      </c>
      <c r="P369" t="str">
        <f t="shared" si="61"/>
        <v/>
      </c>
      <c r="Q369" t="str">
        <f t="array" ref="Q369">IF(D369="","",IF(D369=D368,"",MAX(IF(D369=$D$2:$D$597,$N$2:$N$597))))</f>
        <v/>
      </c>
      <c r="R369" t="str">
        <f t="shared" si="62"/>
        <v/>
      </c>
      <c r="S369" s="2" t="str">
        <f t="shared" si="63"/>
        <v/>
      </c>
      <c r="T369" s="1" t="str">
        <f t="shared" si="64"/>
        <v/>
      </c>
      <c r="U369" s="1" t="str">
        <f t="shared" si="65"/>
        <v/>
      </c>
    </row>
    <row r="370" spans="1:21" x14ac:dyDescent="0.25">
      <c r="A370" t="s">
        <v>33</v>
      </c>
      <c r="B370">
        <f t="shared" si="55"/>
        <v>3</v>
      </c>
      <c r="C370">
        <v>2020</v>
      </c>
      <c r="D370" t="s">
        <v>287</v>
      </c>
      <c r="E370">
        <v>5684</v>
      </c>
      <c r="F370" s="1">
        <v>1842000</v>
      </c>
      <c r="G370" s="1">
        <v>2050540</v>
      </c>
      <c r="H370" s="1">
        <f t="shared" si="56"/>
        <v>324.06755805770587</v>
      </c>
      <c r="I370" s="2">
        <f t="shared" ref="I370:I399" si="66">(G370-F370)/F370</f>
        <v>0.11321389793702498</v>
      </c>
      <c r="J370" s="1">
        <f t="shared" si="58"/>
        <v>360.75650950035185</v>
      </c>
      <c r="K370" s="1">
        <f t="shared" si="59"/>
        <v>36.688951442645987</v>
      </c>
      <c r="L370" t="s">
        <v>97</v>
      </c>
      <c r="M370" t="s">
        <v>90</v>
      </c>
      <c r="N370">
        <f t="shared" si="60"/>
        <v>1</v>
      </c>
      <c r="P370">
        <f t="shared" si="61"/>
        <v>5684</v>
      </c>
      <c r="Q370">
        <f t="array" ref="Q370">IF(D370="","",IF(D370=D369,"",MAX(IF(D370=$D$2:$D$597,$N$2:$N$597))))</f>
        <v>3</v>
      </c>
      <c r="R370">
        <f t="shared" si="62"/>
        <v>1</v>
      </c>
      <c r="S370" s="2">
        <f t="shared" si="63"/>
        <v>0.11321389793702498</v>
      </c>
      <c r="T370" s="1">
        <f t="shared" si="64"/>
        <v>208540</v>
      </c>
      <c r="U370" s="1">
        <f t="shared" si="65"/>
        <v>36.688951442646022</v>
      </c>
    </row>
    <row r="371" spans="1:21" x14ac:dyDescent="0.25">
      <c r="A371" t="s">
        <v>33</v>
      </c>
      <c r="B371">
        <f t="shared" ref="B371:B372" si="67">IF(OR(A371="July",A371="August",A371="September"),1,IF(OR(A371="October",A371="November",A371="December"),2,IF(OR(A371="January",A371="February",A371="March"),3,IF(OR(A371="April",A371="May",A371="June"),4))))</f>
        <v>3</v>
      </c>
      <c r="C371">
        <v>2020</v>
      </c>
      <c r="D371" t="s">
        <v>287</v>
      </c>
      <c r="E371">
        <v>5684</v>
      </c>
      <c r="F371" s="1">
        <v>1842000</v>
      </c>
      <c r="G371" s="1">
        <v>1901000</v>
      </c>
      <c r="H371" s="1">
        <f t="shared" si="56"/>
        <v>324.06755805770587</v>
      </c>
      <c r="I371" s="2">
        <f t="shared" si="66"/>
        <v>3.2030401737242128E-2</v>
      </c>
      <c r="J371" s="1">
        <f t="shared" si="58"/>
        <v>334.44757213230122</v>
      </c>
      <c r="K371" s="1">
        <f t="shared" si="59"/>
        <v>10.380014074595351</v>
      </c>
      <c r="L371" t="s">
        <v>134</v>
      </c>
      <c r="M371" t="s">
        <v>91</v>
      </c>
      <c r="N371">
        <f t="shared" si="60"/>
        <v>2</v>
      </c>
      <c r="P371" t="str">
        <f t="shared" si="61"/>
        <v/>
      </c>
      <c r="Q371" t="str">
        <f t="array" ref="Q371">IF(D371="","",IF(D371=D370,"",MAX(IF(D371=$D$2:$D$597,$N$2:$N$597))))</f>
        <v/>
      </c>
      <c r="R371" t="str">
        <f t="shared" si="62"/>
        <v/>
      </c>
      <c r="S371" s="2" t="str">
        <f t="shared" si="63"/>
        <v/>
      </c>
      <c r="T371" s="1" t="str">
        <f t="shared" si="64"/>
        <v/>
      </c>
      <c r="U371" s="1" t="str">
        <f t="shared" si="65"/>
        <v/>
      </c>
    </row>
    <row r="372" spans="1:21" x14ac:dyDescent="0.25">
      <c r="A372" t="s">
        <v>33</v>
      </c>
      <c r="B372">
        <f t="shared" si="67"/>
        <v>3</v>
      </c>
      <c r="C372">
        <v>2020</v>
      </c>
      <c r="D372" t="s">
        <v>287</v>
      </c>
      <c r="E372">
        <v>5684</v>
      </c>
      <c r="F372" s="1">
        <v>1842000</v>
      </c>
      <c r="G372" s="1">
        <v>1844185.5</v>
      </c>
      <c r="H372" s="1">
        <f t="shared" si="56"/>
        <v>324.06755805770587</v>
      </c>
      <c r="I372" s="2">
        <f t="shared" si="66"/>
        <v>1.1864820846905538E-3</v>
      </c>
      <c r="J372" s="1">
        <f t="shared" si="58"/>
        <v>324.45205840957072</v>
      </c>
      <c r="K372" s="1">
        <f t="shared" si="59"/>
        <v>0.3845003518648582</v>
      </c>
      <c r="L372" t="s">
        <v>88</v>
      </c>
      <c r="M372" t="s">
        <v>91</v>
      </c>
      <c r="N372">
        <f t="shared" si="60"/>
        <v>3</v>
      </c>
      <c r="P372" t="str">
        <f t="shared" si="61"/>
        <v/>
      </c>
      <c r="Q372" t="str">
        <f t="array" ref="Q372">IF(D372="","",IF(D372=D371,"",MAX(IF(D372=$D$2:$D$597,$N$2:$N$597))))</f>
        <v/>
      </c>
      <c r="R372" t="str">
        <f t="shared" si="62"/>
        <v/>
      </c>
      <c r="S372" s="2" t="str">
        <f t="shared" si="63"/>
        <v/>
      </c>
      <c r="T372" s="1" t="str">
        <f t="shared" si="64"/>
        <v/>
      </c>
      <c r="U372" s="1" t="str">
        <f t="shared" si="65"/>
        <v/>
      </c>
    </row>
    <row r="373" spans="1:21" x14ac:dyDescent="0.25">
      <c r="A373" t="s">
        <v>33</v>
      </c>
      <c r="B373">
        <f t="shared" si="55"/>
        <v>3</v>
      </c>
      <c r="C373">
        <v>2020</v>
      </c>
      <c r="D373" t="s">
        <v>288</v>
      </c>
      <c r="E373">
        <v>5714</v>
      </c>
      <c r="F373" s="1">
        <f>351.5*E373</f>
        <v>2008471</v>
      </c>
      <c r="G373" s="1">
        <f>450.82*E373</f>
        <v>2575985.48</v>
      </c>
      <c r="H373" s="1">
        <f t="shared" si="56"/>
        <v>351.5</v>
      </c>
      <c r="I373" s="2">
        <f t="shared" si="66"/>
        <v>0.28256045519203415</v>
      </c>
      <c r="J373" s="1">
        <f t="shared" ref="J373:J436" si="68">G373/E373</f>
        <v>450.82</v>
      </c>
      <c r="K373" s="1">
        <f t="shared" ref="K373:K436" si="69">J373-(F373/E373)</f>
        <v>99.32</v>
      </c>
      <c r="L373" t="s">
        <v>96</v>
      </c>
      <c r="M373" t="s">
        <v>90</v>
      </c>
      <c r="N373">
        <f t="shared" si="60"/>
        <v>1</v>
      </c>
      <c r="P373">
        <f t="shared" si="61"/>
        <v>5714</v>
      </c>
      <c r="Q373">
        <f t="array" ref="Q373">IF(D373="","",IF(D373=D372,"",MAX(IF(D373=$D$2:$D$597,$N$2:$N$597))))</f>
        <v>4</v>
      </c>
      <c r="R373">
        <f t="shared" si="62"/>
        <v>1</v>
      </c>
      <c r="S373" s="2">
        <f t="shared" si="63"/>
        <v>0.28256045519203415</v>
      </c>
      <c r="T373" s="1">
        <f t="shared" si="64"/>
        <v>567514.48</v>
      </c>
      <c r="U373" s="1">
        <f t="shared" si="65"/>
        <v>99.32</v>
      </c>
    </row>
    <row r="374" spans="1:21" x14ac:dyDescent="0.25">
      <c r="A374" t="s">
        <v>33</v>
      </c>
      <c r="B374">
        <f t="shared" si="55"/>
        <v>3</v>
      </c>
      <c r="C374">
        <v>2020</v>
      </c>
      <c r="D374" t="s">
        <v>288</v>
      </c>
      <c r="E374">
        <v>5714</v>
      </c>
      <c r="F374" s="1">
        <f>351.5*E374</f>
        <v>2008471</v>
      </c>
      <c r="G374" s="1">
        <f>426.18*E374</f>
        <v>2435192.52</v>
      </c>
      <c r="H374" s="1">
        <f t="shared" si="56"/>
        <v>351.5</v>
      </c>
      <c r="I374" s="2">
        <f t="shared" si="66"/>
        <v>0.21246088193456616</v>
      </c>
      <c r="J374" s="1">
        <f t="shared" si="68"/>
        <v>426.18</v>
      </c>
      <c r="K374" s="1">
        <f t="shared" si="69"/>
        <v>74.680000000000007</v>
      </c>
      <c r="L374" t="s">
        <v>123</v>
      </c>
      <c r="M374" t="s">
        <v>91</v>
      </c>
      <c r="N374">
        <f t="shared" si="60"/>
        <v>2</v>
      </c>
      <c r="P374" t="str">
        <f t="shared" si="61"/>
        <v/>
      </c>
      <c r="Q374" t="str">
        <f t="array" ref="Q374">IF(D374="","",IF(D374=D373,"",MAX(IF(D374=$D$2:$D$597,$N$2:$N$597))))</f>
        <v/>
      </c>
      <c r="R374" t="str">
        <f t="shared" si="62"/>
        <v/>
      </c>
      <c r="S374" s="2" t="str">
        <f t="shared" si="63"/>
        <v/>
      </c>
      <c r="T374" s="1" t="str">
        <f t="shared" si="64"/>
        <v/>
      </c>
      <c r="U374" s="1" t="str">
        <f t="shared" si="65"/>
        <v/>
      </c>
    </row>
    <row r="375" spans="1:21" x14ac:dyDescent="0.25">
      <c r="A375" t="s">
        <v>33</v>
      </c>
      <c r="B375">
        <f t="shared" si="55"/>
        <v>3</v>
      </c>
      <c r="C375">
        <v>2020</v>
      </c>
      <c r="D375" t="s">
        <v>288</v>
      </c>
      <c r="E375">
        <v>5714</v>
      </c>
      <c r="F375" s="1">
        <f>351.5*E375</f>
        <v>2008471</v>
      </c>
      <c r="G375" s="1">
        <f>356.6*E375</f>
        <v>2037612.4000000001</v>
      </c>
      <c r="H375" s="1">
        <f t="shared" si="56"/>
        <v>351.5</v>
      </c>
      <c r="I375" s="2">
        <f t="shared" si="66"/>
        <v>1.4509246088193525E-2</v>
      </c>
      <c r="J375" s="1">
        <f t="shared" si="68"/>
        <v>356.6</v>
      </c>
      <c r="K375" s="1">
        <f t="shared" si="69"/>
        <v>5.1000000000000227</v>
      </c>
      <c r="L375" t="s">
        <v>109</v>
      </c>
      <c r="M375" t="s">
        <v>91</v>
      </c>
      <c r="N375">
        <f t="shared" si="60"/>
        <v>3</v>
      </c>
      <c r="P375" t="str">
        <f t="shared" si="61"/>
        <v/>
      </c>
      <c r="Q375" t="str">
        <f t="array" ref="Q375">IF(D375="","",IF(D375=D374,"",MAX(IF(D375=$D$2:$D$597,$N$2:$N$597))))</f>
        <v/>
      </c>
      <c r="R375" t="str">
        <f t="shared" si="62"/>
        <v/>
      </c>
      <c r="S375" s="2" t="str">
        <f t="shared" si="63"/>
        <v/>
      </c>
      <c r="T375" s="1" t="str">
        <f t="shared" si="64"/>
        <v/>
      </c>
      <c r="U375" s="1" t="str">
        <f t="shared" si="65"/>
        <v/>
      </c>
    </row>
    <row r="376" spans="1:21" x14ac:dyDescent="0.25">
      <c r="A376" t="s">
        <v>33</v>
      </c>
      <c r="B376">
        <f t="shared" si="55"/>
        <v>3</v>
      </c>
      <c r="C376">
        <v>2020</v>
      </c>
      <c r="D376" t="s">
        <v>288</v>
      </c>
      <c r="E376">
        <v>5714</v>
      </c>
      <c r="F376" s="1">
        <f>351.5*E376</f>
        <v>2008471</v>
      </c>
      <c r="G376" s="1">
        <f>355.67*E376</f>
        <v>2032298.3800000001</v>
      </c>
      <c r="H376" s="1">
        <f t="shared" si="56"/>
        <v>351.5</v>
      </c>
      <c r="I376" s="2">
        <f t="shared" si="66"/>
        <v>1.186344238975824E-2</v>
      </c>
      <c r="J376" s="1">
        <f t="shared" si="68"/>
        <v>355.67</v>
      </c>
      <c r="K376" s="1">
        <f t="shared" si="69"/>
        <v>4.1700000000000159</v>
      </c>
      <c r="L376" t="s">
        <v>88</v>
      </c>
      <c r="M376" t="s">
        <v>91</v>
      </c>
      <c r="N376">
        <f t="shared" si="60"/>
        <v>4</v>
      </c>
      <c r="P376" t="str">
        <f t="shared" si="61"/>
        <v/>
      </c>
      <c r="Q376" t="str">
        <f t="array" ref="Q376">IF(D376="","",IF(D376=D375,"",MAX(IF(D376=$D$2:$D$597,$N$2:$N$597))))</f>
        <v/>
      </c>
      <c r="R376" t="str">
        <f t="shared" si="62"/>
        <v/>
      </c>
      <c r="S376" s="2" t="str">
        <f t="shared" si="63"/>
        <v/>
      </c>
      <c r="T376" s="1" t="str">
        <f t="shared" si="64"/>
        <v/>
      </c>
      <c r="U376" s="1" t="str">
        <f t="shared" si="65"/>
        <v/>
      </c>
    </row>
    <row r="377" spans="1:21" x14ac:dyDescent="0.25">
      <c r="A377" t="s">
        <v>36</v>
      </c>
      <c r="B377">
        <f t="shared" si="55"/>
        <v>4</v>
      </c>
      <c r="C377">
        <v>2020</v>
      </c>
      <c r="D377" t="s">
        <v>289</v>
      </c>
      <c r="E377">
        <v>7880</v>
      </c>
      <c r="F377" s="1">
        <v>2556000</v>
      </c>
      <c r="G377" s="1">
        <v>2677466</v>
      </c>
      <c r="H377" s="1">
        <f t="shared" si="56"/>
        <v>324.36548223350252</v>
      </c>
      <c r="I377" s="2">
        <f t="shared" si="66"/>
        <v>4.752190923317684E-2</v>
      </c>
      <c r="J377" s="1">
        <f t="shared" si="68"/>
        <v>339.77994923857869</v>
      </c>
      <c r="K377" s="1">
        <f t="shared" si="69"/>
        <v>15.414467005076176</v>
      </c>
      <c r="L377" t="s">
        <v>97</v>
      </c>
      <c r="M377" t="s">
        <v>90</v>
      </c>
      <c r="N377">
        <f t="shared" si="60"/>
        <v>1</v>
      </c>
      <c r="P377">
        <f t="shared" si="61"/>
        <v>7880</v>
      </c>
      <c r="Q377">
        <f t="array" ref="Q377">IF(D377="","",IF(D377=D376,"",MAX(IF(D377=$D$2:$D$597,$N$2:$N$597))))</f>
        <v>1</v>
      </c>
      <c r="R377">
        <f t="shared" si="62"/>
        <v>1</v>
      </c>
      <c r="S377" s="2">
        <f t="shared" si="63"/>
        <v>4.752190923317684E-2</v>
      </c>
      <c r="T377" s="1">
        <f t="shared" si="64"/>
        <v>121466</v>
      </c>
      <c r="U377" s="1">
        <f t="shared" si="65"/>
        <v>15.414467005076142</v>
      </c>
    </row>
    <row r="378" spans="1:21" x14ac:dyDescent="0.25">
      <c r="A378" t="s">
        <v>36</v>
      </c>
      <c r="B378">
        <f t="shared" si="55"/>
        <v>4</v>
      </c>
      <c r="C378">
        <v>2020</v>
      </c>
      <c r="D378" t="s">
        <v>290</v>
      </c>
      <c r="E378">
        <v>2910</v>
      </c>
      <c r="F378" s="1">
        <v>855000</v>
      </c>
      <c r="G378" s="1">
        <v>1261051.6499999999</v>
      </c>
      <c r="H378" s="1">
        <f t="shared" si="56"/>
        <v>293.81443298969072</v>
      </c>
      <c r="I378" s="2">
        <f t="shared" si="66"/>
        <v>0.47491421052631566</v>
      </c>
      <c r="J378" s="1">
        <f t="shared" si="68"/>
        <v>433.35108247422676</v>
      </c>
      <c r="K378" s="1">
        <f t="shared" si="69"/>
        <v>139.53664948453604</v>
      </c>
      <c r="L378" t="s">
        <v>125</v>
      </c>
      <c r="M378" t="s">
        <v>90</v>
      </c>
      <c r="N378">
        <f t="shared" si="60"/>
        <v>1</v>
      </c>
      <c r="P378">
        <f t="shared" si="61"/>
        <v>2910</v>
      </c>
      <c r="Q378">
        <f t="array" ref="Q378">IF(D378="","",IF(D378=D377,"",MAX(IF(D378=$D$2:$D$597,$N$2:$N$597))))</f>
        <v>5</v>
      </c>
      <c r="R378">
        <f t="shared" si="62"/>
        <v>1</v>
      </c>
      <c r="S378" s="2">
        <f t="shared" si="63"/>
        <v>0.47491421052631566</v>
      </c>
      <c r="T378" s="1">
        <f t="shared" si="64"/>
        <v>406051.64999999991</v>
      </c>
      <c r="U378" s="1">
        <f t="shared" si="65"/>
        <v>139.53664948453604</v>
      </c>
    </row>
    <row r="379" spans="1:21" x14ac:dyDescent="0.25">
      <c r="A379" t="s">
        <v>36</v>
      </c>
      <c r="B379">
        <f t="shared" ref="B379:B383" si="70">IF(OR(A379="July",A379="August",A379="September"),1,IF(OR(A379="October",A379="November",A379="December"),2,IF(OR(A379="January",A379="February",A379="March"),3,IF(OR(A379="April",A379="May",A379="June"),4))))</f>
        <v>4</v>
      </c>
      <c r="C379">
        <v>2020</v>
      </c>
      <c r="D379" t="s">
        <v>290</v>
      </c>
      <c r="E379">
        <v>2910</v>
      </c>
      <c r="F379" s="1">
        <v>855000</v>
      </c>
      <c r="G379" s="1">
        <v>1154250</v>
      </c>
      <c r="H379" s="1">
        <f t="shared" si="56"/>
        <v>293.81443298969072</v>
      </c>
      <c r="I379" s="2">
        <f t="shared" si="66"/>
        <v>0.35</v>
      </c>
      <c r="J379" s="1">
        <f t="shared" si="68"/>
        <v>396.64948453608247</v>
      </c>
      <c r="K379" s="1">
        <f t="shared" si="69"/>
        <v>102.83505154639175</v>
      </c>
      <c r="L379" t="s">
        <v>132</v>
      </c>
      <c r="M379" t="s">
        <v>91</v>
      </c>
      <c r="N379">
        <f t="shared" si="60"/>
        <v>2</v>
      </c>
      <c r="P379" t="str">
        <f t="shared" si="61"/>
        <v/>
      </c>
      <c r="Q379" t="str">
        <f t="array" ref="Q379">IF(D379="","",IF(D379=D378,"",MAX(IF(D379=$D$2:$D$597,$N$2:$N$597))))</f>
        <v/>
      </c>
      <c r="R379" t="str">
        <f t="shared" si="62"/>
        <v/>
      </c>
      <c r="S379" s="2" t="str">
        <f t="shared" si="63"/>
        <v/>
      </c>
      <c r="T379" s="1" t="str">
        <f t="shared" si="64"/>
        <v/>
      </c>
      <c r="U379" s="1" t="str">
        <f t="shared" si="65"/>
        <v/>
      </c>
    </row>
    <row r="380" spans="1:21" x14ac:dyDescent="0.25">
      <c r="A380" t="s">
        <v>36</v>
      </c>
      <c r="B380">
        <f t="shared" si="70"/>
        <v>4</v>
      </c>
      <c r="C380">
        <v>2020</v>
      </c>
      <c r="D380" t="s">
        <v>290</v>
      </c>
      <c r="E380">
        <v>2910</v>
      </c>
      <c r="F380" s="1">
        <v>855000</v>
      </c>
      <c r="G380" s="1">
        <v>986170</v>
      </c>
      <c r="H380" s="1">
        <f t="shared" si="56"/>
        <v>293.81443298969072</v>
      </c>
      <c r="I380" s="2">
        <f t="shared" si="66"/>
        <v>0.15341520467836256</v>
      </c>
      <c r="J380" s="1">
        <f t="shared" si="68"/>
        <v>338.89003436426117</v>
      </c>
      <c r="K380" s="1">
        <f t="shared" si="69"/>
        <v>45.075601374570454</v>
      </c>
      <c r="L380" t="s">
        <v>291</v>
      </c>
      <c r="M380" t="s">
        <v>91</v>
      </c>
      <c r="N380">
        <f t="shared" si="60"/>
        <v>3</v>
      </c>
      <c r="P380" t="str">
        <f t="shared" si="61"/>
        <v/>
      </c>
      <c r="Q380" t="str">
        <f t="array" ref="Q380">IF(D380="","",IF(D380=D379,"",MAX(IF(D380=$D$2:$D$597,$N$2:$N$597))))</f>
        <v/>
      </c>
      <c r="R380" t="str">
        <f t="shared" si="62"/>
        <v/>
      </c>
      <c r="S380" s="2" t="str">
        <f t="shared" si="63"/>
        <v/>
      </c>
      <c r="T380" s="1" t="str">
        <f t="shared" si="64"/>
        <v/>
      </c>
      <c r="U380" s="1" t="str">
        <f t="shared" si="65"/>
        <v/>
      </c>
    </row>
    <row r="381" spans="1:21" x14ac:dyDescent="0.25">
      <c r="A381" t="s">
        <v>36</v>
      </c>
      <c r="B381">
        <f t="shared" si="70"/>
        <v>4</v>
      </c>
      <c r="C381">
        <v>2020</v>
      </c>
      <c r="D381" t="s">
        <v>290</v>
      </c>
      <c r="E381">
        <v>2910</v>
      </c>
      <c r="F381" s="1">
        <v>855000</v>
      </c>
      <c r="G381" s="1">
        <v>905500.11</v>
      </c>
      <c r="H381" s="1">
        <f t="shared" si="56"/>
        <v>293.81443298969072</v>
      </c>
      <c r="I381" s="2">
        <f t="shared" si="66"/>
        <v>5.9064456140350864E-2</v>
      </c>
      <c r="J381" s="1">
        <f t="shared" si="68"/>
        <v>311.16842268041239</v>
      </c>
      <c r="K381" s="1">
        <f t="shared" si="69"/>
        <v>17.353989690721676</v>
      </c>
      <c r="L381" t="s">
        <v>88</v>
      </c>
      <c r="M381" t="s">
        <v>91</v>
      </c>
      <c r="N381">
        <f t="shared" si="60"/>
        <v>4</v>
      </c>
      <c r="P381" t="str">
        <f t="shared" si="61"/>
        <v/>
      </c>
      <c r="Q381" t="str">
        <f t="array" ref="Q381">IF(D381="","",IF(D381=D380,"",MAX(IF(D381=$D$2:$D$597,$N$2:$N$597))))</f>
        <v/>
      </c>
      <c r="R381" t="str">
        <f t="shared" si="62"/>
        <v/>
      </c>
      <c r="S381" s="2" t="str">
        <f t="shared" si="63"/>
        <v/>
      </c>
      <c r="T381" s="1" t="str">
        <f t="shared" si="64"/>
        <v/>
      </c>
      <c r="U381" s="1" t="str">
        <f t="shared" si="65"/>
        <v/>
      </c>
    </row>
    <row r="382" spans="1:21" x14ac:dyDescent="0.25">
      <c r="A382" t="s">
        <v>36</v>
      </c>
      <c r="B382">
        <f t="shared" si="70"/>
        <v>4</v>
      </c>
      <c r="C382">
        <v>2020</v>
      </c>
      <c r="D382" t="s">
        <v>290</v>
      </c>
      <c r="E382">
        <v>2910</v>
      </c>
      <c r="F382" s="1">
        <v>855000</v>
      </c>
      <c r="G382" s="1">
        <v>903232</v>
      </c>
      <c r="H382" s="1">
        <f t="shared" si="56"/>
        <v>293.81443298969072</v>
      </c>
      <c r="I382" s="2">
        <f t="shared" si="66"/>
        <v>5.6411695906432746E-2</v>
      </c>
      <c r="J382" s="1">
        <f t="shared" si="68"/>
        <v>310.38900343642609</v>
      </c>
      <c r="K382" s="1">
        <f t="shared" si="69"/>
        <v>16.574570446735379</v>
      </c>
      <c r="L382" t="s">
        <v>97</v>
      </c>
      <c r="M382" t="s">
        <v>91</v>
      </c>
      <c r="N382">
        <f t="shared" si="60"/>
        <v>5</v>
      </c>
      <c r="P382" t="str">
        <f t="shared" si="61"/>
        <v/>
      </c>
      <c r="Q382" t="str">
        <f t="array" ref="Q382">IF(D382="","",IF(D382=D381,"",MAX(IF(D382=$D$2:$D$597,$N$2:$N$597))))</f>
        <v/>
      </c>
      <c r="R382" t="str">
        <f t="shared" si="62"/>
        <v/>
      </c>
      <c r="S382" s="2" t="str">
        <f t="shared" si="63"/>
        <v/>
      </c>
      <c r="T382" s="1" t="str">
        <f t="shared" si="64"/>
        <v/>
      </c>
      <c r="U382" s="1" t="str">
        <f t="shared" si="65"/>
        <v/>
      </c>
    </row>
    <row r="383" spans="1:21" x14ac:dyDescent="0.25">
      <c r="A383" t="s">
        <v>38</v>
      </c>
      <c r="B383">
        <f t="shared" si="70"/>
        <v>4</v>
      </c>
      <c r="C383">
        <v>2020</v>
      </c>
      <c r="D383" t="s">
        <v>58</v>
      </c>
      <c r="E383">
        <v>1570</v>
      </c>
      <c r="F383" s="1">
        <f>222*E383</f>
        <v>348540</v>
      </c>
      <c r="G383" s="1">
        <f>297.74*E383</f>
        <v>467451.8</v>
      </c>
      <c r="H383" s="1">
        <f t="shared" si="56"/>
        <v>222</v>
      </c>
      <c r="I383" s="2">
        <f t="shared" si="66"/>
        <v>0.34117117117117113</v>
      </c>
      <c r="J383" s="1">
        <f t="shared" si="68"/>
        <v>297.74</v>
      </c>
      <c r="K383" s="1">
        <f t="shared" si="69"/>
        <v>75.740000000000009</v>
      </c>
      <c r="L383" t="s">
        <v>123</v>
      </c>
      <c r="M383" t="s">
        <v>90</v>
      </c>
      <c r="N383">
        <f t="shared" si="60"/>
        <v>1</v>
      </c>
      <c r="P383">
        <f t="shared" si="61"/>
        <v>1570</v>
      </c>
      <c r="Q383">
        <f t="array" ref="Q383">IF(D383="","",IF(D383=D382,"",MAX(IF(D383=$D$2:$D$597,$N$2:$N$597))))</f>
        <v>3</v>
      </c>
      <c r="R383">
        <f t="shared" si="62"/>
        <v>1</v>
      </c>
      <c r="S383" s="2">
        <f t="shared" si="63"/>
        <v>0.34117117117117113</v>
      </c>
      <c r="T383" s="1">
        <f t="shared" si="64"/>
        <v>118911.79999999999</v>
      </c>
      <c r="U383" s="1">
        <f t="shared" si="65"/>
        <v>75.739999999999995</v>
      </c>
    </row>
    <row r="384" spans="1:21" x14ac:dyDescent="0.25">
      <c r="A384" t="s">
        <v>38</v>
      </c>
      <c r="B384">
        <f t="shared" ref="B384:B386" si="71">IF(OR(A384="July",A384="August",A384="September"),1,IF(OR(A384="October",A384="November",A384="December"),2,IF(OR(A384="January",A384="February",A384="March"),3,IF(OR(A384="April",A384="May",A384="June"),4))))</f>
        <v>4</v>
      </c>
      <c r="C384">
        <v>2020</v>
      </c>
      <c r="D384" t="s">
        <v>58</v>
      </c>
      <c r="E384">
        <v>1570</v>
      </c>
      <c r="F384" s="1">
        <f>222*E384</f>
        <v>348540</v>
      </c>
      <c r="G384" s="1">
        <f>277.23*E384</f>
        <v>435251.10000000003</v>
      </c>
      <c r="H384" s="1">
        <f t="shared" ref="H384:H462" si="72">F384/E384</f>
        <v>222</v>
      </c>
      <c r="I384" s="2">
        <f t="shared" si="66"/>
        <v>0.24878378378378388</v>
      </c>
      <c r="J384" s="1">
        <f t="shared" si="68"/>
        <v>277.23</v>
      </c>
      <c r="K384" s="1">
        <f t="shared" si="69"/>
        <v>55.230000000000018</v>
      </c>
      <c r="L384" t="s">
        <v>97</v>
      </c>
      <c r="M384" t="s">
        <v>91</v>
      </c>
      <c r="N384">
        <f t="shared" si="60"/>
        <v>2</v>
      </c>
      <c r="P384" t="str">
        <f t="shared" si="61"/>
        <v/>
      </c>
      <c r="Q384" t="str">
        <f t="array" ref="Q384">IF(D384="","",IF(D384=D383,"",MAX(IF(D384=$D$2:$D$597,$N$2:$N$597))))</f>
        <v/>
      </c>
      <c r="R384" t="str">
        <f t="shared" si="62"/>
        <v/>
      </c>
      <c r="S384" s="2" t="str">
        <f t="shared" si="63"/>
        <v/>
      </c>
      <c r="T384" s="1" t="str">
        <f t="shared" si="64"/>
        <v/>
      </c>
      <c r="U384" s="1" t="str">
        <f t="shared" si="65"/>
        <v/>
      </c>
    </row>
    <row r="385" spans="1:21" x14ac:dyDescent="0.25">
      <c r="A385" t="s">
        <v>38</v>
      </c>
      <c r="B385">
        <f t="shared" si="71"/>
        <v>4</v>
      </c>
      <c r="C385">
        <v>2020</v>
      </c>
      <c r="D385" t="s">
        <v>58</v>
      </c>
      <c r="E385">
        <v>1570</v>
      </c>
      <c r="F385" s="1">
        <f>222*E385</f>
        <v>348540</v>
      </c>
      <c r="G385" s="1">
        <f>240.56*E385</f>
        <v>377679.2</v>
      </c>
      <c r="H385" s="1">
        <f t="shared" si="72"/>
        <v>222</v>
      </c>
      <c r="I385" s="2">
        <f t="shared" si="66"/>
        <v>8.3603603603603638E-2</v>
      </c>
      <c r="J385" s="1">
        <f t="shared" si="68"/>
        <v>240.56</v>
      </c>
      <c r="K385" s="1">
        <f t="shared" si="69"/>
        <v>18.560000000000002</v>
      </c>
      <c r="L385" t="s">
        <v>96</v>
      </c>
      <c r="M385" t="s">
        <v>91</v>
      </c>
      <c r="N385">
        <f t="shared" si="60"/>
        <v>3</v>
      </c>
      <c r="P385" t="str">
        <f t="shared" si="61"/>
        <v/>
      </c>
      <c r="Q385" t="str">
        <f t="array" ref="Q385">IF(D385="","",IF(D385=D384,"",MAX(IF(D385=$D$2:$D$597,$N$2:$N$597))))</f>
        <v/>
      </c>
      <c r="R385" t="str">
        <f t="shared" si="62"/>
        <v/>
      </c>
      <c r="S385" s="2" t="str">
        <f t="shared" si="63"/>
        <v/>
      </c>
      <c r="T385" s="1" t="str">
        <f t="shared" si="64"/>
        <v/>
      </c>
      <c r="U385" s="1" t="str">
        <f t="shared" si="65"/>
        <v/>
      </c>
    </row>
    <row r="386" spans="1:21" x14ac:dyDescent="0.25">
      <c r="A386" t="s">
        <v>44</v>
      </c>
      <c r="B386">
        <f t="shared" si="71"/>
        <v>4</v>
      </c>
      <c r="C386">
        <v>2020</v>
      </c>
      <c r="D386" t="s">
        <v>298</v>
      </c>
      <c r="E386">
        <v>215</v>
      </c>
      <c r="F386" s="1">
        <v>45000</v>
      </c>
      <c r="G386" s="1">
        <v>91992</v>
      </c>
      <c r="H386" s="1">
        <f t="shared" si="72"/>
        <v>209.30232558139534</v>
      </c>
      <c r="I386" s="2">
        <f t="shared" si="66"/>
        <v>1.0442666666666667</v>
      </c>
      <c r="J386" s="1">
        <f t="shared" si="68"/>
        <v>427.86976744186046</v>
      </c>
      <c r="K386" s="1">
        <f t="shared" si="69"/>
        <v>218.56744186046512</v>
      </c>
      <c r="L386" t="s">
        <v>97</v>
      </c>
      <c r="M386" t="s">
        <v>90</v>
      </c>
      <c r="N386">
        <f t="shared" ref="N386:N449" si="73">IF(D386="","",IF(G386&gt;0,IF(D386=D385,N385+1,1),0))</f>
        <v>1</v>
      </c>
      <c r="P386">
        <f t="shared" si="61"/>
        <v>215</v>
      </c>
      <c r="Q386">
        <f t="array" ref="Q386">IF(D386="","",IF(D386=D385,"",MAX(IF(D386=$D$2:$D$597,$N$2:$N$597))))</f>
        <v>5</v>
      </c>
      <c r="R386">
        <f t="shared" si="62"/>
        <v>1</v>
      </c>
      <c r="S386" s="2">
        <f t="shared" si="63"/>
        <v>1.0442666666666667</v>
      </c>
      <c r="T386" s="1">
        <f t="shared" si="64"/>
        <v>46992</v>
      </c>
      <c r="U386" s="1">
        <f t="shared" si="65"/>
        <v>218.56744186046512</v>
      </c>
    </row>
    <row r="387" spans="1:21" x14ac:dyDescent="0.25">
      <c r="A387" t="s">
        <v>44</v>
      </c>
      <c r="B387">
        <f t="shared" ref="B387:B391" si="74">IF(OR(A387="July",A387="August",A387="September"),1,IF(OR(A387="October",A387="November",A387="December"),2,IF(OR(A387="January",A387="February",A387="March"),3,IF(OR(A387="April",A387="May",A387="June"),4))))</f>
        <v>4</v>
      </c>
      <c r="C387">
        <v>2020</v>
      </c>
      <c r="D387" t="s">
        <v>298</v>
      </c>
      <c r="E387">
        <v>215</v>
      </c>
      <c r="F387" s="1">
        <v>45000</v>
      </c>
      <c r="G387" s="1">
        <v>90088</v>
      </c>
      <c r="H387" s="1">
        <f t="shared" si="72"/>
        <v>209.30232558139534</v>
      </c>
      <c r="I387" s="2">
        <f t="shared" si="66"/>
        <v>1.0019555555555555</v>
      </c>
      <c r="J387" s="1">
        <f t="shared" si="68"/>
        <v>419.01395348837207</v>
      </c>
      <c r="K387" s="1">
        <f t="shared" si="69"/>
        <v>209.71162790697673</v>
      </c>
      <c r="L387" t="s">
        <v>109</v>
      </c>
      <c r="M387" t="s">
        <v>91</v>
      </c>
      <c r="N387">
        <f t="shared" si="73"/>
        <v>2</v>
      </c>
      <c r="P387" t="str">
        <f t="shared" ref="P387:P450" si="75">IF(D387="","",IF(E387&lt;&gt;E386,E387,""))</f>
        <v/>
      </c>
      <c r="Q387" t="str">
        <f t="array" ref="Q387">IF(D387="","",IF(D387=D386,"",MAX(IF(D387=$D$2:$D$597,$N$2:$N$597))))</f>
        <v/>
      </c>
      <c r="R387" t="str">
        <f t="shared" ref="R387:R450" si="76">IF(D387="","",IF(D387=D386,"",1))</f>
        <v/>
      </c>
      <c r="S387" s="2" t="str">
        <f t="shared" ref="S387:S450" si="77">IF(M387="Y",I387,"")</f>
        <v/>
      </c>
      <c r="T387" s="1" t="str">
        <f t="shared" ref="T387:T450" si="78">IF(M387="Y",G387-F387,"")</f>
        <v/>
      </c>
      <c r="U387" s="1" t="str">
        <f t="shared" ref="U387:U450" si="79">IF(M387="Y",(G387-F387)/E387,"")</f>
        <v/>
      </c>
    </row>
    <row r="388" spans="1:21" x14ac:dyDescent="0.25">
      <c r="A388" t="s">
        <v>44</v>
      </c>
      <c r="B388">
        <f t="shared" si="74"/>
        <v>4</v>
      </c>
      <c r="C388">
        <v>2020</v>
      </c>
      <c r="D388" t="s">
        <v>298</v>
      </c>
      <c r="E388">
        <v>215</v>
      </c>
      <c r="F388" s="1">
        <v>45000</v>
      </c>
      <c r="G388" s="1">
        <v>78624.289999999994</v>
      </c>
      <c r="H388" s="1">
        <f t="shared" si="72"/>
        <v>209.30232558139534</v>
      </c>
      <c r="I388" s="2">
        <f t="shared" si="66"/>
        <v>0.74720644444444428</v>
      </c>
      <c r="J388" s="1">
        <f t="shared" si="68"/>
        <v>365.69437209302322</v>
      </c>
      <c r="K388" s="1">
        <f t="shared" si="69"/>
        <v>156.39204651162788</v>
      </c>
      <c r="L388" t="s">
        <v>88</v>
      </c>
      <c r="M388" t="s">
        <v>91</v>
      </c>
      <c r="N388">
        <f t="shared" si="73"/>
        <v>3</v>
      </c>
      <c r="P388" t="str">
        <f t="shared" si="75"/>
        <v/>
      </c>
      <c r="Q388" t="str">
        <f t="array" ref="Q388">IF(D388="","",IF(D388=D387,"",MAX(IF(D388=$D$2:$D$597,$N$2:$N$597))))</f>
        <v/>
      </c>
      <c r="R388" t="str">
        <f t="shared" si="76"/>
        <v/>
      </c>
      <c r="S388" s="2" t="str">
        <f t="shared" si="77"/>
        <v/>
      </c>
      <c r="T388" s="1" t="str">
        <f t="shared" si="78"/>
        <v/>
      </c>
      <c r="U388" s="1" t="str">
        <f t="shared" si="79"/>
        <v/>
      </c>
    </row>
    <row r="389" spans="1:21" x14ac:dyDescent="0.25">
      <c r="A389" t="s">
        <v>44</v>
      </c>
      <c r="B389">
        <f t="shared" si="74"/>
        <v>4</v>
      </c>
      <c r="C389">
        <v>2020</v>
      </c>
      <c r="D389" t="s">
        <v>298</v>
      </c>
      <c r="E389">
        <v>215</v>
      </c>
      <c r="F389" s="1">
        <v>45000</v>
      </c>
      <c r="G389" s="1">
        <v>72197.100000000006</v>
      </c>
      <c r="H389" s="1">
        <f t="shared" si="72"/>
        <v>209.30232558139534</v>
      </c>
      <c r="I389" s="2">
        <f t="shared" si="66"/>
        <v>0.60438000000000014</v>
      </c>
      <c r="J389" s="1">
        <f t="shared" si="68"/>
        <v>335.8004651162791</v>
      </c>
      <c r="K389" s="1">
        <f t="shared" si="69"/>
        <v>126.49813953488376</v>
      </c>
      <c r="L389" t="s">
        <v>299</v>
      </c>
      <c r="M389" t="s">
        <v>91</v>
      </c>
      <c r="N389">
        <f t="shared" si="73"/>
        <v>4</v>
      </c>
      <c r="P389" t="str">
        <f t="shared" si="75"/>
        <v/>
      </c>
      <c r="Q389" t="str">
        <f t="array" ref="Q389">IF(D389="","",IF(D389=D388,"",MAX(IF(D389=$D$2:$D$597,$N$2:$N$597))))</f>
        <v/>
      </c>
      <c r="R389" t="str">
        <f t="shared" si="76"/>
        <v/>
      </c>
      <c r="S389" s="2" t="str">
        <f t="shared" si="77"/>
        <v/>
      </c>
      <c r="T389" s="1" t="str">
        <f t="shared" si="78"/>
        <v/>
      </c>
      <c r="U389" s="1" t="str">
        <f t="shared" si="79"/>
        <v/>
      </c>
    </row>
    <row r="390" spans="1:21" x14ac:dyDescent="0.25">
      <c r="A390" t="s">
        <v>44</v>
      </c>
      <c r="B390">
        <f t="shared" si="74"/>
        <v>4</v>
      </c>
      <c r="C390">
        <v>2020</v>
      </c>
      <c r="D390" t="s">
        <v>298</v>
      </c>
      <c r="E390">
        <v>215</v>
      </c>
      <c r="F390" s="1">
        <v>45000</v>
      </c>
      <c r="G390" s="1">
        <v>52000.06</v>
      </c>
      <c r="H390" s="1">
        <f t="shared" si="72"/>
        <v>209.30232558139534</v>
      </c>
      <c r="I390" s="2">
        <f t="shared" si="66"/>
        <v>0.15555688888888883</v>
      </c>
      <c r="J390" s="1">
        <f t="shared" si="68"/>
        <v>241.8607441860465</v>
      </c>
      <c r="K390" s="1">
        <f t="shared" si="69"/>
        <v>32.558418604651166</v>
      </c>
      <c r="L390" t="s">
        <v>134</v>
      </c>
      <c r="M390" t="s">
        <v>91</v>
      </c>
      <c r="N390">
        <f t="shared" si="73"/>
        <v>5</v>
      </c>
      <c r="P390" t="str">
        <f t="shared" si="75"/>
        <v/>
      </c>
      <c r="Q390" t="str">
        <f t="array" ref="Q390">IF(D390="","",IF(D390=D389,"",MAX(IF(D390=$D$2:$D$597,$N$2:$N$597))))</f>
        <v/>
      </c>
      <c r="R390" t="str">
        <f t="shared" si="76"/>
        <v/>
      </c>
      <c r="S390" s="2" t="str">
        <f t="shared" si="77"/>
        <v/>
      </c>
      <c r="T390" s="1" t="str">
        <f t="shared" si="78"/>
        <v/>
      </c>
      <c r="U390" s="1" t="str">
        <f t="shared" si="79"/>
        <v/>
      </c>
    </row>
    <row r="391" spans="1:21" x14ac:dyDescent="0.25">
      <c r="A391" t="s">
        <v>60</v>
      </c>
      <c r="B391">
        <f t="shared" si="74"/>
        <v>1</v>
      </c>
      <c r="C391">
        <v>2021</v>
      </c>
      <c r="D391" t="s">
        <v>300</v>
      </c>
      <c r="E391">
        <v>6913</v>
      </c>
      <c r="F391" s="1">
        <v>1895000</v>
      </c>
      <c r="G391" s="1">
        <v>2551100</v>
      </c>
      <c r="H391" s="1">
        <f t="shared" si="72"/>
        <v>274.12122088818171</v>
      </c>
      <c r="I391" s="2">
        <f t="shared" si="66"/>
        <v>0.3462269129287599</v>
      </c>
      <c r="J391" s="1">
        <f t="shared" si="68"/>
        <v>369.02936496455953</v>
      </c>
      <c r="K391" s="1">
        <f t="shared" si="69"/>
        <v>94.908144076377823</v>
      </c>
      <c r="L391" t="s">
        <v>97</v>
      </c>
      <c r="M391" t="s">
        <v>90</v>
      </c>
      <c r="N391">
        <f t="shared" si="73"/>
        <v>1</v>
      </c>
      <c r="P391">
        <f t="shared" si="75"/>
        <v>6913</v>
      </c>
      <c r="Q391">
        <f t="array" ref="Q391">IF(D391="","",IF(D391=D390,"",MAX(IF(D391=$D$2:$D$597,$N$2:$N$597))))</f>
        <v>4</v>
      </c>
      <c r="R391">
        <f t="shared" si="76"/>
        <v>1</v>
      </c>
      <c r="S391" s="2">
        <f t="shared" si="77"/>
        <v>0.3462269129287599</v>
      </c>
      <c r="T391" s="1">
        <f t="shared" si="78"/>
        <v>656100</v>
      </c>
      <c r="U391" s="1">
        <f t="shared" si="79"/>
        <v>94.908144076377837</v>
      </c>
    </row>
    <row r="392" spans="1:21" x14ac:dyDescent="0.25">
      <c r="A392" t="s">
        <v>60</v>
      </c>
      <c r="B392">
        <f t="shared" ref="B392:B395" si="80">IF(OR(A392="July",A392="August",A392="September"),1,IF(OR(A392="October",A392="November",A392="December"),2,IF(OR(A392="January",A392="February",A392="March"),3,IF(OR(A392="April",A392="May",A392="June"),4))))</f>
        <v>1</v>
      </c>
      <c r="C392">
        <v>2021</v>
      </c>
      <c r="D392" t="s">
        <v>300</v>
      </c>
      <c r="E392">
        <v>6913</v>
      </c>
      <c r="F392" s="1">
        <v>1895000</v>
      </c>
      <c r="G392" s="1">
        <v>2447262</v>
      </c>
      <c r="H392" s="1">
        <f t="shared" si="72"/>
        <v>274.12122088818171</v>
      </c>
      <c r="I392" s="2">
        <f t="shared" si="66"/>
        <v>0.29143113456464381</v>
      </c>
      <c r="J392" s="1">
        <f t="shared" si="68"/>
        <v>354.00867929986981</v>
      </c>
      <c r="K392" s="1">
        <f t="shared" si="69"/>
        <v>79.887458411688101</v>
      </c>
      <c r="L392" t="s">
        <v>109</v>
      </c>
      <c r="M392" t="s">
        <v>91</v>
      </c>
      <c r="N392">
        <f t="shared" si="73"/>
        <v>2</v>
      </c>
      <c r="P392" t="str">
        <f t="shared" si="75"/>
        <v/>
      </c>
      <c r="Q392" t="str">
        <f t="array" ref="Q392">IF(D392="","",IF(D392=D391,"",MAX(IF(D392=$D$2:$D$597,$N$2:$N$597))))</f>
        <v/>
      </c>
      <c r="R392" t="str">
        <f t="shared" si="76"/>
        <v/>
      </c>
      <c r="S392" s="2" t="str">
        <f t="shared" si="77"/>
        <v/>
      </c>
      <c r="T392" s="1" t="str">
        <f t="shared" si="78"/>
        <v/>
      </c>
      <c r="U392" s="1" t="str">
        <f t="shared" si="79"/>
        <v/>
      </c>
    </row>
    <row r="393" spans="1:21" x14ac:dyDescent="0.25">
      <c r="A393" t="s">
        <v>60</v>
      </c>
      <c r="B393">
        <f t="shared" si="80"/>
        <v>1</v>
      </c>
      <c r="C393">
        <v>2021</v>
      </c>
      <c r="D393" t="s">
        <v>300</v>
      </c>
      <c r="E393">
        <v>6913</v>
      </c>
      <c r="F393" s="1">
        <v>1895000</v>
      </c>
      <c r="G393" s="1">
        <v>2206417.75</v>
      </c>
      <c r="H393" s="1">
        <f t="shared" si="72"/>
        <v>274.12122088818171</v>
      </c>
      <c r="I393" s="2">
        <f t="shared" si="66"/>
        <v>0.16433654353562005</v>
      </c>
      <c r="J393" s="1">
        <f t="shared" si="68"/>
        <v>319.16935483870969</v>
      </c>
      <c r="K393" s="1">
        <f t="shared" si="69"/>
        <v>45.048133950527983</v>
      </c>
      <c r="L393" t="s">
        <v>96</v>
      </c>
      <c r="M393" t="s">
        <v>91</v>
      </c>
      <c r="N393">
        <f t="shared" si="73"/>
        <v>3</v>
      </c>
      <c r="P393" t="str">
        <f t="shared" si="75"/>
        <v/>
      </c>
      <c r="Q393" t="str">
        <f t="array" ref="Q393">IF(D393="","",IF(D393=D392,"",MAX(IF(D393=$D$2:$D$597,$N$2:$N$597))))</f>
        <v/>
      </c>
      <c r="R393" t="str">
        <f t="shared" si="76"/>
        <v/>
      </c>
      <c r="S393" s="2" t="str">
        <f t="shared" si="77"/>
        <v/>
      </c>
      <c r="T393" s="1" t="str">
        <f t="shared" si="78"/>
        <v/>
      </c>
      <c r="U393" s="1" t="str">
        <f t="shared" si="79"/>
        <v/>
      </c>
    </row>
    <row r="394" spans="1:21" x14ac:dyDescent="0.25">
      <c r="A394" t="s">
        <v>60</v>
      </c>
      <c r="B394">
        <f t="shared" si="80"/>
        <v>1</v>
      </c>
      <c r="C394">
        <v>2021</v>
      </c>
      <c r="D394" t="s">
        <v>300</v>
      </c>
      <c r="E394">
        <v>6913</v>
      </c>
      <c r="F394" s="1">
        <v>1895000</v>
      </c>
      <c r="G394" s="1">
        <v>2145171.89</v>
      </c>
      <c r="H394" s="1">
        <f t="shared" si="72"/>
        <v>274.12122088818171</v>
      </c>
      <c r="I394" s="2">
        <f t="shared" si="66"/>
        <v>0.13201682849604229</v>
      </c>
      <c r="J394" s="1">
        <f t="shared" si="68"/>
        <v>310.30983509330247</v>
      </c>
      <c r="K394" s="1">
        <f t="shared" si="69"/>
        <v>36.188614205120757</v>
      </c>
      <c r="L394" t="s">
        <v>88</v>
      </c>
      <c r="M394" t="s">
        <v>91</v>
      </c>
      <c r="N394">
        <f t="shared" si="73"/>
        <v>4</v>
      </c>
      <c r="P394" t="str">
        <f t="shared" si="75"/>
        <v/>
      </c>
      <c r="Q394" t="str">
        <f t="array" ref="Q394">IF(D394="","",IF(D394=D393,"",MAX(IF(D394=$D$2:$D$597,$N$2:$N$597))))</f>
        <v/>
      </c>
      <c r="R394" t="str">
        <f t="shared" si="76"/>
        <v/>
      </c>
      <c r="S394" s="2" t="str">
        <f t="shared" si="77"/>
        <v/>
      </c>
      <c r="T394" s="1" t="str">
        <f t="shared" si="78"/>
        <v/>
      </c>
      <c r="U394" s="1" t="str">
        <f t="shared" si="79"/>
        <v/>
      </c>
    </row>
    <row r="395" spans="1:21" x14ac:dyDescent="0.25">
      <c r="A395" t="s">
        <v>62</v>
      </c>
      <c r="B395">
        <f t="shared" si="80"/>
        <v>1</v>
      </c>
      <c r="C395">
        <v>2021</v>
      </c>
      <c r="D395" t="s">
        <v>286</v>
      </c>
      <c r="E395">
        <v>4185</v>
      </c>
      <c r="F395" s="1">
        <v>1097000</v>
      </c>
      <c r="G395" s="1">
        <v>1725274.5</v>
      </c>
      <c r="H395" s="1">
        <f t="shared" si="72"/>
        <v>262.12664277180409</v>
      </c>
      <c r="I395" s="2">
        <f t="shared" si="66"/>
        <v>0.5727206016408386</v>
      </c>
      <c r="J395" s="1">
        <f t="shared" si="68"/>
        <v>412.25197132616489</v>
      </c>
      <c r="K395" s="1">
        <f t="shared" si="69"/>
        <v>150.12532855436081</v>
      </c>
      <c r="L395" t="s">
        <v>88</v>
      </c>
      <c r="M395" t="s">
        <v>90</v>
      </c>
      <c r="N395">
        <f t="shared" si="73"/>
        <v>1</v>
      </c>
      <c r="P395">
        <f t="shared" si="75"/>
        <v>4185</v>
      </c>
      <c r="Q395">
        <f t="array" ref="Q395">IF(D395="","",IF(D395=D394,"",MAX(IF(D395=$D$2:$D$597,$N$2:$N$597))))</f>
        <v>3</v>
      </c>
      <c r="R395">
        <f t="shared" si="76"/>
        <v>1</v>
      </c>
      <c r="S395" s="2">
        <f t="shared" si="77"/>
        <v>0.5727206016408386</v>
      </c>
      <c r="T395" s="1">
        <f t="shared" si="78"/>
        <v>628274.5</v>
      </c>
      <c r="U395" s="1">
        <f t="shared" si="79"/>
        <v>150.12532855436081</v>
      </c>
    </row>
    <row r="396" spans="1:21" x14ac:dyDescent="0.25">
      <c r="A396" t="s">
        <v>62</v>
      </c>
      <c r="B396">
        <f t="shared" ref="B396:B398" si="81">IF(OR(A396="July",A396="August",A396="September"),1,IF(OR(A396="October",A396="November",A396="December"),2,IF(OR(A396="January",A396="February",A396="March"),3,IF(OR(A396="April",A396="May",A396="June"),4))))</f>
        <v>1</v>
      </c>
      <c r="C396">
        <v>2021</v>
      </c>
      <c r="D396" t="s">
        <v>286</v>
      </c>
      <c r="E396">
        <v>4185</v>
      </c>
      <c r="F396" s="1">
        <v>1097000</v>
      </c>
      <c r="G396" s="1">
        <v>1626332</v>
      </c>
      <c r="H396" s="1">
        <f t="shared" si="72"/>
        <v>262.12664277180409</v>
      </c>
      <c r="I396" s="2">
        <f t="shared" si="66"/>
        <v>0.48252689152233363</v>
      </c>
      <c r="J396" s="1">
        <f t="shared" si="68"/>
        <v>388.60979689366786</v>
      </c>
      <c r="K396" s="1">
        <f t="shared" si="69"/>
        <v>126.48315412186378</v>
      </c>
      <c r="L396" t="s">
        <v>134</v>
      </c>
      <c r="M396" t="s">
        <v>91</v>
      </c>
      <c r="N396">
        <f t="shared" si="73"/>
        <v>2</v>
      </c>
      <c r="P396" t="str">
        <f t="shared" si="75"/>
        <v/>
      </c>
      <c r="Q396" t="str">
        <f t="array" ref="Q396">IF(D396="","",IF(D396=D395,"",MAX(IF(D396=$D$2:$D$597,$N$2:$N$597))))</f>
        <v/>
      </c>
      <c r="R396" t="str">
        <f t="shared" si="76"/>
        <v/>
      </c>
      <c r="S396" s="2" t="str">
        <f t="shared" si="77"/>
        <v/>
      </c>
      <c r="T396" s="1" t="str">
        <f t="shared" si="78"/>
        <v/>
      </c>
      <c r="U396" s="1" t="str">
        <f t="shared" si="79"/>
        <v/>
      </c>
    </row>
    <row r="397" spans="1:21" x14ac:dyDescent="0.25">
      <c r="A397" t="s">
        <v>62</v>
      </c>
      <c r="B397">
        <f t="shared" si="81"/>
        <v>1</v>
      </c>
      <c r="C397">
        <v>2021</v>
      </c>
      <c r="D397" t="s">
        <v>286</v>
      </c>
      <c r="E397">
        <v>4185</v>
      </c>
      <c r="F397" s="1">
        <v>1097000</v>
      </c>
      <c r="G397" s="1">
        <v>1101000</v>
      </c>
      <c r="H397" s="1">
        <f t="shared" si="72"/>
        <v>262.12664277180409</v>
      </c>
      <c r="I397" s="2">
        <f t="shared" si="66"/>
        <v>3.6463081130355514E-3</v>
      </c>
      <c r="J397" s="1">
        <f t="shared" si="68"/>
        <v>263.08243727598568</v>
      </c>
      <c r="K397" s="1">
        <f t="shared" si="69"/>
        <v>0.95579450418159695</v>
      </c>
      <c r="L397" t="s">
        <v>97</v>
      </c>
      <c r="M397" t="s">
        <v>91</v>
      </c>
      <c r="N397">
        <f t="shared" si="73"/>
        <v>3</v>
      </c>
      <c r="P397" t="str">
        <f t="shared" si="75"/>
        <v/>
      </c>
      <c r="Q397" t="str">
        <f t="array" ref="Q397">IF(D397="","",IF(D397=D396,"",MAX(IF(D397=$D$2:$D$597,$N$2:$N$597))))</f>
        <v/>
      </c>
      <c r="R397" t="str">
        <f t="shared" si="76"/>
        <v/>
      </c>
      <c r="S397" s="2" t="str">
        <f t="shared" si="77"/>
        <v/>
      </c>
      <c r="T397" s="1" t="str">
        <f t="shared" si="78"/>
        <v/>
      </c>
      <c r="U397" s="1" t="str">
        <f t="shared" si="79"/>
        <v/>
      </c>
    </row>
    <row r="398" spans="1:21" x14ac:dyDescent="0.25">
      <c r="A398" t="s">
        <v>62</v>
      </c>
      <c r="B398">
        <f t="shared" si="81"/>
        <v>1</v>
      </c>
      <c r="C398">
        <v>2021</v>
      </c>
      <c r="D398" t="s">
        <v>301</v>
      </c>
      <c r="E398">
        <v>6274</v>
      </c>
      <c r="F398" s="1">
        <v>1737000</v>
      </c>
      <c r="G398" s="1">
        <v>2556514</v>
      </c>
      <c r="H398" s="1">
        <f t="shared" si="72"/>
        <v>276.85686962065665</v>
      </c>
      <c r="I398" s="2">
        <f t="shared" si="66"/>
        <v>0.47179850316637884</v>
      </c>
      <c r="J398" s="1">
        <f t="shared" si="68"/>
        <v>407.4775262990118</v>
      </c>
      <c r="K398" s="1">
        <f t="shared" si="69"/>
        <v>130.62065667835515</v>
      </c>
      <c r="L398" t="s">
        <v>97</v>
      </c>
      <c r="M398" t="s">
        <v>90</v>
      </c>
      <c r="N398">
        <f t="shared" si="73"/>
        <v>1</v>
      </c>
      <c r="P398">
        <f t="shared" si="75"/>
        <v>6274</v>
      </c>
      <c r="Q398">
        <f t="array" ref="Q398">IF(D398="","",IF(D398=D397,"",MAX(IF(D398=$D$2:$D$597,$N$2:$N$597))))</f>
        <v>3</v>
      </c>
      <c r="R398">
        <f t="shared" si="76"/>
        <v>1</v>
      </c>
      <c r="S398" s="2">
        <f t="shared" si="77"/>
        <v>0.47179850316637884</v>
      </c>
      <c r="T398" s="1">
        <f t="shared" si="78"/>
        <v>819514</v>
      </c>
      <c r="U398" s="1">
        <f t="shared" si="79"/>
        <v>130.62065667835512</v>
      </c>
    </row>
    <row r="399" spans="1:21" x14ac:dyDescent="0.25">
      <c r="A399" t="s">
        <v>62</v>
      </c>
      <c r="B399">
        <f t="shared" ref="B399:B401" si="82">IF(OR(A399="July",A399="August",A399="September"),1,IF(OR(A399="October",A399="November",A399="December"),2,IF(OR(A399="January",A399="February",A399="March"),3,IF(OR(A399="April",A399="May",A399="June"),4))))</f>
        <v>1</v>
      </c>
      <c r="C399">
        <v>2021</v>
      </c>
      <c r="D399" t="s">
        <v>301</v>
      </c>
      <c r="E399">
        <v>6274</v>
      </c>
      <c r="F399" s="1">
        <v>1737000</v>
      </c>
      <c r="G399" s="1">
        <v>2428794.38</v>
      </c>
      <c r="H399" s="1">
        <f t="shared" si="72"/>
        <v>276.85686962065665</v>
      </c>
      <c r="I399" s="2">
        <f t="shared" si="66"/>
        <v>0.3982696488198042</v>
      </c>
      <c r="J399" s="1">
        <f t="shared" si="68"/>
        <v>387.12055785782593</v>
      </c>
      <c r="K399" s="1">
        <f t="shared" si="69"/>
        <v>110.26368823716928</v>
      </c>
      <c r="L399" t="s">
        <v>88</v>
      </c>
      <c r="M399" t="s">
        <v>91</v>
      </c>
      <c r="N399">
        <f t="shared" si="73"/>
        <v>2</v>
      </c>
      <c r="P399" t="str">
        <f t="shared" si="75"/>
        <v/>
      </c>
      <c r="Q399" t="str">
        <f t="array" ref="Q399">IF(D399="","",IF(D399=D398,"",MAX(IF(D399=$D$2:$D$597,$N$2:$N$597))))</f>
        <v/>
      </c>
      <c r="R399" t="str">
        <f t="shared" si="76"/>
        <v/>
      </c>
      <c r="S399" s="2" t="str">
        <f t="shared" si="77"/>
        <v/>
      </c>
      <c r="T399" s="1" t="str">
        <f t="shared" si="78"/>
        <v/>
      </c>
      <c r="U399" s="1" t="str">
        <f t="shared" si="79"/>
        <v/>
      </c>
    </row>
    <row r="400" spans="1:21" x14ac:dyDescent="0.25">
      <c r="A400" t="s">
        <v>62</v>
      </c>
      <c r="B400">
        <f t="shared" si="82"/>
        <v>1</v>
      </c>
      <c r="C400">
        <v>2021</v>
      </c>
      <c r="D400" t="s">
        <v>301</v>
      </c>
      <c r="E400">
        <v>6274</v>
      </c>
      <c r="F400" s="1">
        <v>1737000</v>
      </c>
      <c r="G400" s="1">
        <v>2401258.44</v>
      </c>
      <c r="H400" s="1">
        <f t="shared" si="72"/>
        <v>276.85686962065665</v>
      </c>
      <c r="I400" s="2">
        <f t="shared" ref="I400:I431" si="83">(G400-F400)/F400</f>
        <v>0.38241706390328151</v>
      </c>
      <c r="J400" s="1">
        <f t="shared" si="68"/>
        <v>382.73166082244182</v>
      </c>
      <c r="K400" s="1">
        <f t="shared" si="69"/>
        <v>105.87479120178517</v>
      </c>
      <c r="L400" t="s">
        <v>96</v>
      </c>
      <c r="M400" t="s">
        <v>91</v>
      </c>
      <c r="N400">
        <f t="shared" si="73"/>
        <v>3</v>
      </c>
      <c r="P400" t="str">
        <f t="shared" si="75"/>
        <v/>
      </c>
      <c r="Q400" t="str">
        <f t="array" ref="Q400">IF(D400="","",IF(D400=D399,"",MAX(IF(D400=$D$2:$D$597,$N$2:$N$597))))</f>
        <v/>
      </c>
      <c r="R400" t="str">
        <f t="shared" si="76"/>
        <v/>
      </c>
      <c r="S400" s="2" t="str">
        <f t="shared" si="77"/>
        <v/>
      </c>
      <c r="T400" s="1" t="str">
        <f t="shared" si="78"/>
        <v/>
      </c>
      <c r="U400" s="1" t="str">
        <f t="shared" si="79"/>
        <v/>
      </c>
    </row>
    <row r="401" spans="1:21" x14ac:dyDescent="0.25">
      <c r="A401" t="s">
        <v>8</v>
      </c>
      <c r="B401">
        <f t="shared" si="82"/>
        <v>1</v>
      </c>
      <c r="C401">
        <v>2021</v>
      </c>
      <c r="D401" t="s">
        <v>302</v>
      </c>
      <c r="E401">
        <v>8338</v>
      </c>
      <c r="F401" s="1">
        <v>1086000</v>
      </c>
      <c r="G401" s="1">
        <v>2315555</v>
      </c>
      <c r="H401" s="1">
        <f t="shared" si="72"/>
        <v>130.24706164547854</v>
      </c>
      <c r="I401" s="2">
        <f t="shared" si="83"/>
        <v>1.1321869244935543</v>
      </c>
      <c r="J401" s="1">
        <f t="shared" si="68"/>
        <v>277.71108179419525</v>
      </c>
      <c r="K401" s="1">
        <f t="shared" si="69"/>
        <v>147.46402014871671</v>
      </c>
      <c r="L401" t="s">
        <v>123</v>
      </c>
      <c r="M401" t="s">
        <v>90</v>
      </c>
      <c r="N401">
        <f t="shared" si="73"/>
        <v>1</v>
      </c>
      <c r="P401">
        <f t="shared" si="75"/>
        <v>8338</v>
      </c>
      <c r="Q401">
        <f t="array" ref="Q401">IF(D401="","",IF(D401=D400,"",MAX(IF(D401=$D$2:$D$597,$N$2:$N$597))))</f>
        <v>3</v>
      </c>
      <c r="R401">
        <f t="shared" si="76"/>
        <v>1</v>
      </c>
      <c r="S401" s="2">
        <f t="shared" si="77"/>
        <v>1.1321869244935543</v>
      </c>
      <c r="T401" s="1">
        <f t="shared" si="78"/>
        <v>1229555</v>
      </c>
      <c r="U401" s="1">
        <f t="shared" si="79"/>
        <v>147.46402014871671</v>
      </c>
    </row>
    <row r="402" spans="1:21" x14ac:dyDescent="0.25">
      <c r="A402" t="s">
        <v>8</v>
      </c>
      <c r="B402">
        <f t="shared" ref="B402:B404" si="84">IF(OR(A402="July",A402="August",A402="September"),1,IF(OR(A402="October",A402="November",A402="December"),2,IF(OR(A402="January",A402="February",A402="March"),3,IF(OR(A402="April",A402="May",A402="June"),4))))</f>
        <v>1</v>
      </c>
      <c r="C402">
        <v>2021</v>
      </c>
      <c r="D402" t="s">
        <v>302</v>
      </c>
      <c r="E402">
        <v>8338</v>
      </c>
      <c r="F402" s="1">
        <v>1086000</v>
      </c>
      <c r="G402" s="1">
        <v>2218520.5</v>
      </c>
      <c r="H402" s="1">
        <f t="shared" si="72"/>
        <v>130.24706164547854</v>
      </c>
      <c r="I402" s="2">
        <f t="shared" si="83"/>
        <v>1.0428365561694291</v>
      </c>
      <c r="J402" s="1">
        <f t="shared" si="68"/>
        <v>266.07345886303671</v>
      </c>
      <c r="K402" s="1">
        <f t="shared" si="69"/>
        <v>135.82639721755817</v>
      </c>
      <c r="L402" t="s">
        <v>96</v>
      </c>
      <c r="M402" t="s">
        <v>91</v>
      </c>
      <c r="N402">
        <f t="shared" si="73"/>
        <v>2</v>
      </c>
      <c r="P402" t="str">
        <f t="shared" si="75"/>
        <v/>
      </c>
      <c r="Q402" t="str">
        <f t="array" ref="Q402">IF(D402="","",IF(D402=D401,"",MAX(IF(D402=$D$2:$D$597,$N$2:$N$597))))</f>
        <v/>
      </c>
      <c r="R402" t="str">
        <f t="shared" si="76"/>
        <v/>
      </c>
      <c r="S402" s="2" t="str">
        <f t="shared" si="77"/>
        <v/>
      </c>
      <c r="T402" s="1" t="str">
        <f t="shared" si="78"/>
        <v/>
      </c>
      <c r="U402" s="1" t="str">
        <f t="shared" si="79"/>
        <v/>
      </c>
    </row>
    <row r="403" spans="1:21" x14ac:dyDescent="0.25">
      <c r="A403" t="s">
        <v>8</v>
      </c>
      <c r="B403">
        <f t="shared" si="84"/>
        <v>1</v>
      </c>
      <c r="C403">
        <v>2021</v>
      </c>
      <c r="D403" t="s">
        <v>302</v>
      </c>
      <c r="E403">
        <v>8338</v>
      </c>
      <c r="F403" s="1">
        <v>1086000</v>
      </c>
      <c r="G403" s="1">
        <v>2169129</v>
      </c>
      <c r="H403" s="1">
        <f t="shared" si="72"/>
        <v>130.24706164547854</v>
      </c>
      <c r="I403" s="2">
        <f t="shared" si="83"/>
        <v>0.99735635359116026</v>
      </c>
      <c r="J403" s="1">
        <f t="shared" si="68"/>
        <v>260.14979611417607</v>
      </c>
      <c r="K403" s="1">
        <f t="shared" si="69"/>
        <v>129.90273446869753</v>
      </c>
      <c r="L403" t="s">
        <v>97</v>
      </c>
      <c r="M403" t="s">
        <v>91</v>
      </c>
      <c r="N403">
        <f t="shared" si="73"/>
        <v>3</v>
      </c>
      <c r="P403" t="str">
        <f t="shared" si="75"/>
        <v/>
      </c>
      <c r="Q403" t="str">
        <f t="array" ref="Q403">IF(D403="","",IF(D403=D402,"",MAX(IF(D403=$D$2:$D$597,$N$2:$N$597))))</f>
        <v/>
      </c>
      <c r="R403" t="str">
        <f t="shared" si="76"/>
        <v/>
      </c>
      <c r="S403" s="2" t="str">
        <f t="shared" si="77"/>
        <v/>
      </c>
      <c r="T403" s="1" t="str">
        <f t="shared" si="78"/>
        <v/>
      </c>
      <c r="U403" s="1" t="str">
        <f t="shared" si="79"/>
        <v/>
      </c>
    </row>
    <row r="404" spans="1:21" x14ac:dyDescent="0.25">
      <c r="A404" t="s">
        <v>8</v>
      </c>
      <c r="B404">
        <f t="shared" si="84"/>
        <v>1</v>
      </c>
      <c r="C404">
        <v>2021</v>
      </c>
      <c r="D404" t="s">
        <v>303</v>
      </c>
      <c r="E404">
        <v>3555</v>
      </c>
      <c r="F404" s="1">
        <v>556000</v>
      </c>
      <c r="G404" s="1">
        <v>1212460</v>
      </c>
      <c r="H404" s="1">
        <f t="shared" si="72"/>
        <v>156.39943741209564</v>
      </c>
      <c r="I404" s="2">
        <f t="shared" si="83"/>
        <v>1.18068345323741</v>
      </c>
      <c r="J404" s="1">
        <f t="shared" si="68"/>
        <v>341.05766526019693</v>
      </c>
      <c r="K404" s="1">
        <f t="shared" si="69"/>
        <v>184.65822784810129</v>
      </c>
      <c r="L404" t="s">
        <v>123</v>
      </c>
      <c r="M404" t="s">
        <v>90</v>
      </c>
      <c r="N404">
        <f t="shared" si="73"/>
        <v>1</v>
      </c>
      <c r="P404">
        <f t="shared" si="75"/>
        <v>3555</v>
      </c>
      <c r="Q404">
        <f t="array" ref="Q404">IF(D404="","",IF(D404=D403,"",MAX(IF(D404=$D$2:$D$597,$N$2:$N$597))))</f>
        <v>4</v>
      </c>
      <c r="R404">
        <f t="shared" si="76"/>
        <v>1</v>
      </c>
      <c r="S404" s="2">
        <f t="shared" si="77"/>
        <v>1.18068345323741</v>
      </c>
      <c r="T404" s="1">
        <f t="shared" si="78"/>
        <v>656460</v>
      </c>
      <c r="U404" s="1">
        <f t="shared" si="79"/>
        <v>184.65822784810126</v>
      </c>
    </row>
    <row r="405" spans="1:21" x14ac:dyDescent="0.25">
      <c r="A405" t="s">
        <v>8</v>
      </c>
      <c r="B405">
        <f t="shared" ref="B405:B408" si="85">IF(OR(A405="July",A405="August",A405="September"),1,IF(OR(A405="October",A405="November",A405="December"),2,IF(OR(A405="January",A405="February",A405="March"),3,IF(OR(A405="April",A405="May",A405="June"),4))))</f>
        <v>1</v>
      </c>
      <c r="C405">
        <v>2021</v>
      </c>
      <c r="D405" t="s">
        <v>303</v>
      </c>
      <c r="E405">
        <v>3555</v>
      </c>
      <c r="F405" s="1">
        <v>556000</v>
      </c>
      <c r="G405" s="1">
        <v>1082962.1200000001</v>
      </c>
      <c r="H405" s="1">
        <f t="shared" si="72"/>
        <v>156.39943741209564</v>
      </c>
      <c r="I405" s="2">
        <f t="shared" si="83"/>
        <v>0.94777359712230236</v>
      </c>
      <c r="J405" s="1">
        <f t="shared" si="68"/>
        <v>304.6306947960619</v>
      </c>
      <c r="K405" s="1">
        <f t="shared" si="69"/>
        <v>148.23125738396627</v>
      </c>
      <c r="L405" t="s">
        <v>96</v>
      </c>
      <c r="M405" t="s">
        <v>91</v>
      </c>
      <c r="N405">
        <f t="shared" si="73"/>
        <v>2</v>
      </c>
      <c r="P405" t="str">
        <f t="shared" si="75"/>
        <v/>
      </c>
      <c r="Q405" t="str">
        <f t="array" ref="Q405">IF(D405="","",IF(D405=D404,"",MAX(IF(D405=$D$2:$D$597,$N$2:$N$597))))</f>
        <v/>
      </c>
      <c r="R405" t="str">
        <f t="shared" si="76"/>
        <v/>
      </c>
      <c r="S405" s="2" t="str">
        <f t="shared" si="77"/>
        <v/>
      </c>
      <c r="T405" s="1" t="str">
        <f t="shared" si="78"/>
        <v/>
      </c>
      <c r="U405" s="1" t="str">
        <f t="shared" si="79"/>
        <v/>
      </c>
    </row>
    <row r="406" spans="1:21" x14ac:dyDescent="0.25">
      <c r="A406" t="s">
        <v>8</v>
      </c>
      <c r="B406">
        <f t="shared" si="85"/>
        <v>1</v>
      </c>
      <c r="C406">
        <v>2021</v>
      </c>
      <c r="D406" t="s">
        <v>303</v>
      </c>
      <c r="E406">
        <v>3555</v>
      </c>
      <c r="F406" s="1">
        <v>556000</v>
      </c>
      <c r="G406" s="1">
        <v>919842.12</v>
      </c>
      <c r="H406" s="1">
        <f t="shared" si="72"/>
        <v>156.39943741209564</v>
      </c>
      <c r="I406" s="2">
        <f t="shared" si="83"/>
        <v>0.65439230215827338</v>
      </c>
      <c r="J406" s="1">
        <f t="shared" si="68"/>
        <v>258.7460253164557</v>
      </c>
      <c r="K406" s="1">
        <f t="shared" si="69"/>
        <v>102.34658790436006</v>
      </c>
      <c r="L406" t="s">
        <v>88</v>
      </c>
      <c r="M406" t="s">
        <v>91</v>
      </c>
      <c r="N406">
        <f t="shared" si="73"/>
        <v>3</v>
      </c>
      <c r="P406" t="str">
        <f t="shared" si="75"/>
        <v/>
      </c>
      <c r="Q406" t="str">
        <f t="array" ref="Q406">IF(D406="","",IF(D406=D405,"",MAX(IF(D406=$D$2:$D$597,$N$2:$N$597))))</f>
        <v/>
      </c>
      <c r="R406" t="str">
        <f t="shared" si="76"/>
        <v/>
      </c>
      <c r="S406" s="2" t="str">
        <f t="shared" si="77"/>
        <v/>
      </c>
      <c r="T406" s="1" t="str">
        <f t="shared" si="78"/>
        <v/>
      </c>
      <c r="U406" s="1" t="str">
        <f t="shared" si="79"/>
        <v/>
      </c>
    </row>
    <row r="407" spans="1:21" x14ac:dyDescent="0.25">
      <c r="A407" t="s">
        <v>8</v>
      </c>
      <c r="B407">
        <f t="shared" si="85"/>
        <v>1</v>
      </c>
      <c r="C407">
        <v>2021</v>
      </c>
      <c r="D407" t="s">
        <v>303</v>
      </c>
      <c r="E407">
        <v>3555</v>
      </c>
      <c r="F407" s="1">
        <v>556000</v>
      </c>
      <c r="G407" s="1">
        <v>784525</v>
      </c>
      <c r="H407" s="1">
        <f t="shared" si="72"/>
        <v>156.39943741209564</v>
      </c>
      <c r="I407" s="2">
        <f t="shared" si="83"/>
        <v>0.41101618705035969</v>
      </c>
      <c r="J407" s="1">
        <f t="shared" si="68"/>
        <v>220.68213783403658</v>
      </c>
      <c r="K407" s="1">
        <f t="shared" si="69"/>
        <v>64.282700421940945</v>
      </c>
      <c r="L407" t="s">
        <v>97</v>
      </c>
      <c r="M407" t="s">
        <v>91</v>
      </c>
      <c r="N407">
        <f t="shared" si="73"/>
        <v>4</v>
      </c>
      <c r="P407" t="str">
        <f t="shared" si="75"/>
        <v/>
      </c>
      <c r="Q407" t="str">
        <f t="array" ref="Q407">IF(D407="","",IF(D407=D406,"",MAX(IF(D407=$D$2:$D$597,$N$2:$N$597))))</f>
        <v/>
      </c>
      <c r="R407" t="str">
        <f t="shared" si="76"/>
        <v/>
      </c>
      <c r="S407" s="2" t="str">
        <f t="shared" si="77"/>
        <v/>
      </c>
      <c r="T407" s="1" t="str">
        <f t="shared" si="78"/>
        <v/>
      </c>
      <c r="U407" s="1" t="str">
        <f t="shared" si="79"/>
        <v/>
      </c>
    </row>
    <row r="408" spans="1:21" x14ac:dyDescent="0.25">
      <c r="A408" t="s">
        <v>8</v>
      </c>
      <c r="B408">
        <f t="shared" si="85"/>
        <v>1</v>
      </c>
      <c r="C408">
        <v>2021</v>
      </c>
      <c r="D408" t="s">
        <v>304</v>
      </c>
      <c r="E408">
        <v>5505</v>
      </c>
      <c r="F408" s="1">
        <v>1556000</v>
      </c>
      <c r="G408" s="1">
        <v>2607278</v>
      </c>
      <c r="H408" s="1">
        <f t="shared" si="72"/>
        <v>282.6521344232516</v>
      </c>
      <c r="I408" s="2">
        <f t="shared" si="83"/>
        <v>0.67562853470437023</v>
      </c>
      <c r="J408" s="1">
        <f t="shared" si="68"/>
        <v>473.61998183469575</v>
      </c>
      <c r="K408" s="1">
        <f t="shared" si="69"/>
        <v>190.96784741144415</v>
      </c>
      <c r="L408" t="s">
        <v>109</v>
      </c>
      <c r="M408" t="s">
        <v>90</v>
      </c>
      <c r="N408">
        <f t="shared" si="73"/>
        <v>1</v>
      </c>
      <c r="P408">
        <f t="shared" si="75"/>
        <v>5505</v>
      </c>
      <c r="Q408">
        <f t="array" ref="Q408">IF(D408="","",IF(D408=D407,"",MAX(IF(D408=$D$2:$D$597,$N$2:$N$597))))</f>
        <v>3</v>
      </c>
      <c r="R408">
        <f t="shared" si="76"/>
        <v>1</v>
      </c>
      <c r="S408" s="2">
        <f t="shared" si="77"/>
        <v>0.67562853470437023</v>
      </c>
      <c r="T408" s="1">
        <f t="shared" si="78"/>
        <v>1051278</v>
      </c>
      <c r="U408" s="1">
        <f t="shared" si="79"/>
        <v>190.96784741144415</v>
      </c>
    </row>
    <row r="409" spans="1:21" x14ac:dyDescent="0.25">
      <c r="A409" t="s">
        <v>8</v>
      </c>
      <c r="B409">
        <f t="shared" ref="B409:B411" si="86">IF(OR(A409="July",A409="August",A409="September"),1,IF(OR(A409="October",A409="November",A409="December"),2,IF(OR(A409="January",A409="February",A409="March"),3,IF(OR(A409="April",A409="May",A409="June"),4))))</f>
        <v>1</v>
      </c>
      <c r="C409">
        <v>2021</v>
      </c>
      <c r="D409" t="s">
        <v>304</v>
      </c>
      <c r="E409">
        <v>5505</v>
      </c>
      <c r="F409" s="1">
        <v>1556000</v>
      </c>
      <c r="G409" s="1">
        <v>2210366.02</v>
      </c>
      <c r="H409" s="1">
        <f t="shared" si="72"/>
        <v>282.6521344232516</v>
      </c>
      <c r="I409" s="2">
        <f t="shared" si="83"/>
        <v>0.42054371465295631</v>
      </c>
      <c r="J409" s="1">
        <f t="shared" si="68"/>
        <v>401.51971298819257</v>
      </c>
      <c r="K409" s="1">
        <f t="shared" si="69"/>
        <v>118.86757856494097</v>
      </c>
      <c r="L409" t="s">
        <v>88</v>
      </c>
      <c r="M409" t="s">
        <v>91</v>
      </c>
      <c r="N409">
        <f t="shared" si="73"/>
        <v>2</v>
      </c>
      <c r="P409" t="str">
        <f t="shared" si="75"/>
        <v/>
      </c>
      <c r="Q409" t="str">
        <f t="array" ref="Q409">IF(D409="","",IF(D409=D408,"",MAX(IF(D409=$D$2:$D$597,$N$2:$N$597))))</f>
        <v/>
      </c>
      <c r="R409" t="str">
        <f t="shared" si="76"/>
        <v/>
      </c>
      <c r="S409" s="2" t="str">
        <f t="shared" si="77"/>
        <v/>
      </c>
      <c r="T409" s="1" t="str">
        <f t="shared" si="78"/>
        <v/>
      </c>
      <c r="U409" s="1" t="str">
        <f t="shared" si="79"/>
        <v/>
      </c>
    </row>
    <row r="410" spans="1:21" x14ac:dyDescent="0.25">
      <c r="A410" t="s">
        <v>8</v>
      </c>
      <c r="B410">
        <f t="shared" si="86"/>
        <v>1</v>
      </c>
      <c r="C410">
        <v>2021</v>
      </c>
      <c r="D410" t="s">
        <v>304</v>
      </c>
      <c r="E410">
        <v>5505</v>
      </c>
      <c r="F410" s="1">
        <v>1556000</v>
      </c>
      <c r="G410" s="1">
        <v>1563892</v>
      </c>
      <c r="H410" s="1">
        <f t="shared" si="72"/>
        <v>282.6521344232516</v>
      </c>
      <c r="I410" s="2">
        <f t="shared" si="83"/>
        <v>5.0719794344473009E-3</v>
      </c>
      <c r="J410" s="1">
        <f t="shared" si="68"/>
        <v>284.08574023614898</v>
      </c>
      <c r="K410" s="1">
        <f t="shared" si="69"/>
        <v>1.4336058128973832</v>
      </c>
      <c r="L410" t="s">
        <v>97</v>
      </c>
      <c r="M410" t="s">
        <v>91</v>
      </c>
      <c r="N410">
        <f t="shared" si="73"/>
        <v>3</v>
      </c>
      <c r="P410" t="str">
        <f t="shared" si="75"/>
        <v/>
      </c>
      <c r="Q410" t="str">
        <f t="array" ref="Q410">IF(D410="","",IF(D410=D409,"",MAX(IF(D410=$D$2:$D$597,$N$2:$N$597))))</f>
        <v/>
      </c>
      <c r="R410" t="str">
        <f t="shared" si="76"/>
        <v/>
      </c>
      <c r="S410" s="2" t="str">
        <f t="shared" si="77"/>
        <v/>
      </c>
      <c r="T410" s="1" t="str">
        <f t="shared" si="78"/>
        <v/>
      </c>
      <c r="U410" s="1" t="str">
        <f t="shared" si="79"/>
        <v/>
      </c>
    </row>
    <row r="411" spans="1:21" x14ac:dyDescent="0.25">
      <c r="A411" t="s">
        <v>10</v>
      </c>
      <c r="B411">
        <f t="shared" si="86"/>
        <v>2</v>
      </c>
      <c r="C411">
        <v>2021</v>
      </c>
      <c r="D411" t="s">
        <v>305</v>
      </c>
      <c r="E411">
        <v>3363</v>
      </c>
      <c r="F411" s="1">
        <v>1163000</v>
      </c>
      <c r="G411" s="1">
        <v>1611055</v>
      </c>
      <c r="H411" s="1">
        <f t="shared" si="72"/>
        <v>345.8221825750818</v>
      </c>
      <c r="I411" s="2">
        <f t="shared" si="83"/>
        <v>0.38525795356835768</v>
      </c>
      <c r="J411" s="1">
        <f t="shared" si="68"/>
        <v>479.05292893250072</v>
      </c>
      <c r="K411" s="1">
        <f t="shared" si="69"/>
        <v>133.23074635741892</v>
      </c>
      <c r="L411" t="s">
        <v>97</v>
      </c>
      <c r="M411" t="s">
        <v>90</v>
      </c>
      <c r="N411">
        <f t="shared" si="73"/>
        <v>1</v>
      </c>
      <c r="P411">
        <f t="shared" si="75"/>
        <v>3363</v>
      </c>
      <c r="Q411">
        <f t="array" ref="Q411">IF(D411="","",IF(D411=D410,"",MAX(IF(D411=$D$2:$D$597,$N$2:$N$597))))</f>
        <v>6</v>
      </c>
      <c r="R411">
        <f t="shared" si="76"/>
        <v>1</v>
      </c>
      <c r="S411" s="2">
        <f t="shared" si="77"/>
        <v>0.38525795356835768</v>
      </c>
      <c r="T411" s="1">
        <f t="shared" si="78"/>
        <v>448055</v>
      </c>
      <c r="U411" s="1">
        <f t="shared" si="79"/>
        <v>133.23074635741898</v>
      </c>
    </row>
    <row r="412" spans="1:21" x14ac:dyDescent="0.25">
      <c r="A412" t="s">
        <v>10</v>
      </c>
      <c r="B412">
        <f t="shared" ref="B412:B416" si="87">IF(OR(A412="July",A412="August",A412="September"),1,IF(OR(A412="October",A412="November",A412="December"),2,IF(OR(A412="January",A412="February",A412="March"),3,IF(OR(A412="April",A412="May",A412="June"),4))))</f>
        <v>2</v>
      </c>
      <c r="C412">
        <v>2021</v>
      </c>
      <c r="D412" t="s">
        <v>305</v>
      </c>
      <c r="E412">
        <v>3363</v>
      </c>
      <c r="F412" s="1">
        <v>1163000</v>
      </c>
      <c r="G412" s="1">
        <v>1580135</v>
      </c>
      <c r="H412" s="1">
        <f t="shared" si="72"/>
        <v>345.8221825750818</v>
      </c>
      <c r="I412" s="2">
        <f t="shared" si="83"/>
        <v>0.35867153912295785</v>
      </c>
      <c r="J412" s="1">
        <f t="shared" si="68"/>
        <v>469.85875706214688</v>
      </c>
      <c r="K412" s="1">
        <f t="shared" si="69"/>
        <v>124.03657448706508</v>
      </c>
      <c r="L412" t="s">
        <v>306</v>
      </c>
      <c r="M412" t="s">
        <v>91</v>
      </c>
      <c r="N412">
        <f t="shared" si="73"/>
        <v>2</v>
      </c>
      <c r="P412" t="str">
        <f t="shared" si="75"/>
        <v/>
      </c>
      <c r="Q412" t="str">
        <f t="array" ref="Q412">IF(D412="","",IF(D412=D411,"",MAX(IF(D412=$D$2:$D$597,$N$2:$N$597))))</f>
        <v/>
      </c>
      <c r="R412" t="str">
        <f t="shared" si="76"/>
        <v/>
      </c>
      <c r="S412" s="2" t="str">
        <f t="shared" si="77"/>
        <v/>
      </c>
      <c r="T412" s="1" t="str">
        <f t="shared" si="78"/>
        <v/>
      </c>
      <c r="U412" s="1" t="str">
        <f t="shared" si="79"/>
        <v/>
      </c>
    </row>
    <row r="413" spans="1:21" x14ac:dyDescent="0.25">
      <c r="A413" t="s">
        <v>10</v>
      </c>
      <c r="B413">
        <f t="shared" si="87"/>
        <v>2</v>
      </c>
      <c r="C413">
        <v>2021</v>
      </c>
      <c r="D413" t="s">
        <v>305</v>
      </c>
      <c r="E413">
        <v>3363</v>
      </c>
      <c r="F413" s="1">
        <v>1163000</v>
      </c>
      <c r="G413" s="1">
        <v>1469110.39</v>
      </c>
      <c r="H413" s="1">
        <f t="shared" si="72"/>
        <v>345.8221825750818</v>
      </c>
      <c r="I413" s="2">
        <f t="shared" si="83"/>
        <v>0.26320755803955281</v>
      </c>
      <c r="J413" s="1">
        <f t="shared" si="68"/>
        <v>436.84519476657744</v>
      </c>
      <c r="K413" s="1">
        <f t="shared" si="69"/>
        <v>91.023012191495638</v>
      </c>
      <c r="L413" t="s">
        <v>96</v>
      </c>
      <c r="M413" t="s">
        <v>91</v>
      </c>
      <c r="N413">
        <f t="shared" si="73"/>
        <v>3</v>
      </c>
      <c r="P413" t="str">
        <f t="shared" si="75"/>
        <v/>
      </c>
      <c r="Q413" t="str">
        <f t="array" ref="Q413">IF(D413="","",IF(D413=D412,"",MAX(IF(D413=$D$2:$D$597,$N$2:$N$597))))</f>
        <v/>
      </c>
      <c r="R413" t="str">
        <f t="shared" si="76"/>
        <v/>
      </c>
      <c r="S413" s="2" t="str">
        <f t="shared" si="77"/>
        <v/>
      </c>
      <c r="T413" s="1" t="str">
        <f t="shared" si="78"/>
        <v/>
      </c>
      <c r="U413" s="1" t="str">
        <f t="shared" si="79"/>
        <v/>
      </c>
    </row>
    <row r="414" spans="1:21" x14ac:dyDescent="0.25">
      <c r="A414" t="s">
        <v>10</v>
      </c>
      <c r="B414">
        <f t="shared" si="87"/>
        <v>2</v>
      </c>
      <c r="C414">
        <v>2021</v>
      </c>
      <c r="D414" t="s">
        <v>305</v>
      </c>
      <c r="E414">
        <v>3363</v>
      </c>
      <c r="F414" s="1">
        <v>1163000</v>
      </c>
      <c r="G414" s="1">
        <v>1461020</v>
      </c>
      <c r="H414" s="1">
        <f t="shared" si="72"/>
        <v>345.8221825750818</v>
      </c>
      <c r="I414" s="2">
        <f t="shared" si="83"/>
        <v>0.25625107480653481</v>
      </c>
      <c r="J414" s="1">
        <f t="shared" si="68"/>
        <v>434.43948855188819</v>
      </c>
      <c r="K414" s="1">
        <f t="shared" si="69"/>
        <v>88.617305976806392</v>
      </c>
      <c r="L414" t="s">
        <v>167</v>
      </c>
      <c r="M414" t="s">
        <v>91</v>
      </c>
      <c r="N414">
        <f t="shared" si="73"/>
        <v>4</v>
      </c>
      <c r="P414" t="str">
        <f t="shared" si="75"/>
        <v/>
      </c>
      <c r="Q414" t="str">
        <f t="array" ref="Q414">IF(D414="","",IF(D414=D413,"",MAX(IF(D414=$D$2:$D$597,$N$2:$N$597))))</f>
        <v/>
      </c>
      <c r="R414" t="str">
        <f t="shared" si="76"/>
        <v/>
      </c>
      <c r="S414" s="2" t="str">
        <f t="shared" si="77"/>
        <v/>
      </c>
      <c r="T414" s="1" t="str">
        <f t="shared" si="78"/>
        <v/>
      </c>
      <c r="U414" s="1" t="str">
        <f t="shared" si="79"/>
        <v/>
      </c>
    </row>
    <row r="415" spans="1:21" x14ac:dyDescent="0.25">
      <c r="A415" t="s">
        <v>10</v>
      </c>
      <c r="B415">
        <f t="shared" si="87"/>
        <v>2</v>
      </c>
      <c r="C415">
        <v>2021</v>
      </c>
      <c r="D415" t="s">
        <v>305</v>
      </c>
      <c r="E415">
        <v>3363</v>
      </c>
      <c r="F415" s="1">
        <v>1163000</v>
      </c>
      <c r="G415" s="1">
        <v>1410778.17</v>
      </c>
      <c r="H415" s="1">
        <f t="shared" si="72"/>
        <v>345.8221825750818</v>
      </c>
      <c r="I415" s="2">
        <f t="shared" si="83"/>
        <v>0.21305087704213235</v>
      </c>
      <c r="J415" s="1">
        <f t="shared" si="68"/>
        <v>419.49990187332736</v>
      </c>
      <c r="K415" s="1">
        <f t="shared" si="69"/>
        <v>73.677719298245563</v>
      </c>
      <c r="L415" t="s">
        <v>88</v>
      </c>
      <c r="M415" t="s">
        <v>91</v>
      </c>
      <c r="N415">
        <f t="shared" si="73"/>
        <v>5</v>
      </c>
      <c r="P415" t="str">
        <f t="shared" si="75"/>
        <v/>
      </c>
      <c r="Q415" t="str">
        <f t="array" ref="Q415">IF(D415="","",IF(D415=D414,"",MAX(IF(D415=$D$2:$D$597,$N$2:$N$597))))</f>
        <v/>
      </c>
      <c r="R415" t="str">
        <f t="shared" si="76"/>
        <v/>
      </c>
      <c r="S415" s="2" t="str">
        <f t="shared" si="77"/>
        <v/>
      </c>
      <c r="T415" s="1" t="str">
        <f t="shared" si="78"/>
        <v/>
      </c>
      <c r="U415" s="1" t="str">
        <f t="shared" si="79"/>
        <v/>
      </c>
    </row>
    <row r="416" spans="1:21" x14ac:dyDescent="0.25">
      <c r="A416" t="s">
        <v>10</v>
      </c>
      <c r="B416">
        <f t="shared" si="87"/>
        <v>2</v>
      </c>
      <c r="C416">
        <v>2021</v>
      </c>
      <c r="D416" t="s">
        <v>305</v>
      </c>
      <c r="E416">
        <v>3363</v>
      </c>
      <c r="F416" s="1">
        <v>1163000</v>
      </c>
      <c r="G416" s="1">
        <v>1181780</v>
      </c>
      <c r="H416" s="1">
        <f t="shared" si="72"/>
        <v>345.8221825750818</v>
      </c>
      <c r="I416" s="2">
        <f t="shared" si="83"/>
        <v>1.6147893379191744E-2</v>
      </c>
      <c r="J416" s="1">
        <f t="shared" si="68"/>
        <v>351.40648230746359</v>
      </c>
      <c r="K416" s="1">
        <f t="shared" si="69"/>
        <v>5.584299732381794</v>
      </c>
      <c r="L416" t="s">
        <v>123</v>
      </c>
      <c r="M416" t="s">
        <v>91</v>
      </c>
      <c r="N416">
        <f t="shared" si="73"/>
        <v>6</v>
      </c>
      <c r="P416" t="str">
        <f t="shared" si="75"/>
        <v/>
      </c>
      <c r="Q416" t="str">
        <f t="array" ref="Q416">IF(D416="","",IF(D416=D415,"",MAX(IF(D416=$D$2:$D$597,$N$2:$N$597))))</f>
        <v/>
      </c>
      <c r="R416" t="str">
        <f t="shared" si="76"/>
        <v/>
      </c>
      <c r="S416" s="2" t="str">
        <f t="shared" si="77"/>
        <v/>
      </c>
      <c r="T416" s="1" t="str">
        <f t="shared" si="78"/>
        <v/>
      </c>
      <c r="U416" s="1" t="str">
        <f t="shared" si="79"/>
        <v/>
      </c>
    </row>
    <row r="417" spans="1:21" x14ac:dyDescent="0.25">
      <c r="A417" t="s">
        <v>10</v>
      </c>
      <c r="B417">
        <f t="shared" ref="B417" si="88">IF(OR(A417="July",A417="August",A417="September"),1,IF(OR(A417="October",A417="November",A417="December"),2,IF(OR(A417="January",A417="February",A417="March"),3,IF(OR(A417="April",A417="May",A417="June"),4))))</f>
        <v>2</v>
      </c>
      <c r="C417">
        <v>2021</v>
      </c>
      <c r="D417" t="s">
        <v>307</v>
      </c>
      <c r="E417">
        <v>3083</v>
      </c>
      <c r="F417" s="1">
        <v>1068000</v>
      </c>
      <c r="G417" s="1">
        <v>1506763</v>
      </c>
      <c r="H417" s="1">
        <f t="shared" si="72"/>
        <v>346.415828738242</v>
      </c>
      <c r="I417" s="2">
        <f t="shared" si="83"/>
        <v>0.41082677902621723</v>
      </c>
      <c r="J417" s="1">
        <f t="shared" si="68"/>
        <v>488.73272786247162</v>
      </c>
      <c r="K417" s="1">
        <f t="shared" si="69"/>
        <v>142.31689912422962</v>
      </c>
      <c r="L417" t="s">
        <v>97</v>
      </c>
      <c r="M417" t="s">
        <v>90</v>
      </c>
      <c r="N417">
        <f t="shared" si="73"/>
        <v>1</v>
      </c>
      <c r="P417">
        <f t="shared" si="75"/>
        <v>3083</v>
      </c>
      <c r="Q417">
        <f t="array" ref="Q417">IF(D417="","",IF(D417=D416,"",MAX(IF(D417=$D$2:$D$597,$N$2:$N$597))))</f>
        <v>2</v>
      </c>
      <c r="R417">
        <f t="shared" si="76"/>
        <v>1</v>
      </c>
      <c r="S417" s="2">
        <f t="shared" si="77"/>
        <v>0.41082677902621723</v>
      </c>
      <c r="T417" s="1">
        <f t="shared" si="78"/>
        <v>438763</v>
      </c>
      <c r="U417" s="1">
        <f t="shared" si="79"/>
        <v>142.31689912422965</v>
      </c>
    </row>
    <row r="418" spans="1:21" x14ac:dyDescent="0.25">
      <c r="A418" t="s">
        <v>10</v>
      </c>
      <c r="B418">
        <f t="shared" ref="B418" si="89">IF(OR(A418="July",A418="August",A418="September"),1,IF(OR(A418="October",A418="November",A418="December"),2,IF(OR(A418="January",A418="February",A418="March"),3,IF(OR(A418="April",A418="May",A418="June"),4))))</f>
        <v>2</v>
      </c>
      <c r="C418">
        <v>2021</v>
      </c>
      <c r="D418" t="s">
        <v>307</v>
      </c>
      <c r="E418">
        <v>3083</v>
      </c>
      <c r="F418" s="1">
        <v>1068000</v>
      </c>
      <c r="G418" s="1">
        <v>1380962.43</v>
      </c>
      <c r="H418" s="1">
        <f t="shared" si="72"/>
        <v>346.415828738242</v>
      </c>
      <c r="I418" s="2">
        <f t="shared" si="83"/>
        <v>0.29303598314606738</v>
      </c>
      <c r="J418" s="1">
        <f t="shared" si="68"/>
        <v>447.92813168991239</v>
      </c>
      <c r="K418" s="1">
        <f t="shared" si="69"/>
        <v>101.51230295167039</v>
      </c>
      <c r="L418" t="s">
        <v>88</v>
      </c>
      <c r="M418" t="s">
        <v>91</v>
      </c>
      <c r="N418">
        <f t="shared" si="73"/>
        <v>2</v>
      </c>
      <c r="P418" t="str">
        <f t="shared" si="75"/>
        <v/>
      </c>
      <c r="Q418" t="str">
        <f t="array" ref="Q418">IF(D418="","",IF(D418=D417,"",MAX(IF(D418=$D$2:$D$597,$N$2:$N$597))))</f>
        <v/>
      </c>
      <c r="R418" t="str">
        <f t="shared" si="76"/>
        <v/>
      </c>
      <c r="S418" s="2" t="str">
        <f t="shared" si="77"/>
        <v/>
      </c>
      <c r="T418" s="1" t="str">
        <f t="shared" si="78"/>
        <v/>
      </c>
      <c r="U418" s="1" t="str">
        <f t="shared" si="79"/>
        <v/>
      </c>
    </row>
    <row r="419" spans="1:21" x14ac:dyDescent="0.25">
      <c r="A419" t="s">
        <v>10</v>
      </c>
      <c r="B419">
        <f t="shared" ref="B419" si="90">IF(OR(A419="July",A419="August",A419="September"),1,IF(OR(A419="October",A419="November",A419="December"),2,IF(OR(A419="January",A419="February",A419="March"),3,IF(OR(A419="April",A419="May",A419="June"),4))))</f>
        <v>2</v>
      </c>
      <c r="C419">
        <v>2021</v>
      </c>
      <c r="D419" t="s">
        <v>308</v>
      </c>
      <c r="E419">
        <v>7030</v>
      </c>
      <c r="F419" s="1">
        <v>2751000</v>
      </c>
      <c r="G419" s="1">
        <v>4516225.68</v>
      </c>
      <c r="H419" s="1">
        <f t="shared" si="72"/>
        <v>391.32290184921766</v>
      </c>
      <c r="I419" s="2">
        <f t="shared" si="83"/>
        <v>0.64166691384950914</v>
      </c>
      <c r="J419" s="1">
        <f t="shared" si="68"/>
        <v>642.42186059743949</v>
      </c>
      <c r="K419" s="1">
        <f t="shared" si="69"/>
        <v>251.09895874822183</v>
      </c>
      <c r="L419" t="s">
        <v>125</v>
      </c>
      <c r="M419" t="s">
        <v>90</v>
      </c>
      <c r="N419">
        <f t="shared" si="73"/>
        <v>1</v>
      </c>
      <c r="P419">
        <f t="shared" si="75"/>
        <v>7030</v>
      </c>
      <c r="Q419">
        <f t="array" ref="Q419">IF(D419="","",IF(D419=D418,"",MAX(IF(D419=$D$2:$D$597,$N$2:$N$597))))</f>
        <v>4</v>
      </c>
      <c r="R419">
        <f t="shared" si="76"/>
        <v>1</v>
      </c>
      <c r="S419" s="2">
        <f t="shared" si="77"/>
        <v>0.64166691384950914</v>
      </c>
      <c r="T419" s="1">
        <f t="shared" si="78"/>
        <v>1765225.6799999997</v>
      </c>
      <c r="U419" s="1">
        <f t="shared" si="79"/>
        <v>251.09895874822186</v>
      </c>
    </row>
    <row r="420" spans="1:21" x14ac:dyDescent="0.25">
      <c r="A420" t="s">
        <v>10</v>
      </c>
      <c r="B420">
        <f t="shared" ref="B420:B426" si="91">IF(OR(A420="July",A420="August",A420="September"),1,IF(OR(A420="October",A420="November",A420="December"),2,IF(OR(A420="January",A420="February",A420="March"),3,IF(OR(A420="April",A420="May",A420="June"),4))))</f>
        <v>2</v>
      </c>
      <c r="C420">
        <v>2021</v>
      </c>
      <c r="D420" t="s">
        <v>308</v>
      </c>
      <c r="E420">
        <v>7030</v>
      </c>
      <c r="F420" s="1">
        <v>2751000</v>
      </c>
      <c r="G420" s="1">
        <v>3171472.5</v>
      </c>
      <c r="H420" s="1">
        <f t="shared" si="72"/>
        <v>391.32290184921766</v>
      </c>
      <c r="I420" s="2">
        <f t="shared" si="83"/>
        <v>0.15284351145038169</v>
      </c>
      <c r="J420" s="1">
        <f t="shared" si="68"/>
        <v>451.1340682788051</v>
      </c>
      <c r="K420" s="1">
        <f t="shared" si="69"/>
        <v>59.811166429587445</v>
      </c>
      <c r="L420" t="s">
        <v>88</v>
      </c>
      <c r="M420" t="s">
        <v>91</v>
      </c>
      <c r="N420">
        <f t="shared" si="73"/>
        <v>2</v>
      </c>
      <c r="P420" t="str">
        <f t="shared" si="75"/>
        <v/>
      </c>
      <c r="Q420" t="str">
        <f t="array" ref="Q420">IF(D420="","",IF(D420=D419,"",MAX(IF(D420=$D$2:$D$597,$N$2:$N$597))))</f>
        <v/>
      </c>
      <c r="R420" t="str">
        <f t="shared" si="76"/>
        <v/>
      </c>
      <c r="S420" s="2" t="str">
        <f t="shared" si="77"/>
        <v/>
      </c>
      <c r="T420" s="1" t="str">
        <f t="shared" si="78"/>
        <v/>
      </c>
      <c r="U420" s="1" t="str">
        <f t="shared" si="79"/>
        <v/>
      </c>
    </row>
    <row r="421" spans="1:21" x14ac:dyDescent="0.25">
      <c r="A421" t="s">
        <v>10</v>
      </c>
      <c r="B421">
        <f t="shared" si="91"/>
        <v>2</v>
      </c>
      <c r="C421">
        <v>2021</v>
      </c>
      <c r="D421" t="s">
        <v>308</v>
      </c>
      <c r="E421">
        <v>7030</v>
      </c>
      <c r="F421" s="1">
        <v>2751000</v>
      </c>
      <c r="G421" s="1">
        <v>3092606</v>
      </c>
      <c r="H421" s="1">
        <f t="shared" si="72"/>
        <v>391.32290184921766</v>
      </c>
      <c r="I421" s="2">
        <f t="shared" si="83"/>
        <v>0.12417520901490367</v>
      </c>
      <c r="J421" s="1">
        <f t="shared" si="68"/>
        <v>439.91550497866285</v>
      </c>
      <c r="K421" s="1">
        <f t="shared" si="69"/>
        <v>48.592603129445195</v>
      </c>
      <c r="L421" t="s">
        <v>130</v>
      </c>
      <c r="M421" t="s">
        <v>91</v>
      </c>
      <c r="N421">
        <f t="shared" si="73"/>
        <v>3</v>
      </c>
      <c r="P421" t="str">
        <f t="shared" si="75"/>
        <v/>
      </c>
      <c r="Q421" t="str">
        <f t="array" ref="Q421">IF(D421="","",IF(D421=D420,"",MAX(IF(D421=$D$2:$D$597,$N$2:$N$597))))</f>
        <v/>
      </c>
      <c r="R421" t="str">
        <f t="shared" si="76"/>
        <v/>
      </c>
      <c r="S421" s="2" t="str">
        <f t="shared" si="77"/>
        <v/>
      </c>
      <c r="T421" s="1" t="str">
        <f t="shared" si="78"/>
        <v/>
      </c>
      <c r="U421" s="1" t="str">
        <f t="shared" si="79"/>
        <v/>
      </c>
    </row>
    <row r="422" spans="1:21" x14ac:dyDescent="0.25">
      <c r="A422" t="s">
        <v>10</v>
      </c>
      <c r="B422">
        <f t="shared" si="91"/>
        <v>2</v>
      </c>
      <c r="C422">
        <v>2021</v>
      </c>
      <c r="D422" t="s">
        <v>308</v>
      </c>
      <c r="E422">
        <v>7030</v>
      </c>
      <c r="F422" s="1">
        <v>2751000</v>
      </c>
      <c r="G422" s="1">
        <v>2807697</v>
      </c>
      <c r="H422" s="1">
        <f t="shared" si="72"/>
        <v>391.32290184921766</v>
      </c>
      <c r="I422" s="2">
        <f t="shared" si="83"/>
        <v>2.060959651035987E-2</v>
      </c>
      <c r="J422" s="1">
        <f t="shared" si="68"/>
        <v>399.38790896159315</v>
      </c>
      <c r="K422" s="1">
        <f t="shared" si="69"/>
        <v>8.0650071123754969</v>
      </c>
      <c r="L422" t="s">
        <v>97</v>
      </c>
      <c r="M422" t="s">
        <v>91</v>
      </c>
      <c r="N422">
        <f t="shared" si="73"/>
        <v>4</v>
      </c>
      <c r="P422" t="str">
        <f t="shared" si="75"/>
        <v/>
      </c>
      <c r="Q422" t="str">
        <f t="array" ref="Q422">IF(D422="","",IF(D422=D421,"",MAX(IF(D422=$D$2:$D$597,$N$2:$N$597))))</f>
        <v/>
      </c>
      <c r="R422" t="str">
        <f t="shared" si="76"/>
        <v/>
      </c>
      <c r="S422" s="2" t="str">
        <f t="shared" si="77"/>
        <v/>
      </c>
      <c r="T422" s="1" t="str">
        <f t="shared" si="78"/>
        <v/>
      </c>
      <c r="U422" s="1" t="str">
        <f t="shared" si="79"/>
        <v/>
      </c>
    </row>
    <row r="423" spans="1:21" x14ac:dyDescent="0.25">
      <c r="A423" t="s">
        <v>14</v>
      </c>
      <c r="B423">
        <f t="shared" si="91"/>
        <v>2</v>
      </c>
      <c r="C423">
        <v>2021</v>
      </c>
      <c r="D423" t="s">
        <v>309</v>
      </c>
      <c r="E423">
        <v>3665</v>
      </c>
      <c r="F423" s="1">
        <v>1010000</v>
      </c>
      <c r="G423" s="1">
        <v>1322250.57</v>
      </c>
      <c r="H423" s="1">
        <f t="shared" si="72"/>
        <v>275.57980900409279</v>
      </c>
      <c r="I423" s="2">
        <f t="shared" si="83"/>
        <v>0.30915898019801985</v>
      </c>
      <c r="J423" s="1">
        <f t="shared" si="68"/>
        <v>360.77778171896318</v>
      </c>
      <c r="K423" s="1">
        <f t="shared" si="69"/>
        <v>85.197972714870389</v>
      </c>
      <c r="L423" t="s">
        <v>96</v>
      </c>
      <c r="M423" t="s">
        <v>90</v>
      </c>
      <c r="N423">
        <f t="shared" si="73"/>
        <v>1</v>
      </c>
      <c r="P423">
        <f t="shared" si="75"/>
        <v>3665</v>
      </c>
      <c r="Q423">
        <f t="array" ref="Q423">IF(D423="","",IF(D423=D422,"",MAX(IF(D423=$D$2:$D$597,$N$2:$N$597))))</f>
        <v>1</v>
      </c>
      <c r="R423">
        <f t="shared" si="76"/>
        <v>1</v>
      </c>
      <c r="S423" s="2">
        <f t="shared" si="77"/>
        <v>0.30915898019801985</v>
      </c>
      <c r="T423" s="1">
        <f t="shared" si="78"/>
        <v>312250.57000000007</v>
      </c>
      <c r="U423" s="1">
        <f t="shared" si="79"/>
        <v>85.197972714870417</v>
      </c>
    </row>
    <row r="424" spans="1:21" x14ac:dyDescent="0.25">
      <c r="A424" s="5" t="s">
        <v>14</v>
      </c>
      <c r="B424" s="5">
        <f t="shared" si="91"/>
        <v>2</v>
      </c>
      <c r="C424" s="5">
        <v>2021</v>
      </c>
      <c r="D424" s="5" t="s">
        <v>310</v>
      </c>
      <c r="E424" s="5">
        <v>4342</v>
      </c>
      <c r="F424" s="6">
        <v>1728000</v>
      </c>
      <c r="G424" s="6" t="s">
        <v>311</v>
      </c>
      <c r="H424" s="6">
        <f t="shared" si="72"/>
        <v>397.97328420082908</v>
      </c>
      <c r="I424" s="7" t="e">
        <f t="shared" si="83"/>
        <v>#VALUE!</v>
      </c>
      <c r="J424" s="6" t="e">
        <f t="shared" si="68"/>
        <v>#VALUE!</v>
      </c>
      <c r="K424" s="6" t="e">
        <f t="shared" si="69"/>
        <v>#VALUE!</v>
      </c>
      <c r="L424" s="5"/>
      <c r="M424" s="5"/>
      <c r="N424" s="5">
        <f t="shared" si="73"/>
        <v>1</v>
      </c>
      <c r="O424" s="5"/>
      <c r="P424" s="5">
        <f t="shared" si="75"/>
        <v>4342</v>
      </c>
      <c r="Q424" s="5">
        <f t="array" ref="Q424">IF(D424="","",IF(D424=D423,"",MAX(IF(D424=$D$2:$D$597,$N$2:$N$597))))</f>
        <v>5</v>
      </c>
      <c r="R424" s="5">
        <f t="shared" si="76"/>
        <v>1</v>
      </c>
      <c r="S424" s="7" t="str">
        <f t="shared" si="77"/>
        <v/>
      </c>
      <c r="T424" s="6" t="str">
        <f t="shared" si="78"/>
        <v/>
      </c>
      <c r="U424" s="6" t="str">
        <f t="shared" si="79"/>
        <v/>
      </c>
    </row>
    <row r="425" spans="1:21" x14ac:dyDescent="0.25">
      <c r="A425" t="s">
        <v>14</v>
      </c>
      <c r="B425">
        <f t="shared" si="91"/>
        <v>2</v>
      </c>
      <c r="C425">
        <v>2021</v>
      </c>
      <c r="D425" t="s">
        <v>312</v>
      </c>
      <c r="E425">
        <v>8371</v>
      </c>
      <c r="F425" s="1">
        <v>4273000</v>
      </c>
      <c r="G425" s="1">
        <v>4274415.7</v>
      </c>
      <c r="H425" s="1">
        <f t="shared" si="72"/>
        <v>510.45275355393619</v>
      </c>
      <c r="I425" s="2">
        <f t="shared" si="83"/>
        <v>3.3131289492164433E-4</v>
      </c>
      <c r="J425" s="1">
        <f t="shared" si="68"/>
        <v>510.62187313343691</v>
      </c>
      <c r="K425" s="1">
        <f t="shared" si="69"/>
        <v>0.1691195795007161</v>
      </c>
      <c r="L425" t="s">
        <v>88</v>
      </c>
      <c r="M425" t="s">
        <v>90</v>
      </c>
      <c r="N425">
        <f>IF(D425="","",IF(G425&gt;0,IF(D425=D424,N424+1,1),0))</f>
        <v>1</v>
      </c>
      <c r="P425">
        <f>IF(D425="","",IF(E425&lt;&gt;E424,E425,""))</f>
        <v>8371</v>
      </c>
      <c r="Q425">
        <f t="array" ref="Q425">IF(D425="","",IF(D425=D424,"",MAX(IF(D425=$D$2:$D$597,$N$2:$N$597))))</f>
        <v>1</v>
      </c>
      <c r="R425">
        <f>IF(D425="","",IF(D425=D424,"",1))</f>
        <v>1</v>
      </c>
      <c r="S425" s="2">
        <f t="shared" si="77"/>
        <v>3.3131289492164433E-4</v>
      </c>
      <c r="T425" s="1">
        <f t="shared" si="78"/>
        <v>1415.7000000001863</v>
      </c>
      <c r="U425" s="1">
        <f t="shared" si="79"/>
        <v>0.16911957950067927</v>
      </c>
    </row>
    <row r="426" spans="1:21" x14ac:dyDescent="0.25">
      <c r="A426" t="s">
        <v>17</v>
      </c>
      <c r="B426">
        <f t="shared" si="91"/>
        <v>2</v>
      </c>
      <c r="C426">
        <v>2021</v>
      </c>
      <c r="D426" t="s">
        <v>313</v>
      </c>
      <c r="E426">
        <v>6653</v>
      </c>
      <c r="F426" s="1">
        <v>2952000</v>
      </c>
      <c r="G426" s="1">
        <v>3291259</v>
      </c>
      <c r="H426" s="1">
        <f t="shared" si="72"/>
        <v>443.70960468961368</v>
      </c>
      <c r="I426" s="2">
        <f t="shared" si="83"/>
        <v>0.11492513550135501</v>
      </c>
      <c r="J426" s="1">
        <f t="shared" si="68"/>
        <v>494.70299113182023</v>
      </c>
      <c r="K426" s="1">
        <f t="shared" si="69"/>
        <v>50.993386442206543</v>
      </c>
      <c r="L426" t="s">
        <v>97</v>
      </c>
      <c r="M426" t="s">
        <v>90</v>
      </c>
      <c r="N426">
        <f t="shared" si="73"/>
        <v>1</v>
      </c>
      <c r="P426">
        <f t="shared" si="75"/>
        <v>6653</v>
      </c>
      <c r="Q426">
        <f t="array" ref="Q426">IF(D426="","",IF(D426=D425,"",MAX(IF(D426=$D$2:$D$597,$N$2:$N$597))))</f>
        <v>2</v>
      </c>
      <c r="R426">
        <f t="shared" si="76"/>
        <v>1</v>
      </c>
      <c r="S426" s="2">
        <f t="shared" si="77"/>
        <v>0.11492513550135501</v>
      </c>
      <c r="T426" s="1">
        <f t="shared" si="78"/>
        <v>339259</v>
      </c>
      <c r="U426" s="1">
        <f t="shared" si="79"/>
        <v>50.993386442206521</v>
      </c>
    </row>
    <row r="427" spans="1:21" x14ac:dyDescent="0.25">
      <c r="A427" t="s">
        <v>17</v>
      </c>
      <c r="B427">
        <f t="shared" ref="B427:B428" si="92">IF(OR(A427="July",A427="August",A427="September"),1,IF(OR(A427="October",A427="November",A427="December"),2,IF(OR(A427="January",A427="February",A427="March"),3,IF(OR(A427="April",A427="May",A427="June"),4))))</f>
        <v>2</v>
      </c>
      <c r="C427">
        <v>2021</v>
      </c>
      <c r="D427" t="s">
        <v>313</v>
      </c>
      <c r="E427">
        <v>6653</v>
      </c>
      <c r="F427" s="1">
        <v>2952000</v>
      </c>
      <c r="G427" s="1">
        <v>3109139.27</v>
      </c>
      <c r="H427" s="1">
        <f t="shared" si="72"/>
        <v>443.70960468961368</v>
      </c>
      <c r="I427" s="2">
        <f t="shared" si="83"/>
        <v>5.3231460027100275E-2</v>
      </c>
      <c r="J427" s="1">
        <f t="shared" si="68"/>
        <v>467.32891477528932</v>
      </c>
      <c r="K427" s="1">
        <f t="shared" si="69"/>
        <v>23.619310085675636</v>
      </c>
      <c r="L427" t="s">
        <v>88</v>
      </c>
      <c r="M427" t="s">
        <v>91</v>
      </c>
      <c r="N427">
        <f t="shared" si="73"/>
        <v>2</v>
      </c>
      <c r="P427" t="str">
        <f t="shared" si="75"/>
        <v/>
      </c>
      <c r="Q427" t="str">
        <f t="array" ref="Q427">IF(D427="","",IF(D427=D426,"",MAX(IF(D427=$D$2:$D$597,$N$2:$N$597))))</f>
        <v/>
      </c>
      <c r="R427" t="str">
        <f t="shared" si="76"/>
        <v/>
      </c>
      <c r="S427" s="2" t="str">
        <f t="shared" si="77"/>
        <v/>
      </c>
      <c r="T427" s="1" t="str">
        <f t="shared" si="78"/>
        <v/>
      </c>
      <c r="U427" s="1" t="str">
        <f t="shared" si="79"/>
        <v/>
      </c>
    </row>
    <row r="428" spans="1:21" x14ac:dyDescent="0.25">
      <c r="A428" t="s">
        <v>53</v>
      </c>
      <c r="B428">
        <f t="shared" si="92"/>
        <v>3</v>
      </c>
      <c r="C428">
        <v>2021</v>
      </c>
      <c r="D428" t="s">
        <v>314</v>
      </c>
      <c r="E428">
        <v>4728</v>
      </c>
      <c r="F428" s="1">
        <v>1877000</v>
      </c>
      <c r="G428" s="1">
        <v>2587237.62</v>
      </c>
      <c r="H428" s="1">
        <f t="shared" si="72"/>
        <v>396.99661590524533</v>
      </c>
      <c r="I428" s="2">
        <f t="shared" si="83"/>
        <v>0.3783897815663293</v>
      </c>
      <c r="J428" s="1">
        <f t="shared" si="68"/>
        <v>547.21607868020305</v>
      </c>
      <c r="K428" s="1">
        <f t="shared" si="69"/>
        <v>150.21946277495772</v>
      </c>
      <c r="L428" t="s">
        <v>88</v>
      </c>
      <c r="M428" t="s">
        <v>90</v>
      </c>
      <c r="N428">
        <f t="shared" si="73"/>
        <v>1</v>
      </c>
      <c r="P428">
        <f t="shared" si="75"/>
        <v>4728</v>
      </c>
      <c r="Q428">
        <f t="array" ref="Q428">IF(D428="","",IF(D428=D427,"",MAX(IF(D428=$D$2:$D$597,$N$2:$N$597))))</f>
        <v>4</v>
      </c>
      <c r="R428">
        <f t="shared" si="76"/>
        <v>1</v>
      </c>
      <c r="S428" s="2">
        <f t="shared" si="77"/>
        <v>0.3783897815663293</v>
      </c>
      <c r="T428" s="1">
        <f t="shared" si="78"/>
        <v>710237.62000000011</v>
      </c>
      <c r="U428" s="1">
        <f t="shared" si="79"/>
        <v>150.21946277495772</v>
      </c>
    </row>
    <row r="429" spans="1:21" x14ac:dyDescent="0.25">
      <c r="A429" t="s">
        <v>53</v>
      </c>
      <c r="B429">
        <f t="shared" ref="B429:B432" si="93">IF(OR(A429="July",A429="August",A429="September"),1,IF(OR(A429="October",A429="November",A429="December"),2,IF(OR(A429="January",A429="February",A429="March"),3,IF(OR(A429="April",A429="May",A429="June"),4))))</f>
        <v>3</v>
      </c>
      <c r="C429">
        <v>2021</v>
      </c>
      <c r="D429" t="s">
        <v>314</v>
      </c>
      <c r="E429">
        <v>4728</v>
      </c>
      <c r="F429" s="1">
        <v>1877000</v>
      </c>
      <c r="G429" s="1">
        <v>2420294</v>
      </c>
      <c r="H429" s="1">
        <f t="shared" si="72"/>
        <v>396.99661590524533</v>
      </c>
      <c r="I429" s="2">
        <f t="shared" si="83"/>
        <v>0.28944805540756524</v>
      </c>
      <c r="J429" s="1">
        <f t="shared" si="68"/>
        <v>511.90651438240269</v>
      </c>
      <c r="K429" s="1">
        <f t="shared" si="69"/>
        <v>114.90989847715736</v>
      </c>
      <c r="L429" t="s">
        <v>97</v>
      </c>
      <c r="M429" t="s">
        <v>91</v>
      </c>
      <c r="N429">
        <f t="shared" si="73"/>
        <v>2</v>
      </c>
      <c r="P429" t="str">
        <f t="shared" si="75"/>
        <v/>
      </c>
      <c r="Q429" t="str">
        <f t="array" ref="Q429">IF(D429="","",IF(D429=D428,"",MAX(IF(D429=$D$2:$D$597,$N$2:$N$597))))</f>
        <v/>
      </c>
      <c r="R429" t="str">
        <f t="shared" si="76"/>
        <v/>
      </c>
      <c r="S429" s="2" t="str">
        <f t="shared" si="77"/>
        <v/>
      </c>
      <c r="T429" s="1" t="str">
        <f t="shared" si="78"/>
        <v/>
      </c>
      <c r="U429" s="1" t="str">
        <f t="shared" si="79"/>
        <v/>
      </c>
    </row>
    <row r="430" spans="1:21" x14ac:dyDescent="0.25">
      <c r="A430" t="s">
        <v>53</v>
      </c>
      <c r="B430">
        <f t="shared" si="93"/>
        <v>3</v>
      </c>
      <c r="C430">
        <v>2021</v>
      </c>
      <c r="D430" t="s">
        <v>314</v>
      </c>
      <c r="E430">
        <v>4728</v>
      </c>
      <c r="F430" s="1">
        <v>1877000</v>
      </c>
      <c r="G430" s="1">
        <v>2353247</v>
      </c>
      <c r="H430" s="1">
        <f t="shared" si="72"/>
        <v>396.99661590524533</v>
      </c>
      <c r="I430" s="2">
        <f t="shared" si="83"/>
        <v>0.25372775705913692</v>
      </c>
      <c r="J430" s="1">
        <f t="shared" si="68"/>
        <v>497.72567681895094</v>
      </c>
      <c r="K430" s="1">
        <f t="shared" si="69"/>
        <v>100.72906091370561</v>
      </c>
      <c r="L430" t="s">
        <v>123</v>
      </c>
      <c r="M430" t="s">
        <v>91</v>
      </c>
      <c r="N430">
        <f t="shared" si="73"/>
        <v>3</v>
      </c>
      <c r="P430" t="str">
        <f t="shared" si="75"/>
        <v/>
      </c>
      <c r="Q430" t="str">
        <f t="array" ref="Q430">IF(D430="","",IF(D430=D429,"",MAX(IF(D430=$D$2:$D$597,$N$2:$N$597))))</f>
        <v/>
      </c>
      <c r="R430" t="str">
        <f t="shared" si="76"/>
        <v/>
      </c>
      <c r="S430" s="2" t="str">
        <f t="shared" si="77"/>
        <v/>
      </c>
      <c r="T430" s="1" t="str">
        <f t="shared" si="78"/>
        <v/>
      </c>
      <c r="U430" s="1" t="str">
        <f t="shared" si="79"/>
        <v/>
      </c>
    </row>
    <row r="431" spans="1:21" x14ac:dyDescent="0.25">
      <c r="A431" t="s">
        <v>53</v>
      </c>
      <c r="B431">
        <f t="shared" si="93"/>
        <v>3</v>
      </c>
      <c r="C431">
        <v>2021</v>
      </c>
      <c r="D431" t="s">
        <v>314</v>
      </c>
      <c r="E431">
        <v>4728</v>
      </c>
      <c r="F431" s="1">
        <v>1877000</v>
      </c>
      <c r="G431" s="1">
        <v>2003134.54</v>
      </c>
      <c r="H431" s="1">
        <f t="shared" si="72"/>
        <v>396.99661590524533</v>
      </c>
      <c r="I431" s="2">
        <f t="shared" si="83"/>
        <v>6.7200074587107111E-2</v>
      </c>
      <c r="J431" s="1">
        <f t="shared" si="68"/>
        <v>423.67481810490693</v>
      </c>
      <c r="K431" s="1">
        <f t="shared" si="69"/>
        <v>26.678202199661598</v>
      </c>
      <c r="L431" t="s">
        <v>96</v>
      </c>
      <c r="M431" t="s">
        <v>91</v>
      </c>
      <c r="N431">
        <f t="shared" si="73"/>
        <v>4</v>
      </c>
      <c r="P431" t="str">
        <f t="shared" si="75"/>
        <v/>
      </c>
      <c r="Q431" t="str">
        <f t="array" ref="Q431">IF(D431="","",IF(D431=D430,"",MAX(IF(D431=$D$2:$D$597,$N$2:$N$597))))</f>
        <v/>
      </c>
      <c r="R431" t="str">
        <f t="shared" si="76"/>
        <v/>
      </c>
      <c r="S431" s="2" t="str">
        <f t="shared" si="77"/>
        <v/>
      </c>
      <c r="T431" s="1" t="str">
        <f t="shared" si="78"/>
        <v/>
      </c>
      <c r="U431" s="1" t="str">
        <f t="shared" si="79"/>
        <v/>
      </c>
    </row>
    <row r="432" spans="1:21" x14ac:dyDescent="0.25">
      <c r="A432" t="s">
        <v>53</v>
      </c>
      <c r="B432">
        <f t="shared" si="93"/>
        <v>3</v>
      </c>
      <c r="C432">
        <v>2021</v>
      </c>
      <c r="D432" t="s">
        <v>315</v>
      </c>
      <c r="E432">
        <v>7512</v>
      </c>
      <c r="F432" s="1">
        <v>3274000</v>
      </c>
      <c r="G432" s="1">
        <v>4385588.2699999996</v>
      </c>
      <c r="H432" s="1">
        <f t="shared" si="72"/>
        <v>435.83599574014909</v>
      </c>
      <c r="I432" s="2">
        <f t="shared" ref="I432:I463" si="94">(G432-F432)/F432</f>
        <v>0.33951993585827722</v>
      </c>
      <c r="J432" s="1">
        <f t="shared" si="68"/>
        <v>583.81100505857285</v>
      </c>
      <c r="K432" s="1">
        <f t="shared" si="69"/>
        <v>147.97500931842376</v>
      </c>
      <c r="L432" t="s">
        <v>88</v>
      </c>
      <c r="M432" t="s">
        <v>90</v>
      </c>
      <c r="N432">
        <f t="shared" si="73"/>
        <v>1</v>
      </c>
      <c r="P432">
        <f t="shared" si="75"/>
        <v>7512</v>
      </c>
      <c r="Q432">
        <f t="array" ref="Q432">IF(D432="","",IF(D432=D431,"",MAX(IF(D432=$D$2:$D$597,$N$2:$N$597))))</f>
        <v>3</v>
      </c>
      <c r="R432">
        <f t="shared" si="76"/>
        <v>1</v>
      </c>
      <c r="S432" s="2">
        <f t="shared" si="77"/>
        <v>0.33951993585827722</v>
      </c>
      <c r="T432" s="1">
        <f t="shared" si="78"/>
        <v>1111588.2699999996</v>
      </c>
      <c r="U432" s="1">
        <f t="shared" si="79"/>
        <v>147.97500931842379</v>
      </c>
    </row>
    <row r="433" spans="1:21" x14ac:dyDescent="0.25">
      <c r="A433" t="s">
        <v>53</v>
      </c>
      <c r="B433">
        <f t="shared" ref="B433:B435" si="95">IF(OR(A433="July",A433="August",A433="September"),1,IF(OR(A433="October",A433="November",A433="December"),2,IF(OR(A433="January",A433="February",A433="March"),3,IF(OR(A433="April",A433="May",A433="June"),4))))</f>
        <v>3</v>
      </c>
      <c r="C433">
        <v>2021</v>
      </c>
      <c r="D433" t="s">
        <v>315</v>
      </c>
      <c r="E433">
        <v>7512</v>
      </c>
      <c r="F433" s="1">
        <v>3274000</v>
      </c>
      <c r="G433" s="1">
        <v>4225927</v>
      </c>
      <c r="H433" s="1">
        <f t="shared" si="72"/>
        <v>435.83599574014909</v>
      </c>
      <c r="I433" s="2">
        <f t="shared" si="94"/>
        <v>0.29075351252290776</v>
      </c>
      <c r="J433" s="1">
        <f t="shared" si="68"/>
        <v>562.55684238551646</v>
      </c>
      <c r="K433" s="1">
        <f t="shared" si="69"/>
        <v>126.72084664536737</v>
      </c>
      <c r="L433" t="s">
        <v>97</v>
      </c>
      <c r="M433" t="s">
        <v>91</v>
      </c>
      <c r="N433">
        <f t="shared" si="73"/>
        <v>2</v>
      </c>
      <c r="P433" t="str">
        <f t="shared" si="75"/>
        <v/>
      </c>
      <c r="Q433" t="str">
        <f t="array" ref="Q433">IF(D433="","",IF(D433=D432,"",MAX(IF(D433=$D$2:$D$597,$N$2:$N$597))))</f>
        <v/>
      </c>
      <c r="R433" t="str">
        <f t="shared" si="76"/>
        <v/>
      </c>
      <c r="S433" s="2" t="str">
        <f t="shared" si="77"/>
        <v/>
      </c>
      <c r="T433" s="1" t="str">
        <f t="shared" si="78"/>
        <v/>
      </c>
      <c r="U433" s="1" t="str">
        <f t="shared" si="79"/>
        <v/>
      </c>
    </row>
    <row r="434" spans="1:21" x14ac:dyDescent="0.25">
      <c r="A434" t="s">
        <v>53</v>
      </c>
      <c r="B434">
        <f t="shared" si="95"/>
        <v>3</v>
      </c>
      <c r="C434">
        <v>2021</v>
      </c>
      <c r="D434" t="s">
        <v>315</v>
      </c>
      <c r="E434">
        <v>7512</v>
      </c>
      <c r="F434" s="1">
        <v>3274000</v>
      </c>
      <c r="G434" s="1">
        <v>4160351.75</v>
      </c>
      <c r="H434" s="1">
        <f t="shared" si="72"/>
        <v>435.83599574014909</v>
      </c>
      <c r="I434" s="2">
        <f t="shared" si="94"/>
        <v>0.27072441967012828</v>
      </c>
      <c r="J434" s="1">
        <f t="shared" si="68"/>
        <v>553.82744275825348</v>
      </c>
      <c r="K434" s="1">
        <f t="shared" si="69"/>
        <v>117.9914470181044</v>
      </c>
      <c r="L434" t="s">
        <v>125</v>
      </c>
      <c r="M434" t="s">
        <v>91</v>
      </c>
      <c r="N434">
        <f t="shared" si="73"/>
        <v>3</v>
      </c>
      <c r="P434" t="str">
        <f t="shared" si="75"/>
        <v/>
      </c>
      <c r="Q434" t="str">
        <f t="array" ref="Q434">IF(D434="","",IF(D434=D433,"",MAX(IF(D434=$D$2:$D$597,$N$2:$N$597))))</f>
        <v/>
      </c>
      <c r="R434" t="str">
        <f t="shared" si="76"/>
        <v/>
      </c>
      <c r="S434" s="2" t="str">
        <f t="shared" si="77"/>
        <v/>
      </c>
      <c r="T434" s="1" t="str">
        <f t="shared" si="78"/>
        <v/>
      </c>
      <c r="U434" s="1" t="str">
        <f t="shared" si="79"/>
        <v/>
      </c>
    </row>
    <row r="435" spans="1:21" x14ac:dyDescent="0.25">
      <c r="A435" t="s">
        <v>53</v>
      </c>
      <c r="B435">
        <f t="shared" si="95"/>
        <v>3</v>
      </c>
      <c r="C435">
        <v>2021</v>
      </c>
      <c r="D435" t="s">
        <v>316</v>
      </c>
      <c r="E435">
        <v>2718</v>
      </c>
      <c r="F435" s="1">
        <v>1299000</v>
      </c>
      <c r="G435" s="1">
        <v>1702289.11</v>
      </c>
      <c r="H435" s="1">
        <f t="shared" si="72"/>
        <v>477.92494481236201</v>
      </c>
      <c r="I435" s="2">
        <f t="shared" si="94"/>
        <v>0.31046120862201704</v>
      </c>
      <c r="J435" s="1">
        <f t="shared" si="68"/>
        <v>626.30210080941868</v>
      </c>
      <c r="K435" s="1">
        <f t="shared" si="69"/>
        <v>148.37715599705666</v>
      </c>
      <c r="L435" t="s">
        <v>125</v>
      </c>
      <c r="M435" t="s">
        <v>90</v>
      </c>
      <c r="N435">
        <f t="shared" si="73"/>
        <v>1</v>
      </c>
      <c r="P435">
        <f t="shared" si="75"/>
        <v>2718</v>
      </c>
      <c r="Q435">
        <f t="array" ref="Q435">IF(D435="","",IF(D435=D434,"",MAX(IF(D435=$D$2:$D$597,$N$2:$N$597))))</f>
        <v>4</v>
      </c>
      <c r="R435">
        <f t="shared" si="76"/>
        <v>1</v>
      </c>
      <c r="S435" s="2">
        <f t="shared" si="77"/>
        <v>0.31046120862201704</v>
      </c>
      <c r="T435" s="1">
        <f t="shared" si="78"/>
        <v>403289.1100000001</v>
      </c>
      <c r="U435" s="1">
        <f t="shared" si="79"/>
        <v>148.37715599705669</v>
      </c>
    </row>
    <row r="436" spans="1:21" x14ac:dyDescent="0.25">
      <c r="A436" t="s">
        <v>53</v>
      </c>
      <c r="B436">
        <f t="shared" ref="B436:B439" si="96">IF(OR(A436="July",A436="August",A436="September"),1,IF(OR(A436="October",A436="November",A436="December"),2,IF(OR(A436="January",A436="February",A436="March"),3,IF(OR(A436="April",A436="May",A436="June"),4))))</f>
        <v>3</v>
      </c>
      <c r="C436">
        <v>2021</v>
      </c>
      <c r="D436" t="s">
        <v>316</v>
      </c>
      <c r="E436">
        <v>2718</v>
      </c>
      <c r="F436" s="1">
        <v>1299000</v>
      </c>
      <c r="G436" s="1">
        <v>1653750.52</v>
      </c>
      <c r="H436" s="1">
        <f t="shared" si="72"/>
        <v>477.92494481236201</v>
      </c>
      <c r="I436" s="2">
        <f t="shared" si="94"/>
        <v>0.27309508852963821</v>
      </c>
      <c r="J436" s="1">
        <f t="shared" si="68"/>
        <v>608.44389992641652</v>
      </c>
      <c r="K436" s="1">
        <f t="shared" si="69"/>
        <v>130.51895511405451</v>
      </c>
      <c r="L436" t="s">
        <v>88</v>
      </c>
      <c r="M436" t="s">
        <v>91</v>
      </c>
      <c r="N436">
        <f t="shared" si="73"/>
        <v>2</v>
      </c>
      <c r="P436" t="str">
        <f t="shared" si="75"/>
        <v/>
      </c>
      <c r="Q436" t="str">
        <f t="array" ref="Q436">IF(D436="","",IF(D436=D435,"",MAX(IF(D436=$D$2:$D$597,$N$2:$N$597))))</f>
        <v/>
      </c>
      <c r="R436" t="str">
        <f t="shared" si="76"/>
        <v/>
      </c>
      <c r="S436" s="2" t="str">
        <f t="shared" si="77"/>
        <v/>
      </c>
      <c r="T436" s="1" t="str">
        <f t="shared" si="78"/>
        <v/>
      </c>
      <c r="U436" s="1" t="str">
        <f t="shared" si="79"/>
        <v/>
      </c>
    </row>
    <row r="437" spans="1:21" x14ac:dyDescent="0.25">
      <c r="A437" t="s">
        <v>53</v>
      </c>
      <c r="B437">
        <f t="shared" si="96"/>
        <v>3</v>
      </c>
      <c r="C437">
        <v>2021</v>
      </c>
      <c r="D437" t="s">
        <v>316</v>
      </c>
      <c r="E437">
        <v>2718</v>
      </c>
      <c r="F437" s="1">
        <v>1299000</v>
      </c>
      <c r="G437" s="1">
        <v>1435658</v>
      </c>
      <c r="H437" s="1">
        <f t="shared" si="72"/>
        <v>477.92494481236201</v>
      </c>
      <c r="I437" s="2">
        <f t="shared" si="94"/>
        <v>0.10520246343341032</v>
      </c>
      <c r="J437" s="1">
        <f t="shared" ref="J437:J496" si="97">G437/E437</f>
        <v>528.20382634289922</v>
      </c>
      <c r="K437" s="1">
        <f t="shared" ref="K437:K496" si="98">J437-(F437/E437)</f>
        <v>50.278881530537205</v>
      </c>
      <c r="L437" t="s">
        <v>97</v>
      </c>
      <c r="M437" t="s">
        <v>91</v>
      </c>
      <c r="N437">
        <f t="shared" si="73"/>
        <v>3</v>
      </c>
      <c r="P437" t="str">
        <f t="shared" si="75"/>
        <v/>
      </c>
      <c r="Q437" t="str">
        <f t="array" ref="Q437">IF(D437="","",IF(D437=D436,"",MAX(IF(D437=$D$2:$D$597,$N$2:$N$597))))</f>
        <v/>
      </c>
      <c r="R437" t="str">
        <f t="shared" si="76"/>
        <v/>
      </c>
      <c r="S437" s="2" t="str">
        <f t="shared" si="77"/>
        <v/>
      </c>
      <c r="T437" s="1" t="str">
        <f t="shared" si="78"/>
        <v/>
      </c>
      <c r="U437" s="1" t="str">
        <f t="shared" si="79"/>
        <v/>
      </c>
    </row>
    <row r="438" spans="1:21" x14ac:dyDescent="0.25">
      <c r="A438" t="s">
        <v>53</v>
      </c>
      <c r="B438">
        <f t="shared" si="96"/>
        <v>3</v>
      </c>
      <c r="C438">
        <v>2021</v>
      </c>
      <c r="D438" t="s">
        <v>316</v>
      </c>
      <c r="E438">
        <v>2718</v>
      </c>
      <c r="F438" s="1">
        <v>1299000</v>
      </c>
      <c r="G438" s="1">
        <v>1400000</v>
      </c>
      <c r="H438" s="1">
        <f t="shared" si="72"/>
        <v>477.92494481236201</v>
      </c>
      <c r="I438" s="2">
        <f t="shared" si="94"/>
        <v>7.7752117013086985E-2</v>
      </c>
      <c r="J438" s="1">
        <f t="shared" si="97"/>
        <v>515.08462104488592</v>
      </c>
      <c r="K438" s="1">
        <f t="shared" si="98"/>
        <v>37.159676232523907</v>
      </c>
      <c r="L438" t="s">
        <v>317</v>
      </c>
      <c r="M438" t="s">
        <v>91</v>
      </c>
      <c r="N438">
        <f t="shared" si="73"/>
        <v>4</v>
      </c>
      <c r="P438" t="str">
        <f t="shared" si="75"/>
        <v/>
      </c>
      <c r="Q438" t="str">
        <f t="array" ref="Q438">IF(D438="","",IF(D438=D437,"",MAX(IF(D438=$D$2:$D$597,$N$2:$N$597))))</f>
        <v/>
      </c>
      <c r="R438" t="str">
        <f t="shared" si="76"/>
        <v/>
      </c>
      <c r="S438" s="2" t="str">
        <f t="shared" si="77"/>
        <v/>
      </c>
      <c r="T438" s="1" t="str">
        <f t="shared" si="78"/>
        <v/>
      </c>
      <c r="U438" s="1" t="str">
        <f t="shared" si="79"/>
        <v/>
      </c>
    </row>
    <row r="439" spans="1:21" x14ac:dyDescent="0.25">
      <c r="A439" t="s">
        <v>31</v>
      </c>
      <c r="B439">
        <f t="shared" si="96"/>
        <v>3</v>
      </c>
      <c r="C439">
        <v>2021</v>
      </c>
      <c r="D439" t="s">
        <v>318</v>
      </c>
      <c r="E439">
        <v>5329</v>
      </c>
      <c r="F439" s="1">
        <f>313*E439</f>
        <v>1667977</v>
      </c>
      <c r="G439" s="1">
        <f>513.22*E439</f>
        <v>2734949.3800000004</v>
      </c>
      <c r="H439" s="1">
        <f t="shared" si="72"/>
        <v>313</v>
      </c>
      <c r="I439" s="2">
        <f t="shared" si="94"/>
        <v>0.63968051118210889</v>
      </c>
      <c r="J439" s="1">
        <f t="shared" si="97"/>
        <v>513.22</v>
      </c>
      <c r="K439" s="1">
        <f t="shared" si="98"/>
        <v>200.22000000000003</v>
      </c>
      <c r="L439" t="s">
        <v>123</v>
      </c>
      <c r="M439" t="s">
        <v>90</v>
      </c>
      <c r="N439">
        <f t="shared" si="73"/>
        <v>1</v>
      </c>
      <c r="P439">
        <f t="shared" si="75"/>
        <v>5329</v>
      </c>
      <c r="Q439">
        <f t="array" ref="Q439">IF(D439="","",IF(D439=D438,"",MAX(IF(D439=$D$2:$D$597,$N$2:$N$597))))</f>
        <v>4</v>
      </c>
      <c r="R439">
        <f t="shared" si="76"/>
        <v>1</v>
      </c>
      <c r="S439" s="2">
        <f t="shared" si="77"/>
        <v>0.63968051118210889</v>
      </c>
      <c r="T439" s="1">
        <f t="shared" si="78"/>
        <v>1066972.3800000004</v>
      </c>
      <c r="U439" s="1">
        <f t="shared" si="79"/>
        <v>200.22000000000006</v>
      </c>
    </row>
    <row r="440" spans="1:21" x14ac:dyDescent="0.25">
      <c r="A440" t="s">
        <v>31</v>
      </c>
      <c r="B440">
        <f t="shared" ref="B440:B444" si="99">IF(OR(A440="July",A440="August",A440="September"),1,IF(OR(A440="October",A440="November",A440="December"),2,IF(OR(A440="January",A440="February",A440="March"),3,IF(OR(A440="April",A440="May",A440="June"),4))))</f>
        <v>3</v>
      </c>
      <c r="C440">
        <v>2021</v>
      </c>
      <c r="D440" t="s">
        <v>318</v>
      </c>
      <c r="E440">
        <v>5329</v>
      </c>
      <c r="F440" s="1">
        <f>313*E440</f>
        <v>1667977</v>
      </c>
      <c r="G440" s="1">
        <f>463.03*E440</f>
        <v>2467486.8699999996</v>
      </c>
      <c r="H440" s="1">
        <f t="shared" si="72"/>
        <v>313</v>
      </c>
      <c r="I440" s="2">
        <f t="shared" si="94"/>
        <v>0.47932907348242793</v>
      </c>
      <c r="J440" s="1">
        <f t="shared" si="97"/>
        <v>463.02999999999992</v>
      </c>
      <c r="K440" s="1">
        <f t="shared" si="98"/>
        <v>150.02999999999992</v>
      </c>
      <c r="L440" t="s">
        <v>88</v>
      </c>
      <c r="M440" t="s">
        <v>91</v>
      </c>
      <c r="N440">
        <f t="shared" si="73"/>
        <v>2</v>
      </c>
      <c r="P440" t="str">
        <f t="shared" si="75"/>
        <v/>
      </c>
      <c r="Q440" t="str">
        <f t="array" ref="Q440">IF(D440="","",IF(D440=D439,"",MAX(IF(D440=$D$2:$D$597,$N$2:$N$597))))</f>
        <v/>
      </c>
      <c r="R440" t="str">
        <f t="shared" si="76"/>
        <v/>
      </c>
      <c r="S440" s="2" t="str">
        <f t="shared" si="77"/>
        <v/>
      </c>
      <c r="T440" s="1" t="str">
        <f t="shared" si="78"/>
        <v/>
      </c>
      <c r="U440" s="1" t="str">
        <f t="shared" si="79"/>
        <v/>
      </c>
    </row>
    <row r="441" spans="1:21" x14ac:dyDescent="0.25">
      <c r="A441" t="s">
        <v>31</v>
      </c>
      <c r="B441">
        <f t="shared" si="99"/>
        <v>3</v>
      </c>
      <c r="C441">
        <v>2021</v>
      </c>
      <c r="D441" t="s">
        <v>318</v>
      </c>
      <c r="E441">
        <v>5329</v>
      </c>
      <c r="F441" s="1">
        <f>313*E441</f>
        <v>1667977</v>
      </c>
      <c r="G441" s="1">
        <f>424.06*E441</f>
        <v>2259815.7400000002</v>
      </c>
      <c r="H441" s="1">
        <f t="shared" si="72"/>
        <v>313</v>
      </c>
      <c r="I441" s="2">
        <f t="shared" si="94"/>
        <v>0.3548242811501599</v>
      </c>
      <c r="J441" s="1">
        <f t="shared" si="97"/>
        <v>424.06000000000006</v>
      </c>
      <c r="K441" s="1">
        <f t="shared" si="98"/>
        <v>111.06000000000006</v>
      </c>
      <c r="L441" t="s">
        <v>96</v>
      </c>
      <c r="M441" t="s">
        <v>91</v>
      </c>
      <c r="N441">
        <f t="shared" si="73"/>
        <v>3</v>
      </c>
      <c r="P441" t="str">
        <f t="shared" si="75"/>
        <v/>
      </c>
      <c r="Q441" t="str">
        <f t="array" ref="Q441">IF(D441="","",IF(D441=D440,"",MAX(IF(D441=$D$2:$D$597,$N$2:$N$597))))</f>
        <v/>
      </c>
      <c r="R441" t="str">
        <f t="shared" si="76"/>
        <v/>
      </c>
      <c r="S441" s="2" t="str">
        <f t="shared" si="77"/>
        <v/>
      </c>
      <c r="T441" s="1" t="str">
        <f t="shared" si="78"/>
        <v/>
      </c>
      <c r="U441" s="1" t="str">
        <f t="shared" si="79"/>
        <v/>
      </c>
    </row>
    <row r="442" spans="1:21" x14ac:dyDescent="0.25">
      <c r="A442" t="s">
        <v>31</v>
      </c>
      <c r="B442">
        <f t="shared" si="99"/>
        <v>3</v>
      </c>
      <c r="C442">
        <v>2021</v>
      </c>
      <c r="D442" t="s">
        <v>318</v>
      </c>
      <c r="E442">
        <v>5329</v>
      </c>
      <c r="F442" s="1">
        <f>313*E442</f>
        <v>1667977</v>
      </c>
      <c r="G442" s="1">
        <f>380*E442</f>
        <v>2025020</v>
      </c>
      <c r="H442" s="1">
        <f t="shared" si="72"/>
        <v>313</v>
      </c>
      <c r="I442" s="2">
        <f t="shared" si="94"/>
        <v>0.21405750798722045</v>
      </c>
      <c r="J442" s="1">
        <f t="shared" si="97"/>
        <v>380</v>
      </c>
      <c r="K442" s="1">
        <f t="shared" si="98"/>
        <v>67</v>
      </c>
      <c r="L442" t="s">
        <v>97</v>
      </c>
      <c r="M442" t="s">
        <v>91</v>
      </c>
      <c r="N442">
        <f t="shared" si="73"/>
        <v>4</v>
      </c>
      <c r="P442" t="str">
        <f t="shared" si="75"/>
        <v/>
      </c>
      <c r="Q442" t="str">
        <f t="array" ref="Q442">IF(D442="","",IF(D442=D441,"",MAX(IF(D442=$D$2:$D$597,$N$2:$N$597))))</f>
        <v/>
      </c>
      <c r="R442" t="str">
        <f t="shared" si="76"/>
        <v/>
      </c>
      <c r="S442" s="2" t="str">
        <f t="shared" si="77"/>
        <v/>
      </c>
      <c r="T442" s="1" t="str">
        <f t="shared" si="78"/>
        <v/>
      </c>
      <c r="U442" s="1" t="str">
        <f t="shared" si="79"/>
        <v/>
      </c>
    </row>
    <row r="443" spans="1:21" x14ac:dyDescent="0.25">
      <c r="A443" t="s">
        <v>31</v>
      </c>
      <c r="B443">
        <f t="shared" si="99"/>
        <v>3</v>
      </c>
      <c r="C443">
        <v>2021</v>
      </c>
      <c r="D443" t="s">
        <v>319</v>
      </c>
      <c r="E443">
        <v>8708</v>
      </c>
      <c r="F443" s="1">
        <v>3383000</v>
      </c>
      <c r="G443" s="1">
        <v>3697893</v>
      </c>
      <c r="H443" s="1">
        <f t="shared" si="72"/>
        <v>388.49333945796968</v>
      </c>
      <c r="I443" s="2">
        <f t="shared" si="94"/>
        <v>9.3080993201300616E-2</v>
      </c>
      <c r="J443" s="1">
        <f t="shared" si="97"/>
        <v>424.65468534680753</v>
      </c>
      <c r="K443" s="1">
        <f t="shared" si="98"/>
        <v>36.161345888837843</v>
      </c>
      <c r="L443" t="s">
        <v>97</v>
      </c>
      <c r="M443" t="s">
        <v>90</v>
      </c>
      <c r="N443">
        <f t="shared" si="73"/>
        <v>1</v>
      </c>
      <c r="P443">
        <f t="shared" si="75"/>
        <v>8708</v>
      </c>
      <c r="Q443">
        <f t="array" ref="Q443">IF(D443="","",IF(D443=D442,"",MAX(IF(D443=$D$2:$D$597,$N$2:$N$597))))</f>
        <v>1</v>
      </c>
      <c r="R443">
        <f t="shared" si="76"/>
        <v>1</v>
      </c>
      <c r="S443" s="2">
        <f t="shared" si="77"/>
        <v>9.3080993201300616E-2</v>
      </c>
      <c r="T443" s="1">
        <f t="shared" si="78"/>
        <v>314893</v>
      </c>
      <c r="U443" s="1">
        <f t="shared" si="79"/>
        <v>36.16134588883785</v>
      </c>
    </row>
    <row r="444" spans="1:21" x14ac:dyDescent="0.25">
      <c r="A444" t="s">
        <v>33</v>
      </c>
      <c r="B444">
        <f t="shared" si="99"/>
        <v>3</v>
      </c>
      <c r="C444">
        <v>2021</v>
      </c>
      <c r="D444" t="s">
        <v>320</v>
      </c>
      <c r="E444">
        <v>6675</v>
      </c>
      <c r="F444" s="1">
        <v>2674000</v>
      </c>
      <c r="G444" s="1">
        <v>2798326.06</v>
      </c>
      <c r="H444" s="1">
        <f t="shared" si="72"/>
        <v>400.59925093632961</v>
      </c>
      <c r="I444" s="2">
        <f t="shared" si="94"/>
        <v>4.649441286462231E-2</v>
      </c>
      <c r="J444" s="1">
        <f t="shared" si="97"/>
        <v>419.22487790262176</v>
      </c>
      <c r="K444" s="1">
        <f t="shared" si="98"/>
        <v>18.625626966292145</v>
      </c>
      <c r="L444" t="s">
        <v>88</v>
      </c>
      <c r="M444" t="s">
        <v>90</v>
      </c>
      <c r="N444">
        <f t="shared" si="73"/>
        <v>1</v>
      </c>
      <c r="P444">
        <f t="shared" si="75"/>
        <v>6675</v>
      </c>
      <c r="Q444">
        <f t="array" ref="Q444">IF(D444="","",IF(D444=D443,"",MAX(IF(D444=$D$2:$D$597,$N$2:$N$597))))</f>
        <v>2</v>
      </c>
      <c r="R444">
        <f t="shared" si="76"/>
        <v>1</v>
      </c>
      <c r="S444" s="2">
        <f t="shared" si="77"/>
        <v>4.649441286462231E-2</v>
      </c>
      <c r="T444" s="1">
        <f t="shared" si="78"/>
        <v>124326.06000000006</v>
      </c>
      <c r="U444" s="1">
        <f t="shared" si="79"/>
        <v>18.625626966292142</v>
      </c>
    </row>
    <row r="445" spans="1:21" x14ac:dyDescent="0.25">
      <c r="A445" t="s">
        <v>33</v>
      </c>
      <c r="B445">
        <f t="shared" ref="B445:B446" si="100">IF(OR(A445="July",A445="August",A445="September"),1,IF(OR(A445="October",A445="November",A445="December"),2,IF(OR(A445="January",A445="February",A445="March"),3,IF(OR(A445="April",A445="May",A445="June"),4))))</f>
        <v>3</v>
      </c>
      <c r="C445">
        <v>2021</v>
      </c>
      <c r="D445" t="s">
        <v>320</v>
      </c>
      <c r="E445">
        <v>6675</v>
      </c>
      <c r="F445" s="1">
        <v>2674000</v>
      </c>
      <c r="G445" s="1">
        <v>2725001</v>
      </c>
      <c r="H445" s="1">
        <f t="shared" si="72"/>
        <v>400.59925093632961</v>
      </c>
      <c r="I445" s="2">
        <f t="shared" si="94"/>
        <v>1.9072924457741211E-2</v>
      </c>
      <c r="J445" s="1">
        <f t="shared" si="97"/>
        <v>408.23985018726592</v>
      </c>
      <c r="K445" s="1">
        <f t="shared" si="98"/>
        <v>7.6405992509363045</v>
      </c>
      <c r="L445" t="s">
        <v>97</v>
      </c>
      <c r="M445" t="s">
        <v>91</v>
      </c>
      <c r="N445">
        <f t="shared" si="73"/>
        <v>2</v>
      </c>
      <c r="P445" t="str">
        <f t="shared" si="75"/>
        <v/>
      </c>
      <c r="Q445" t="str">
        <f t="array" ref="Q445">IF(D445="","",IF(D445=D444,"",MAX(IF(D445=$D$2:$D$597,$N$2:$N$597))))</f>
        <v/>
      </c>
      <c r="R445" t="str">
        <f t="shared" si="76"/>
        <v/>
      </c>
      <c r="S445" s="2" t="str">
        <f t="shared" si="77"/>
        <v/>
      </c>
      <c r="T445" s="1" t="str">
        <f t="shared" si="78"/>
        <v/>
      </c>
      <c r="U445" s="1" t="str">
        <f t="shared" si="79"/>
        <v/>
      </c>
    </row>
    <row r="446" spans="1:21" x14ac:dyDescent="0.25">
      <c r="A446" t="s">
        <v>33</v>
      </c>
      <c r="B446">
        <f t="shared" si="100"/>
        <v>3</v>
      </c>
      <c r="C446">
        <v>2021</v>
      </c>
      <c r="D446" t="s">
        <v>321</v>
      </c>
      <c r="E446">
        <v>4572</v>
      </c>
      <c r="F446" s="1">
        <v>1929000</v>
      </c>
      <c r="G446" s="1">
        <v>2819134</v>
      </c>
      <c r="H446" s="1">
        <f t="shared" si="72"/>
        <v>421.91601049868768</v>
      </c>
      <c r="I446" s="2">
        <f t="shared" si="94"/>
        <v>0.46144841886988075</v>
      </c>
      <c r="J446" s="1">
        <f t="shared" si="97"/>
        <v>616.60848643919508</v>
      </c>
      <c r="K446" s="1">
        <f t="shared" si="98"/>
        <v>194.69247594050739</v>
      </c>
      <c r="L446" t="s">
        <v>167</v>
      </c>
      <c r="M446" t="s">
        <v>90</v>
      </c>
      <c r="N446">
        <f t="shared" si="73"/>
        <v>1</v>
      </c>
      <c r="P446">
        <f t="shared" si="75"/>
        <v>4572</v>
      </c>
      <c r="Q446">
        <f t="array" ref="Q446">IF(D446="","",IF(D446=D445,"",MAX(IF(D446=$D$2:$D$597,$N$2:$N$597))))</f>
        <v>4</v>
      </c>
      <c r="R446">
        <f t="shared" si="76"/>
        <v>1</v>
      </c>
      <c r="S446" s="2">
        <f t="shared" si="77"/>
        <v>0.46144841886988075</v>
      </c>
      <c r="T446" s="1">
        <f t="shared" si="78"/>
        <v>890134</v>
      </c>
      <c r="U446" s="1">
        <f t="shared" si="79"/>
        <v>194.69247594050745</v>
      </c>
    </row>
    <row r="447" spans="1:21" x14ac:dyDescent="0.25">
      <c r="A447" t="s">
        <v>33</v>
      </c>
      <c r="B447">
        <f t="shared" ref="B447" si="101">IF(OR(A447="July",A447="August",A447="September"),1,IF(OR(A447="October",A447="November",A447="December"),2,IF(OR(A447="January",A447="February",A447="March"),3,IF(OR(A447="April",A447="May",A447="June"),4))))</f>
        <v>3</v>
      </c>
      <c r="C447">
        <v>2021</v>
      </c>
      <c r="D447" t="s">
        <v>321</v>
      </c>
      <c r="E447">
        <v>4572</v>
      </c>
      <c r="F447" s="1">
        <v>1929000</v>
      </c>
      <c r="G447" s="1">
        <v>2616455.09</v>
      </c>
      <c r="H447" s="1">
        <f t="shared" si="72"/>
        <v>421.91601049868768</v>
      </c>
      <c r="I447" s="2">
        <f t="shared" si="94"/>
        <v>0.35637899948159663</v>
      </c>
      <c r="J447" s="1">
        <f t="shared" si="97"/>
        <v>572.27801618547676</v>
      </c>
      <c r="K447" s="1">
        <f t="shared" si="98"/>
        <v>150.36200568678908</v>
      </c>
      <c r="L447" t="s">
        <v>125</v>
      </c>
      <c r="M447" t="s">
        <v>91</v>
      </c>
      <c r="N447">
        <f t="shared" si="73"/>
        <v>2</v>
      </c>
      <c r="P447" t="str">
        <f t="shared" si="75"/>
        <v/>
      </c>
      <c r="Q447" t="str">
        <f t="array" ref="Q447">IF(D447="","",IF(D447=D446,"",MAX(IF(D447=$D$2:$D$597,$N$2:$N$597))))</f>
        <v/>
      </c>
      <c r="R447" t="str">
        <f t="shared" si="76"/>
        <v/>
      </c>
      <c r="S447" s="2" t="str">
        <f t="shared" si="77"/>
        <v/>
      </c>
      <c r="T447" s="1" t="str">
        <f t="shared" si="78"/>
        <v/>
      </c>
      <c r="U447" s="1" t="str">
        <f t="shared" si="79"/>
        <v/>
      </c>
    </row>
    <row r="448" spans="1:21" x14ac:dyDescent="0.25">
      <c r="A448" t="s">
        <v>33</v>
      </c>
      <c r="B448">
        <f t="shared" ref="B448:B450" si="102">IF(OR(A448="July",A448="August",A448="September"),1,IF(OR(A448="October",A448="November",A448="December"),2,IF(OR(A448="January",A448="February",A448="March"),3,IF(OR(A448="April",A448="May",A448="June"),4))))</f>
        <v>3</v>
      </c>
      <c r="C448">
        <v>2021</v>
      </c>
      <c r="D448" t="s">
        <v>321</v>
      </c>
      <c r="E448">
        <v>4572</v>
      </c>
      <c r="F448" s="1">
        <v>1929000</v>
      </c>
      <c r="G448" s="1">
        <v>2455056</v>
      </c>
      <c r="H448" s="1">
        <f t="shared" si="72"/>
        <v>421.91601049868768</v>
      </c>
      <c r="I448" s="2">
        <f t="shared" si="94"/>
        <v>0.27270917573872472</v>
      </c>
      <c r="J448" s="1">
        <f t="shared" si="97"/>
        <v>536.97637795275591</v>
      </c>
      <c r="K448" s="1">
        <f t="shared" si="98"/>
        <v>115.06036745406823</v>
      </c>
      <c r="L448" t="s">
        <v>97</v>
      </c>
      <c r="M448" t="s">
        <v>91</v>
      </c>
      <c r="N448">
        <f t="shared" si="73"/>
        <v>3</v>
      </c>
      <c r="P448" t="str">
        <f t="shared" si="75"/>
        <v/>
      </c>
      <c r="Q448" t="str">
        <f t="array" ref="Q448">IF(D448="","",IF(D448=D447,"",MAX(IF(D448=$D$2:$D$597,$N$2:$N$597))))</f>
        <v/>
      </c>
      <c r="R448" t="str">
        <f t="shared" si="76"/>
        <v/>
      </c>
      <c r="S448" s="2" t="str">
        <f t="shared" si="77"/>
        <v/>
      </c>
      <c r="T448" s="1" t="str">
        <f t="shared" si="78"/>
        <v/>
      </c>
      <c r="U448" s="1" t="str">
        <f t="shared" si="79"/>
        <v/>
      </c>
    </row>
    <row r="449" spans="1:21" x14ac:dyDescent="0.25">
      <c r="A449" t="s">
        <v>33</v>
      </c>
      <c r="B449">
        <f t="shared" si="102"/>
        <v>3</v>
      </c>
      <c r="C449">
        <v>2021</v>
      </c>
      <c r="D449" t="s">
        <v>321</v>
      </c>
      <c r="E449">
        <v>4572</v>
      </c>
      <c r="F449" s="1">
        <v>1929000</v>
      </c>
      <c r="G449" s="1">
        <v>2380481.94</v>
      </c>
      <c r="H449" s="1">
        <f t="shared" si="72"/>
        <v>421.91601049868768</v>
      </c>
      <c r="I449" s="2">
        <f t="shared" si="94"/>
        <v>0.23404973561430789</v>
      </c>
      <c r="J449" s="1">
        <f t="shared" si="97"/>
        <v>520.66534120734912</v>
      </c>
      <c r="K449" s="1">
        <f t="shared" si="98"/>
        <v>98.749330708661432</v>
      </c>
      <c r="L449" t="s">
        <v>88</v>
      </c>
      <c r="M449" t="s">
        <v>91</v>
      </c>
      <c r="N449">
        <f t="shared" si="73"/>
        <v>4</v>
      </c>
      <c r="P449" t="str">
        <f t="shared" si="75"/>
        <v/>
      </c>
      <c r="Q449" t="str">
        <f t="array" ref="Q449">IF(D449="","",IF(D449=D448,"",MAX(IF(D449=$D$2:$D$597,$N$2:$N$597))))</f>
        <v/>
      </c>
      <c r="R449" t="str">
        <f t="shared" si="76"/>
        <v/>
      </c>
      <c r="S449" s="2" t="str">
        <f t="shared" si="77"/>
        <v/>
      </c>
      <c r="T449" s="1" t="str">
        <f t="shared" si="78"/>
        <v/>
      </c>
      <c r="U449" s="1" t="str">
        <f t="shared" si="79"/>
        <v/>
      </c>
    </row>
    <row r="450" spans="1:21" x14ac:dyDescent="0.25">
      <c r="A450" t="s">
        <v>44</v>
      </c>
      <c r="B450">
        <f t="shared" si="102"/>
        <v>4</v>
      </c>
      <c r="C450">
        <v>2021</v>
      </c>
      <c r="D450" t="s">
        <v>310</v>
      </c>
      <c r="E450">
        <v>4342</v>
      </c>
      <c r="F450" s="1">
        <v>1450000</v>
      </c>
      <c r="G450" s="1">
        <v>2005892</v>
      </c>
      <c r="H450" s="1">
        <f t="shared" si="72"/>
        <v>333.94748963611238</v>
      </c>
      <c r="I450" s="2">
        <f t="shared" si="94"/>
        <v>0.38337379310344827</v>
      </c>
      <c r="J450" s="1">
        <f t="shared" si="97"/>
        <v>461.9742054352833</v>
      </c>
      <c r="K450" s="1">
        <f t="shared" si="98"/>
        <v>128.02671579917092</v>
      </c>
      <c r="L450" t="s">
        <v>123</v>
      </c>
      <c r="M450" t="s">
        <v>90</v>
      </c>
      <c r="N450">
        <f t="shared" ref="N450:N513" si="103">IF(D450="","",IF(G450&gt;0,IF(D450=D449,N449+1,1),0))</f>
        <v>1</v>
      </c>
      <c r="P450">
        <f t="shared" si="75"/>
        <v>4342</v>
      </c>
      <c r="Q450">
        <f t="array" ref="Q450">IF(D450="","",IF(D450=D449,"",MAX(IF(D450=$D$2:$D$597,$N$2:$N$597))))</f>
        <v>5</v>
      </c>
      <c r="R450">
        <f t="shared" si="76"/>
        <v>1</v>
      </c>
      <c r="S450" s="2">
        <f t="shared" si="77"/>
        <v>0.38337379310344827</v>
      </c>
      <c r="T450" s="1">
        <f t="shared" si="78"/>
        <v>555892</v>
      </c>
      <c r="U450" s="1">
        <f t="shared" si="79"/>
        <v>128.02671579917089</v>
      </c>
    </row>
    <row r="451" spans="1:21" x14ac:dyDescent="0.25">
      <c r="A451" t="s">
        <v>44</v>
      </c>
      <c r="B451">
        <f t="shared" ref="B451:B453" si="104">IF(OR(A451="July",A451="August",A451="September"),1,IF(OR(A451="October",A451="November",A451="December"),2,IF(OR(A451="January",A451="February",A451="March"),3,IF(OR(A451="April",A451="May",A451="June"),4))))</f>
        <v>4</v>
      </c>
      <c r="C451">
        <v>2021</v>
      </c>
      <c r="D451" t="s">
        <v>310</v>
      </c>
      <c r="E451">
        <v>4342</v>
      </c>
      <c r="F451" s="1">
        <v>1450000</v>
      </c>
      <c r="G451" s="1">
        <v>1913487</v>
      </c>
      <c r="H451" s="1">
        <f t="shared" si="72"/>
        <v>333.94748963611238</v>
      </c>
      <c r="I451" s="2">
        <f t="shared" si="94"/>
        <v>0.31964620689655171</v>
      </c>
      <c r="J451" s="1">
        <f t="shared" si="97"/>
        <v>440.69253800092122</v>
      </c>
      <c r="K451" s="1">
        <f t="shared" si="98"/>
        <v>106.74504836480884</v>
      </c>
      <c r="L451" t="s">
        <v>167</v>
      </c>
      <c r="M451" t="s">
        <v>91</v>
      </c>
      <c r="N451">
        <f t="shared" si="103"/>
        <v>2</v>
      </c>
      <c r="P451" t="str">
        <f t="shared" ref="P451:P514" si="105">IF(D451="","",IF(E451&lt;&gt;E450,E451,""))</f>
        <v/>
      </c>
      <c r="Q451" t="str">
        <f t="array" ref="Q451">IF(D451="","",IF(D451=D450,"",MAX(IF(D451=$D$2:$D$597,$N$2:$N$597))))</f>
        <v/>
      </c>
      <c r="R451" t="str">
        <f t="shared" ref="R451:R514" si="106">IF(D451="","",IF(D451=D450,"",1))</f>
        <v/>
      </c>
      <c r="S451" s="2" t="str">
        <f t="shared" ref="S451:S514" si="107">IF(M451="Y",I451,"")</f>
        <v/>
      </c>
      <c r="T451" s="1" t="str">
        <f t="shared" ref="T451:T514" si="108">IF(M451="Y",G451-F451,"")</f>
        <v/>
      </c>
      <c r="U451" s="1" t="str">
        <f t="shared" ref="U451:U514" si="109">IF(M451="Y",(G451-F451)/E451,"")</f>
        <v/>
      </c>
    </row>
    <row r="452" spans="1:21" x14ac:dyDescent="0.25">
      <c r="A452" t="s">
        <v>44</v>
      </c>
      <c r="B452">
        <f t="shared" si="104"/>
        <v>4</v>
      </c>
      <c r="C452">
        <v>2021</v>
      </c>
      <c r="D452" t="s">
        <v>310</v>
      </c>
      <c r="E452">
        <v>4342</v>
      </c>
      <c r="F452" s="1">
        <v>1450000</v>
      </c>
      <c r="G452" s="1">
        <v>1796895.17</v>
      </c>
      <c r="H452" s="1">
        <f t="shared" si="72"/>
        <v>333.94748963611238</v>
      </c>
      <c r="I452" s="2">
        <f t="shared" si="94"/>
        <v>0.23923804827586201</v>
      </c>
      <c r="J452" s="1">
        <f t="shared" si="97"/>
        <v>413.84043528327959</v>
      </c>
      <c r="K452" s="1">
        <f t="shared" si="98"/>
        <v>79.89294564716721</v>
      </c>
      <c r="L452" t="s">
        <v>96</v>
      </c>
      <c r="M452" t="s">
        <v>91</v>
      </c>
      <c r="N452">
        <f t="shared" si="103"/>
        <v>3</v>
      </c>
      <c r="P452" t="str">
        <f t="shared" si="105"/>
        <v/>
      </c>
      <c r="Q452" t="str">
        <f t="array" ref="Q452">IF(D452="","",IF(D452=D451,"",MAX(IF(D452=$D$2:$D$597,$N$2:$N$597))))</f>
        <v/>
      </c>
      <c r="R452" t="str">
        <f t="shared" si="106"/>
        <v/>
      </c>
      <c r="S452" s="2" t="str">
        <f t="shared" si="107"/>
        <v/>
      </c>
      <c r="T452" s="1" t="str">
        <f t="shared" si="108"/>
        <v/>
      </c>
      <c r="U452" s="1" t="str">
        <f t="shared" si="109"/>
        <v/>
      </c>
    </row>
    <row r="453" spans="1:21" x14ac:dyDescent="0.25">
      <c r="A453" t="s">
        <v>44</v>
      </c>
      <c r="B453">
        <f t="shared" si="104"/>
        <v>4</v>
      </c>
      <c r="C453">
        <v>2021</v>
      </c>
      <c r="D453" t="s">
        <v>310</v>
      </c>
      <c r="E453">
        <v>4342</v>
      </c>
      <c r="F453" s="1">
        <v>1450000</v>
      </c>
      <c r="G453" s="1">
        <v>1658211.58</v>
      </c>
      <c r="H453" s="1">
        <f t="shared" si="72"/>
        <v>333.94748963611238</v>
      </c>
      <c r="I453" s="2">
        <f t="shared" si="94"/>
        <v>0.14359419310344831</v>
      </c>
      <c r="J453" s="1">
        <f t="shared" si="97"/>
        <v>381.90040994933213</v>
      </c>
      <c r="K453" s="1">
        <f t="shared" si="98"/>
        <v>47.952920313219749</v>
      </c>
      <c r="L453" t="s">
        <v>88</v>
      </c>
      <c r="M453" t="s">
        <v>91</v>
      </c>
      <c r="N453">
        <f t="shared" si="103"/>
        <v>4</v>
      </c>
      <c r="P453" t="str">
        <f t="shared" si="105"/>
        <v/>
      </c>
      <c r="Q453" t="str">
        <f t="array" ref="Q453">IF(D453="","",IF(D453=D452,"",MAX(IF(D453=$D$2:$D$597,$N$2:$N$597))))</f>
        <v/>
      </c>
      <c r="R453" t="str">
        <f t="shared" si="106"/>
        <v/>
      </c>
      <c r="S453" s="2" t="str">
        <f t="shared" si="107"/>
        <v/>
      </c>
      <c r="T453" s="1" t="str">
        <f t="shared" si="108"/>
        <v/>
      </c>
      <c r="U453" s="1" t="str">
        <f t="shared" si="109"/>
        <v/>
      </c>
    </row>
    <row r="454" spans="1:21" x14ac:dyDescent="0.25">
      <c r="A454" t="s">
        <v>44</v>
      </c>
      <c r="B454">
        <f t="shared" ref="B454:B455" si="110">IF(OR(A454="July",A454="August",A454="September"),1,IF(OR(A454="October",A454="November",A454="December"),2,IF(OR(A454="January",A454="February",A454="March"),3,IF(OR(A454="April",A454="May",A454="June"),4))))</f>
        <v>4</v>
      </c>
      <c r="C454">
        <v>2021</v>
      </c>
      <c r="D454" t="s">
        <v>310</v>
      </c>
      <c r="E454">
        <v>4342</v>
      </c>
      <c r="F454" s="1">
        <v>1450000</v>
      </c>
      <c r="G454" s="1">
        <v>1496073</v>
      </c>
      <c r="H454" s="1">
        <f t="shared" si="72"/>
        <v>333.94748963611238</v>
      </c>
      <c r="I454" s="2">
        <f t="shared" si="94"/>
        <v>3.1774482758620687E-2</v>
      </c>
      <c r="J454" s="1">
        <f t="shared" si="97"/>
        <v>344.55849838783968</v>
      </c>
      <c r="K454" s="1">
        <f t="shared" si="98"/>
        <v>10.611008751727297</v>
      </c>
      <c r="L454" t="s">
        <v>97</v>
      </c>
      <c r="M454" t="s">
        <v>91</v>
      </c>
      <c r="N454">
        <f t="shared" si="103"/>
        <v>5</v>
      </c>
      <c r="P454" t="str">
        <f t="shared" si="105"/>
        <v/>
      </c>
      <c r="Q454" t="str">
        <f t="array" ref="Q454">IF(D454="","",IF(D454=D453,"",MAX(IF(D454=$D$2:$D$597,$N$2:$N$597))))</f>
        <v/>
      </c>
      <c r="R454" t="str">
        <f t="shared" si="106"/>
        <v/>
      </c>
      <c r="S454" s="2" t="str">
        <f t="shared" si="107"/>
        <v/>
      </c>
      <c r="T454" s="1" t="str">
        <f t="shared" si="108"/>
        <v/>
      </c>
      <c r="U454" s="1" t="str">
        <f t="shared" si="109"/>
        <v/>
      </c>
    </row>
    <row r="455" spans="1:21" x14ac:dyDescent="0.25">
      <c r="A455" t="s">
        <v>60</v>
      </c>
      <c r="B455">
        <f t="shared" si="110"/>
        <v>1</v>
      </c>
      <c r="C455">
        <v>2022</v>
      </c>
      <c r="D455" t="s">
        <v>322</v>
      </c>
      <c r="E455">
        <v>4729</v>
      </c>
      <c r="F455" s="1">
        <v>1922000</v>
      </c>
      <c r="G455" s="1">
        <v>2690039</v>
      </c>
      <c r="H455" s="1">
        <f t="shared" si="72"/>
        <v>406.42842038485935</v>
      </c>
      <c r="I455" s="2">
        <f t="shared" si="94"/>
        <v>0.39960405827263268</v>
      </c>
      <c r="J455" s="1">
        <f t="shared" si="97"/>
        <v>568.83886656798472</v>
      </c>
      <c r="K455" s="1">
        <f t="shared" si="98"/>
        <v>162.41044618312537</v>
      </c>
      <c r="L455" t="s">
        <v>97</v>
      </c>
      <c r="M455" t="s">
        <v>90</v>
      </c>
      <c r="N455">
        <f t="shared" si="103"/>
        <v>1</v>
      </c>
      <c r="P455">
        <f t="shared" si="105"/>
        <v>4729</v>
      </c>
      <c r="Q455">
        <f t="array" ref="Q455">IF(D455="","",IF(D455=D454,"",MAX(IF(D455=$D$2:$D$597,$N$2:$N$597))))</f>
        <v>4</v>
      </c>
      <c r="R455">
        <f t="shared" si="106"/>
        <v>1</v>
      </c>
      <c r="S455" s="2">
        <f t="shared" si="107"/>
        <v>0.39960405827263268</v>
      </c>
      <c r="T455" s="1">
        <f t="shared" si="108"/>
        <v>768039</v>
      </c>
      <c r="U455" s="1">
        <f t="shared" si="109"/>
        <v>162.4104461831254</v>
      </c>
    </row>
    <row r="456" spans="1:21" x14ac:dyDescent="0.25">
      <c r="A456" t="s">
        <v>60</v>
      </c>
      <c r="B456">
        <f t="shared" ref="B456:B459" si="111">IF(OR(A456="July",A456="August",A456="September"),1,IF(OR(A456="October",A456="November",A456="December"),2,IF(OR(A456="January",A456="February",A456="March"),3,IF(OR(A456="April",A456="May",A456="June"),4))))</f>
        <v>1</v>
      </c>
      <c r="C456">
        <v>2022</v>
      </c>
      <c r="D456" t="s">
        <v>322</v>
      </c>
      <c r="E456">
        <v>4729</v>
      </c>
      <c r="F456" s="1">
        <v>1922000</v>
      </c>
      <c r="G456" s="1">
        <v>2451977.44</v>
      </c>
      <c r="H456" s="1">
        <f t="shared" si="72"/>
        <v>406.42842038485935</v>
      </c>
      <c r="I456" s="2">
        <f t="shared" si="94"/>
        <v>0.27574268470343388</v>
      </c>
      <c r="J456" s="1">
        <f t="shared" si="97"/>
        <v>518.49808416155633</v>
      </c>
      <c r="K456" s="1">
        <f t="shared" si="98"/>
        <v>112.06966377669698</v>
      </c>
      <c r="L456" t="s">
        <v>167</v>
      </c>
      <c r="M456" t="s">
        <v>91</v>
      </c>
      <c r="N456">
        <f t="shared" si="103"/>
        <v>2</v>
      </c>
      <c r="P456" t="str">
        <f t="shared" si="105"/>
        <v/>
      </c>
      <c r="Q456" t="str">
        <f t="array" ref="Q456">IF(D456="","",IF(D456=D455,"",MAX(IF(D456=$D$2:$D$597,$N$2:$N$597))))</f>
        <v/>
      </c>
      <c r="R456" t="str">
        <f t="shared" si="106"/>
        <v/>
      </c>
      <c r="S456" s="2" t="str">
        <f t="shared" si="107"/>
        <v/>
      </c>
      <c r="T456" s="1" t="str">
        <f t="shared" si="108"/>
        <v/>
      </c>
      <c r="U456" s="1" t="str">
        <f t="shared" si="109"/>
        <v/>
      </c>
    </row>
    <row r="457" spans="1:21" x14ac:dyDescent="0.25">
      <c r="A457" t="s">
        <v>60</v>
      </c>
      <c r="B457">
        <f t="shared" si="111"/>
        <v>1</v>
      </c>
      <c r="C457">
        <v>2022</v>
      </c>
      <c r="D457" t="s">
        <v>322</v>
      </c>
      <c r="E457">
        <v>4729</v>
      </c>
      <c r="F457" s="1">
        <v>1922000</v>
      </c>
      <c r="G457" s="1">
        <v>2279383.34</v>
      </c>
      <c r="H457" s="1">
        <f t="shared" si="72"/>
        <v>406.42842038485935</v>
      </c>
      <c r="I457" s="2">
        <f t="shared" si="94"/>
        <v>0.1859434651404786</v>
      </c>
      <c r="J457" s="1">
        <f t="shared" si="97"/>
        <v>482.00112920279128</v>
      </c>
      <c r="K457" s="1">
        <f t="shared" si="98"/>
        <v>75.572708817931925</v>
      </c>
      <c r="L457" t="s">
        <v>96</v>
      </c>
      <c r="M457" t="s">
        <v>91</v>
      </c>
      <c r="N457">
        <f t="shared" si="103"/>
        <v>3</v>
      </c>
      <c r="P457" t="str">
        <f t="shared" si="105"/>
        <v/>
      </c>
      <c r="Q457" t="str">
        <f t="array" ref="Q457">IF(D457="","",IF(D457=D456,"",MAX(IF(D457=$D$2:$D$597,$N$2:$N$597))))</f>
        <v/>
      </c>
      <c r="R457" t="str">
        <f t="shared" si="106"/>
        <v/>
      </c>
      <c r="S457" s="2" t="str">
        <f t="shared" si="107"/>
        <v/>
      </c>
      <c r="T457" s="1" t="str">
        <f t="shared" si="108"/>
        <v/>
      </c>
      <c r="U457" s="1" t="str">
        <f t="shared" si="109"/>
        <v/>
      </c>
    </row>
    <row r="458" spans="1:21" x14ac:dyDescent="0.25">
      <c r="A458" t="s">
        <v>60</v>
      </c>
      <c r="B458">
        <f t="shared" si="111"/>
        <v>1</v>
      </c>
      <c r="C458">
        <v>2022</v>
      </c>
      <c r="D458" t="s">
        <v>322</v>
      </c>
      <c r="E458">
        <v>4729</v>
      </c>
      <c r="F458" s="1">
        <v>1922000</v>
      </c>
      <c r="G458" s="1">
        <v>2207667.73</v>
      </c>
      <c r="H458" s="1">
        <f t="shared" si="72"/>
        <v>406.42842038485935</v>
      </c>
      <c r="I458" s="2">
        <f t="shared" si="94"/>
        <v>0.14863045265348596</v>
      </c>
      <c r="J458" s="1">
        <f t="shared" si="97"/>
        <v>466.83606047790232</v>
      </c>
      <c r="K458" s="1">
        <f t="shared" si="98"/>
        <v>60.407640093042971</v>
      </c>
      <c r="L458" t="s">
        <v>88</v>
      </c>
      <c r="M458" t="s">
        <v>91</v>
      </c>
      <c r="N458">
        <f t="shared" si="103"/>
        <v>4</v>
      </c>
      <c r="P458" t="str">
        <f t="shared" si="105"/>
        <v/>
      </c>
      <c r="Q458" t="str">
        <f t="array" ref="Q458">IF(D458="","",IF(D458=D457,"",MAX(IF(D458=$D$2:$D$597,$N$2:$N$597))))</f>
        <v/>
      </c>
      <c r="R458" t="str">
        <f t="shared" si="106"/>
        <v/>
      </c>
      <c r="S458" s="2" t="str">
        <f t="shared" si="107"/>
        <v/>
      </c>
      <c r="T458" s="1" t="str">
        <f t="shared" si="108"/>
        <v/>
      </c>
      <c r="U458" s="1" t="str">
        <f t="shared" si="109"/>
        <v/>
      </c>
    </row>
    <row r="459" spans="1:21" x14ac:dyDescent="0.25">
      <c r="A459" t="s">
        <v>60</v>
      </c>
      <c r="B459">
        <f t="shared" si="111"/>
        <v>1</v>
      </c>
      <c r="C459">
        <v>2022</v>
      </c>
      <c r="D459" t="s">
        <v>323</v>
      </c>
      <c r="E459">
        <v>6775</v>
      </c>
      <c r="F459" s="1">
        <v>2793000</v>
      </c>
      <c r="G459" s="1">
        <v>3302371</v>
      </c>
      <c r="H459" s="1">
        <f t="shared" si="72"/>
        <v>412.25092250922512</v>
      </c>
      <c r="I459" s="2">
        <f t="shared" si="94"/>
        <v>0.18237414965986395</v>
      </c>
      <c r="J459" s="1">
        <f t="shared" si="97"/>
        <v>487.43483394833947</v>
      </c>
      <c r="K459" s="1">
        <f t="shared" si="98"/>
        <v>75.183911439114354</v>
      </c>
      <c r="L459" t="s">
        <v>97</v>
      </c>
      <c r="M459" t="s">
        <v>90</v>
      </c>
      <c r="N459">
        <f t="shared" si="103"/>
        <v>1</v>
      </c>
      <c r="P459">
        <f t="shared" si="105"/>
        <v>6775</v>
      </c>
      <c r="Q459">
        <f t="array" ref="Q459">IF(D459="","",IF(D459=D458,"",MAX(IF(D459=$D$2:$D$597,$N$2:$N$597))))</f>
        <v>3</v>
      </c>
      <c r="R459">
        <f t="shared" si="106"/>
        <v>1</v>
      </c>
      <c r="S459" s="2">
        <f t="shared" si="107"/>
        <v>0.18237414965986395</v>
      </c>
      <c r="T459" s="1">
        <f t="shared" si="108"/>
        <v>509371</v>
      </c>
      <c r="U459" s="1">
        <f t="shared" si="109"/>
        <v>75.183911439114397</v>
      </c>
    </row>
    <row r="460" spans="1:21" x14ac:dyDescent="0.25">
      <c r="A460" t="s">
        <v>60</v>
      </c>
      <c r="B460">
        <f t="shared" ref="B460:B462" si="112">IF(OR(A460="July",A460="August",A460="September"),1,IF(OR(A460="October",A460="November",A460="December"),2,IF(OR(A460="January",A460="February",A460="March"),3,IF(OR(A460="April",A460="May",A460="June"),4))))</f>
        <v>1</v>
      </c>
      <c r="C460">
        <v>2022</v>
      </c>
      <c r="D460" t="s">
        <v>323</v>
      </c>
      <c r="E460">
        <v>6775</v>
      </c>
      <c r="F460" s="1">
        <v>2793000</v>
      </c>
      <c r="G460" s="1">
        <v>2875187.07</v>
      </c>
      <c r="H460" s="1">
        <f t="shared" si="72"/>
        <v>412.25092250922512</v>
      </c>
      <c r="I460" s="2">
        <f t="shared" si="94"/>
        <v>2.9426090225563851E-2</v>
      </c>
      <c r="J460" s="1">
        <f t="shared" si="97"/>
        <v>424.38185535055351</v>
      </c>
      <c r="K460" s="1">
        <f t="shared" si="98"/>
        <v>12.130932841328388</v>
      </c>
      <c r="L460" t="s">
        <v>96</v>
      </c>
      <c r="M460" t="s">
        <v>91</v>
      </c>
      <c r="N460">
        <f t="shared" si="103"/>
        <v>2</v>
      </c>
      <c r="P460" t="str">
        <f t="shared" si="105"/>
        <v/>
      </c>
      <c r="Q460" t="str">
        <f t="array" ref="Q460">IF(D460="","",IF(D460=D459,"",MAX(IF(D460=$D$2:$D$597,$N$2:$N$597))))</f>
        <v/>
      </c>
      <c r="R460" t="str">
        <f t="shared" si="106"/>
        <v/>
      </c>
      <c r="S460" s="2" t="str">
        <f t="shared" si="107"/>
        <v/>
      </c>
      <c r="T460" s="1" t="str">
        <f t="shared" si="108"/>
        <v/>
      </c>
      <c r="U460" s="1" t="str">
        <f t="shared" si="109"/>
        <v/>
      </c>
    </row>
    <row r="461" spans="1:21" x14ac:dyDescent="0.25">
      <c r="A461" t="s">
        <v>60</v>
      </c>
      <c r="B461">
        <f t="shared" si="112"/>
        <v>1</v>
      </c>
      <c r="C461">
        <v>2022</v>
      </c>
      <c r="D461" t="s">
        <v>323</v>
      </c>
      <c r="E461">
        <v>6775</v>
      </c>
      <c r="F461" s="1">
        <v>2793000</v>
      </c>
      <c r="G461" s="1">
        <v>2846597.31</v>
      </c>
      <c r="H461" s="1">
        <f t="shared" si="72"/>
        <v>412.25092250922512</v>
      </c>
      <c r="I461" s="2">
        <f t="shared" si="94"/>
        <v>1.918987110633729E-2</v>
      </c>
      <c r="J461" s="1">
        <f t="shared" si="97"/>
        <v>420.16196457564575</v>
      </c>
      <c r="K461" s="1">
        <f t="shared" si="98"/>
        <v>7.9110420664206345</v>
      </c>
      <c r="L461" t="s">
        <v>88</v>
      </c>
      <c r="M461" t="s">
        <v>91</v>
      </c>
      <c r="N461">
        <f t="shared" si="103"/>
        <v>3</v>
      </c>
      <c r="P461" t="str">
        <f t="shared" si="105"/>
        <v/>
      </c>
      <c r="Q461" t="str">
        <f t="array" ref="Q461">IF(D461="","",IF(D461=D460,"",MAX(IF(D461=$D$2:$D$597,$N$2:$N$597))))</f>
        <v/>
      </c>
      <c r="R461" t="str">
        <f t="shared" si="106"/>
        <v/>
      </c>
      <c r="S461" s="2" t="str">
        <f t="shared" si="107"/>
        <v/>
      </c>
      <c r="T461" s="1" t="str">
        <f t="shared" si="108"/>
        <v/>
      </c>
      <c r="U461" s="1" t="str">
        <f t="shared" si="109"/>
        <v/>
      </c>
    </row>
    <row r="462" spans="1:21" x14ac:dyDescent="0.25">
      <c r="A462" t="s">
        <v>62</v>
      </c>
      <c r="B462">
        <f t="shared" si="112"/>
        <v>1</v>
      </c>
      <c r="C462">
        <v>2022</v>
      </c>
      <c r="D462" t="s">
        <v>324</v>
      </c>
      <c r="E462">
        <v>4430</v>
      </c>
      <c r="F462" s="1">
        <v>1756000</v>
      </c>
      <c r="G462" s="1">
        <v>1986547.02</v>
      </c>
      <c r="H462" s="1">
        <f t="shared" si="72"/>
        <v>396.38826185101578</v>
      </c>
      <c r="I462" s="2">
        <f t="shared" si="94"/>
        <v>0.13129101366742599</v>
      </c>
      <c r="J462" s="1">
        <f t="shared" si="97"/>
        <v>448.43047855530472</v>
      </c>
      <c r="K462" s="1">
        <f t="shared" si="98"/>
        <v>52.042216704288933</v>
      </c>
      <c r="L462" t="s">
        <v>96</v>
      </c>
      <c r="M462" t="s">
        <v>90</v>
      </c>
      <c r="N462">
        <f t="shared" si="103"/>
        <v>1</v>
      </c>
      <c r="P462">
        <f t="shared" si="105"/>
        <v>4430</v>
      </c>
      <c r="Q462">
        <f t="array" ref="Q462">IF(D462="","",IF(D462=D461,"",MAX(IF(D462=$D$2:$D$597,$N$2:$N$597))))</f>
        <v>1</v>
      </c>
      <c r="R462">
        <f t="shared" si="106"/>
        <v>1</v>
      </c>
      <c r="S462" s="2">
        <f t="shared" si="107"/>
        <v>0.13129101366742599</v>
      </c>
      <c r="T462" s="1">
        <f t="shared" si="108"/>
        <v>230547.02000000002</v>
      </c>
      <c r="U462" s="1">
        <f t="shared" si="109"/>
        <v>52.04221670428894</v>
      </c>
    </row>
    <row r="463" spans="1:21" x14ac:dyDescent="0.25">
      <c r="A463" t="s">
        <v>62</v>
      </c>
      <c r="B463">
        <f t="shared" ref="B463" si="113">IF(OR(A463="July",A463="August",A463="September"),1,IF(OR(A463="October",A463="November",A463="December"),2,IF(OR(A463="January",A463="February",A463="March"),3,IF(OR(A463="April",A463="May",A463="June"),4))))</f>
        <v>1</v>
      </c>
      <c r="C463">
        <v>2022</v>
      </c>
      <c r="F463" s="1"/>
      <c r="G463" s="1"/>
      <c r="H463" s="1"/>
      <c r="I463" s="2" t="e">
        <f t="shared" si="94"/>
        <v>#DIV/0!</v>
      </c>
      <c r="J463" s="1" t="e">
        <f t="shared" si="97"/>
        <v>#DIV/0!</v>
      </c>
      <c r="K463" s="1" t="e">
        <f t="shared" si="98"/>
        <v>#DIV/0!</v>
      </c>
      <c r="N463" t="str">
        <f t="shared" si="103"/>
        <v/>
      </c>
      <c r="P463" t="str">
        <f t="shared" si="105"/>
        <v/>
      </c>
      <c r="Q463" t="str">
        <f t="array" ref="Q463">IF(D463="","",IF(D463=D462,"",MAX(IF(D463=$D$2:$D$597,$N$2:$N$597))))</f>
        <v/>
      </c>
      <c r="R463" t="str">
        <f t="shared" si="106"/>
        <v/>
      </c>
      <c r="S463" s="2" t="str">
        <f t="shared" si="107"/>
        <v/>
      </c>
      <c r="T463" s="1" t="str">
        <f t="shared" si="108"/>
        <v/>
      </c>
      <c r="U463" s="1" t="str">
        <f t="shared" si="109"/>
        <v/>
      </c>
    </row>
    <row r="464" spans="1:21" x14ac:dyDescent="0.25">
      <c r="F464" s="1"/>
      <c r="G464" s="1"/>
      <c r="H464" s="1"/>
      <c r="I464" s="2" t="e">
        <f t="shared" ref="I464:I496" si="114">(G464-F464)/F464</f>
        <v>#DIV/0!</v>
      </c>
      <c r="J464" s="1" t="e">
        <f t="shared" si="97"/>
        <v>#DIV/0!</v>
      </c>
      <c r="K464" s="1" t="e">
        <f t="shared" si="98"/>
        <v>#DIV/0!</v>
      </c>
      <c r="N464" t="str">
        <f t="shared" si="103"/>
        <v/>
      </c>
      <c r="P464" t="str">
        <f t="shared" si="105"/>
        <v/>
      </c>
      <c r="Q464" t="str">
        <f t="array" ref="Q464">IF(D464="","",IF(D464=D463,"",MAX(IF(D464=$D$2:$D$597,$N$2:$N$597))))</f>
        <v/>
      </c>
      <c r="R464" t="str">
        <f t="shared" si="106"/>
        <v/>
      </c>
      <c r="S464" s="2" t="str">
        <f t="shared" si="107"/>
        <v/>
      </c>
      <c r="T464" s="1" t="str">
        <f t="shared" si="108"/>
        <v/>
      </c>
      <c r="U464" s="1" t="str">
        <f t="shared" si="109"/>
        <v/>
      </c>
    </row>
    <row r="465" spans="6:21" x14ac:dyDescent="0.25">
      <c r="F465" s="1"/>
      <c r="G465" s="1"/>
      <c r="H465" s="1"/>
      <c r="I465" s="2" t="e">
        <f t="shared" si="114"/>
        <v>#DIV/0!</v>
      </c>
      <c r="J465" s="1" t="e">
        <f t="shared" si="97"/>
        <v>#DIV/0!</v>
      </c>
      <c r="K465" s="1" t="e">
        <f t="shared" si="98"/>
        <v>#DIV/0!</v>
      </c>
      <c r="N465" t="str">
        <f t="shared" si="103"/>
        <v/>
      </c>
      <c r="P465" t="str">
        <f t="shared" si="105"/>
        <v/>
      </c>
      <c r="Q465" t="str">
        <f t="array" ref="Q465">IF(D465="","",IF(D465=D464,"",MAX(IF(D465=$D$2:$D$597,$N$2:$N$597))))</f>
        <v/>
      </c>
      <c r="R465" t="str">
        <f t="shared" si="106"/>
        <v/>
      </c>
      <c r="S465" s="2" t="str">
        <f t="shared" si="107"/>
        <v/>
      </c>
      <c r="T465" s="1" t="str">
        <f t="shared" si="108"/>
        <v/>
      </c>
      <c r="U465" s="1" t="str">
        <f t="shared" si="109"/>
        <v/>
      </c>
    </row>
    <row r="466" spans="6:21" x14ac:dyDescent="0.25">
      <c r="F466" s="1"/>
      <c r="G466" s="1"/>
      <c r="H466" s="1"/>
      <c r="I466" s="2" t="e">
        <f t="shared" si="114"/>
        <v>#DIV/0!</v>
      </c>
      <c r="J466" s="1" t="e">
        <f t="shared" si="97"/>
        <v>#DIV/0!</v>
      </c>
      <c r="K466" s="1" t="e">
        <f t="shared" si="98"/>
        <v>#DIV/0!</v>
      </c>
      <c r="N466" t="str">
        <f t="shared" si="103"/>
        <v/>
      </c>
      <c r="P466" t="str">
        <f t="shared" si="105"/>
        <v/>
      </c>
      <c r="Q466" t="str">
        <f t="array" ref="Q466">IF(D466="","",IF(D466=D465,"",MAX(IF(D466=$D$2:$D$597,$N$2:$N$597))))</f>
        <v/>
      </c>
      <c r="R466" t="str">
        <f t="shared" si="106"/>
        <v/>
      </c>
      <c r="S466" s="2" t="str">
        <f t="shared" si="107"/>
        <v/>
      </c>
      <c r="T466" s="1" t="str">
        <f t="shared" si="108"/>
        <v/>
      </c>
      <c r="U466" s="1" t="str">
        <f t="shared" si="109"/>
        <v/>
      </c>
    </row>
    <row r="467" spans="6:21" x14ac:dyDescent="0.25">
      <c r="F467" s="1"/>
      <c r="G467" s="1"/>
      <c r="H467" s="1"/>
      <c r="I467" s="2" t="e">
        <f t="shared" si="114"/>
        <v>#DIV/0!</v>
      </c>
      <c r="J467" s="1" t="e">
        <f t="shared" si="97"/>
        <v>#DIV/0!</v>
      </c>
      <c r="K467" s="1" t="e">
        <f t="shared" si="98"/>
        <v>#DIV/0!</v>
      </c>
      <c r="N467" t="str">
        <f t="shared" si="103"/>
        <v/>
      </c>
      <c r="P467" t="str">
        <f t="shared" si="105"/>
        <v/>
      </c>
      <c r="Q467" t="str">
        <f t="array" ref="Q467">IF(D467="","",IF(D467=D466,"",MAX(IF(D467=$D$2:$D$597,$N$2:$N$597))))</f>
        <v/>
      </c>
      <c r="R467" t="str">
        <f t="shared" si="106"/>
        <v/>
      </c>
      <c r="S467" s="2" t="str">
        <f t="shared" si="107"/>
        <v/>
      </c>
      <c r="T467" s="1" t="str">
        <f t="shared" si="108"/>
        <v/>
      </c>
      <c r="U467" s="1" t="str">
        <f t="shared" si="109"/>
        <v/>
      </c>
    </row>
    <row r="468" spans="6:21" x14ac:dyDescent="0.25">
      <c r="F468" s="1"/>
      <c r="G468" s="1"/>
      <c r="H468" s="1"/>
      <c r="I468" s="2" t="e">
        <f t="shared" si="114"/>
        <v>#DIV/0!</v>
      </c>
      <c r="J468" s="1" t="e">
        <f t="shared" si="97"/>
        <v>#DIV/0!</v>
      </c>
      <c r="K468" s="1" t="e">
        <f t="shared" si="98"/>
        <v>#DIV/0!</v>
      </c>
      <c r="N468" t="str">
        <f t="shared" si="103"/>
        <v/>
      </c>
      <c r="P468" t="str">
        <f t="shared" si="105"/>
        <v/>
      </c>
      <c r="Q468" t="str">
        <f t="array" ref="Q468">IF(D468="","",IF(D468=D467,"",MAX(IF(D468=$D$2:$D$597,$N$2:$N$597))))</f>
        <v/>
      </c>
      <c r="R468" t="str">
        <f t="shared" si="106"/>
        <v/>
      </c>
      <c r="S468" s="2" t="str">
        <f t="shared" si="107"/>
        <v/>
      </c>
      <c r="T468" s="1" t="str">
        <f t="shared" si="108"/>
        <v/>
      </c>
      <c r="U468" s="1" t="str">
        <f t="shared" si="109"/>
        <v/>
      </c>
    </row>
    <row r="469" spans="6:21" x14ac:dyDescent="0.25">
      <c r="F469" s="1"/>
      <c r="G469" s="1"/>
      <c r="H469" s="1"/>
      <c r="I469" s="2" t="e">
        <f t="shared" si="114"/>
        <v>#DIV/0!</v>
      </c>
      <c r="J469" s="1" t="e">
        <f t="shared" si="97"/>
        <v>#DIV/0!</v>
      </c>
      <c r="K469" s="1" t="e">
        <f t="shared" si="98"/>
        <v>#DIV/0!</v>
      </c>
      <c r="N469" t="str">
        <f t="shared" si="103"/>
        <v/>
      </c>
      <c r="P469" t="str">
        <f t="shared" si="105"/>
        <v/>
      </c>
      <c r="Q469" t="str">
        <f t="array" ref="Q469">IF(D469="","",IF(D469=D468,"",MAX(IF(D469=$D$2:$D$597,$N$2:$N$597))))</f>
        <v/>
      </c>
      <c r="R469" t="str">
        <f t="shared" si="106"/>
        <v/>
      </c>
      <c r="S469" s="2" t="str">
        <f t="shared" si="107"/>
        <v/>
      </c>
      <c r="T469" s="1" t="str">
        <f t="shared" si="108"/>
        <v/>
      </c>
      <c r="U469" s="1" t="str">
        <f t="shared" si="109"/>
        <v/>
      </c>
    </row>
    <row r="470" spans="6:21" x14ac:dyDescent="0.25">
      <c r="F470" s="1"/>
      <c r="G470" s="1"/>
      <c r="H470" s="1"/>
      <c r="I470" s="2" t="e">
        <f t="shared" si="114"/>
        <v>#DIV/0!</v>
      </c>
      <c r="J470" s="1" t="e">
        <f t="shared" si="97"/>
        <v>#DIV/0!</v>
      </c>
      <c r="K470" s="1" t="e">
        <f t="shared" si="98"/>
        <v>#DIV/0!</v>
      </c>
      <c r="N470" t="str">
        <f t="shared" si="103"/>
        <v/>
      </c>
      <c r="P470" t="str">
        <f t="shared" si="105"/>
        <v/>
      </c>
      <c r="Q470" t="str">
        <f t="array" ref="Q470">IF(D470="","",IF(D470=D469,"",MAX(IF(D470=$D$2:$D$597,$N$2:$N$597))))</f>
        <v/>
      </c>
      <c r="R470" t="str">
        <f t="shared" si="106"/>
        <v/>
      </c>
      <c r="S470" s="2" t="str">
        <f t="shared" si="107"/>
        <v/>
      </c>
      <c r="T470" s="1" t="str">
        <f t="shared" si="108"/>
        <v/>
      </c>
      <c r="U470" s="1" t="str">
        <f t="shared" si="109"/>
        <v/>
      </c>
    </row>
    <row r="471" spans="6:21" x14ac:dyDescent="0.25">
      <c r="F471" s="1"/>
      <c r="G471" s="1"/>
      <c r="H471" s="1"/>
      <c r="I471" s="2" t="e">
        <f t="shared" si="114"/>
        <v>#DIV/0!</v>
      </c>
      <c r="J471" s="1" t="e">
        <f t="shared" si="97"/>
        <v>#DIV/0!</v>
      </c>
      <c r="K471" s="1" t="e">
        <f t="shared" si="98"/>
        <v>#DIV/0!</v>
      </c>
      <c r="N471" t="str">
        <f t="shared" si="103"/>
        <v/>
      </c>
      <c r="P471" t="str">
        <f t="shared" si="105"/>
        <v/>
      </c>
      <c r="Q471" t="str">
        <f t="array" ref="Q471">IF(D471="","",IF(D471=D470,"",MAX(IF(D471=$D$2:$D$597,$N$2:$N$597))))</f>
        <v/>
      </c>
      <c r="R471" t="str">
        <f t="shared" si="106"/>
        <v/>
      </c>
      <c r="S471" s="2" t="str">
        <f t="shared" si="107"/>
        <v/>
      </c>
      <c r="T471" s="1" t="str">
        <f t="shared" si="108"/>
        <v/>
      </c>
      <c r="U471" s="1" t="str">
        <f t="shared" si="109"/>
        <v/>
      </c>
    </row>
    <row r="472" spans="6:21" x14ac:dyDescent="0.25">
      <c r="F472" s="1"/>
      <c r="G472" s="1"/>
      <c r="H472" s="1"/>
      <c r="I472" s="2" t="e">
        <f t="shared" si="114"/>
        <v>#DIV/0!</v>
      </c>
      <c r="J472" s="1" t="e">
        <f t="shared" si="97"/>
        <v>#DIV/0!</v>
      </c>
      <c r="K472" s="1" t="e">
        <f t="shared" si="98"/>
        <v>#DIV/0!</v>
      </c>
      <c r="N472" t="str">
        <f t="shared" si="103"/>
        <v/>
      </c>
      <c r="P472" t="str">
        <f t="shared" si="105"/>
        <v/>
      </c>
      <c r="Q472" t="str">
        <f t="array" ref="Q472">IF(D472="","",IF(D472=D471,"",MAX(IF(D472=$D$2:$D$597,$N$2:$N$597))))</f>
        <v/>
      </c>
      <c r="R472" t="str">
        <f t="shared" si="106"/>
        <v/>
      </c>
      <c r="S472" s="2" t="str">
        <f t="shared" si="107"/>
        <v/>
      </c>
      <c r="T472" s="1" t="str">
        <f t="shared" si="108"/>
        <v/>
      </c>
      <c r="U472" s="1" t="str">
        <f t="shared" si="109"/>
        <v/>
      </c>
    </row>
    <row r="473" spans="6:21" x14ac:dyDescent="0.25">
      <c r="F473" s="1"/>
      <c r="G473" s="1"/>
      <c r="H473" s="1"/>
      <c r="I473" s="2" t="e">
        <f t="shared" si="114"/>
        <v>#DIV/0!</v>
      </c>
      <c r="J473" s="1" t="e">
        <f t="shared" si="97"/>
        <v>#DIV/0!</v>
      </c>
      <c r="K473" s="1" t="e">
        <f t="shared" si="98"/>
        <v>#DIV/0!</v>
      </c>
      <c r="N473" t="str">
        <f t="shared" si="103"/>
        <v/>
      </c>
      <c r="P473" t="str">
        <f t="shared" si="105"/>
        <v/>
      </c>
      <c r="Q473" t="str">
        <f t="array" ref="Q473">IF(D473="","",IF(D473=D472,"",MAX(IF(D473=$D$2:$D$597,$N$2:$N$597))))</f>
        <v/>
      </c>
      <c r="R473" t="str">
        <f t="shared" si="106"/>
        <v/>
      </c>
      <c r="S473" s="2" t="str">
        <f t="shared" si="107"/>
        <v/>
      </c>
      <c r="T473" s="1" t="str">
        <f t="shared" si="108"/>
        <v/>
      </c>
      <c r="U473" s="1" t="str">
        <f t="shared" si="109"/>
        <v/>
      </c>
    </row>
    <row r="474" spans="6:21" x14ac:dyDescent="0.25">
      <c r="F474" s="1"/>
      <c r="G474" s="1"/>
      <c r="H474" s="1"/>
      <c r="I474" s="2" t="e">
        <f t="shared" si="114"/>
        <v>#DIV/0!</v>
      </c>
      <c r="J474" s="1" t="e">
        <f t="shared" si="97"/>
        <v>#DIV/0!</v>
      </c>
      <c r="K474" s="1" t="e">
        <f t="shared" si="98"/>
        <v>#DIV/0!</v>
      </c>
      <c r="N474" t="str">
        <f t="shared" si="103"/>
        <v/>
      </c>
      <c r="P474" t="str">
        <f t="shared" si="105"/>
        <v/>
      </c>
      <c r="Q474" t="str">
        <f t="array" ref="Q474">IF(D474="","",IF(D474=D473,"",MAX(IF(D474=$D$2:$D$597,$N$2:$N$597))))</f>
        <v/>
      </c>
      <c r="R474" t="str">
        <f t="shared" si="106"/>
        <v/>
      </c>
      <c r="S474" s="2" t="str">
        <f t="shared" si="107"/>
        <v/>
      </c>
      <c r="T474" s="1" t="str">
        <f t="shared" si="108"/>
        <v/>
      </c>
      <c r="U474" s="1" t="str">
        <f t="shared" si="109"/>
        <v/>
      </c>
    </row>
    <row r="475" spans="6:21" x14ac:dyDescent="0.25">
      <c r="F475" s="1"/>
      <c r="G475" s="1"/>
      <c r="H475" s="1"/>
      <c r="I475" s="2" t="e">
        <f t="shared" si="114"/>
        <v>#DIV/0!</v>
      </c>
      <c r="J475" s="1" t="e">
        <f t="shared" si="97"/>
        <v>#DIV/0!</v>
      </c>
      <c r="K475" s="1" t="e">
        <f t="shared" si="98"/>
        <v>#DIV/0!</v>
      </c>
      <c r="N475" t="str">
        <f t="shared" si="103"/>
        <v/>
      </c>
      <c r="P475" t="str">
        <f t="shared" si="105"/>
        <v/>
      </c>
      <c r="Q475" t="str">
        <f t="array" ref="Q475">IF(D475="","",IF(D475=D474,"",MAX(IF(D475=$D$2:$D$597,$N$2:$N$597))))</f>
        <v/>
      </c>
      <c r="R475" t="str">
        <f t="shared" si="106"/>
        <v/>
      </c>
      <c r="S475" s="2" t="str">
        <f t="shared" si="107"/>
        <v/>
      </c>
      <c r="T475" s="1" t="str">
        <f t="shared" si="108"/>
        <v/>
      </c>
      <c r="U475" s="1" t="str">
        <f t="shared" si="109"/>
        <v/>
      </c>
    </row>
    <row r="476" spans="6:21" x14ac:dyDescent="0.25">
      <c r="F476" s="1"/>
      <c r="G476" s="1"/>
      <c r="H476" s="1"/>
      <c r="I476" s="2" t="e">
        <f t="shared" si="114"/>
        <v>#DIV/0!</v>
      </c>
      <c r="J476" s="1" t="e">
        <f t="shared" si="97"/>
        <v>#DIV/0!</v>
      </c>
      <c r="K476" s="1" t="e">
        <f t="shared" si="98"/>
        <v>#DIV/0!</v>
      </c>
      <c r="N476" t="str">
        <f t="shared" si="103"/>
        <v/>
      </c>
      <c r="P476" t="str">
        <f t="shared" si="105"/>
        <v/>
      </c>
      <c r="Q476" t="str">
        <f t="array" ref="Q476">IF(D476="","",IF(D476=D475,"",MAX(IF(D476=$D$2:$D$597,$N$2:$N$597))))</f>
        <v/>
      </c>
      <c r="R476" t="str">
        <f t="shared" si="106"/>
        <v/>
      </c>
      <c r="S476" s="2" t="str">
        <f t="shared" si="107"/>
        <v/>
      </c>
      <c r="T476" s="1" t="str">
        <f t="shared" si="108"/>
        <v/>
      </c>
      <c r="U476" s="1" t="str">
        <f t="shared" si="109"/>
        <v/>
      </c>
    </row>
    <row r="477" spans="6:21" x14ac:dyDescent="0.25">
      <c r="F477" s="1"/>
      <c r="G477" s="1"/>
      <c r="H477" s="1"/>
      <c r="I477" s="2" t="e">
        <f t="shared" si="114"/>
        <v>#DIV/0!</v>
      </c>
      <c r="J477" s="1" t="e">
        <f t="shared" si="97"/>
        <v>#DIV/0!</v>
      </c>
      <c r="K477" s="1" t="e">
        <f t="shared" si="98"/>
        <v>#DIV/0!</v>
      </c>
      <c r="N477" t="str">
        <f t="shared" si="103"/>
        <v/>
      </c>
      <c r="P477" t="str">
        <f t="shared" si="105"/>
        <v/>
      </c>
      <c r="Q477" t="str">
        <f t="array" ref="Q477">IF(D477="","",IF(D477=D476,"",MAX(IF(D477=$D$2:$D$597,$N$2:$N$597))))</f>
        <v/>
      </c>
      <c r="R477" t="str">
        <f t="shared" si="106"/>
        <v/>
      </c>
      <c r="S477" s="2" t="str">
        <f t="shared" si="107"/>
        <v/>
      </c>
      <c r="T477" s="1" t="str">
        <f t="shared" si="108"/>
        <v/>
      </c>
      <c r="U477" s="1" t="str">
        <f t="shared" si="109"/>
        <v/>
      </c>
    </row>
    <row r="478" spans="6:21" x14ac:dyDescent="0.25">
      <c r="F478" s="1"/>
      <c r="G478" s="1"/>
      <c r="H478" s="1"/>
      <c r="I478" s="2" t="e">
        <f t="shared" si="114"/>
        <v>#DIV/0!</v>
      </c>
      <c r="J478" s="1" t="e">
        <f t="shared" si="97"/>
        <v>#DIV/0!</v>
      </c>
      <c r="K478" s="1" t="e">
        <f t="shared" si="98"/>
        <v>#DIV/0!</v>
      </c>
      <c r="N478" t="str">
        <f t="shared" si="103"/>
        <v/>
      </c>
      <c r="P478" t="str">
        <f t="shared" si="105"/>
        <v/>
      </c>
      <c r="Q478" t="str">
        <f t="array" ref="Q478">IF(D478="","",IF(D478=D477,"",MAX(IF(D478=$D$2:$D$597,$N$2:$N$597))))</f>
        <v/>
      </c>
      <c r="R478" t="str">
        <f t="shared" si="106"/>
        <v/>
      </c>
      <c r="S478" s="2" t="str">
        <f t="shared" si="107"/>
        <v/>
      </c>
      <c r="T478" s="1" t="str">
        <f t="shared" si="108"/>
        <v/>
      </c>
      <c r="U478" s="1" t="str">
        <f t="shared" si="109"/>
        <v/>
      </c>
    </row>
    <row r="479" spans="6:21" x14ac:dyDescent="0.25">
      <c r="F479" s="1"/>
      <c r="G479" s="1"/>
      <c r="H479" s="1"/>
      <c r="I479" s="2" t="e">
        <f t="shared" si="114"/>
        <v>#DIV/0!</v>
      </c>
      <c r="J479" s="1" t="e">
        <f t="shared" si="97"/>
        <v>#DIV/0!</v>
      </c>
      <c r="K479" s="1" t="e">
        <f t="shared" si="98"/>
        <v>#DIV/0!</v>
      </c>
      <c r="N479" t="str">
        <f t="shared" si="103"/>
        <v/>
      </c>
      <c r="P479" t="str">
        <f t="shared" si="105"/>
        <v/>
      </c>
      <c r="Q479" t="str">
        <f t="array" ref="Q479">IF(D479="","",IF(D479=D478,"",MAX(IF(D479=$D$2:$D$597,$N$2:$N$597))))</f>
        <v/>
      </c>
      <c r="R479" t="str">
        <f t="shared" si="106"/>
        <v/>
      </c>
      <c r="S479" s="2" t="str">
        <f t="shared" si="107"/>
        <v/>
      </c>
      <c r="T479" s="1" t="str">
        <f t="shared" si="108"/>
        <v/>
      </c>
      <c r="U479" s="1" t="str">
        <f t="shared" si="109"/>
        <v/>
      </c>
    </row>
    <row r="480" spans="6:21" x14ac:dyDescent="0.25">
      <c r="F480" s="1"/>
      <c r="G480" s="1"/>
      <c r="H480" s="1"/>
      <c r="I480" s="2" t="e">
        <f t="shared" si="114"/>
        <v>#DIV/0!</v>
      </c>
      <c r="J480" s="1" t="e">
        <f t="shared" si="97"/>
        <v>#DIV/0!</v>
      </c>
      <c r="K480" s="1" t="e">
        <f t="shared" si="98"/>
        <v>#DIV/0!</v>
      </c>
      <c r="N480" t="str">
        <f t="shared" si="103"/>
        <v/>
      </c>
      <c r="P480" t="str">
        <f t="shared" si="105"/>
        <v/>
      </c>
      <c r="Q480" t="str">
        <f t="array" ref="Q480">IF(D480="","",IF(D480=D479,"",MAX(IF(D480=$D$2:$D$597,$N$2:$N$597))))</f>
        <v/>
      </c>
      <c r="R480" t="str">
        <f t="shared" si="106"/>
        <v/>
      </c>
      <c r="S480" s="2" t="str">
        <f t="shared" si="107"/>
        <v/>
      </c>
      <c r="T480" s="1" t="str">
        <f t="shared" si="108"/>
        <v/>
      </c>
      <c r="U480" s="1" t="str">
        <f t="shared" si="109"/>
        <v/>
      </c>
    </row>
    <row r="481" spans="1:21" x14ac:dyDescent="0.25">
      <c r="F481" s="1"/>
      <c r="G481" s="1"/>
      <c r="H481" s="1"/>
      <c r="I481" s="2" t="e">
        <f t="shared" si="114"/>
        <v>#DIV/0!</v>
      </c>
      <c r="J481" s="1" t="e">
        <f t="shared" si="97"/>
        <v>#DIV/0!</v>
      </c>
      <c r="K481" s="1" t="e">
        <f t="shared" si="98"/>
        <v>#DIV/0!</v>
      </c>
      <c r="N481" t="str">
        <f t="shared" si="103"/>
        <v/>
      </c>
      <c r="P481" t="str">
        <f t="shared" si="105"/>
        <v/>
      </c>
      <c r="Q481" t="str">
        <f t="array" ref="Q481">IF(D481="","",IF(D481=D480,"",MAX(IF(D481=$D$2:$D$597,$N$2:$N$597))))</f>
        <v/>
      </c>
      <c r="R481" t="str">
        <f t="shared" si="106"/>
        <v/>
      </c>
      <c r="S481" s="2" t="str">
        <f t="shared" si="107"/>
        <v/>
      </c>
      <c r="T481" s="1" t="str">
        <f t="shared" si="108"/>
        <v/>
      </c>
      <c r="U481" s="1" t="str">
        <f t="shared" si="109"/>
        <v/>
      </c>
    </row>
    <row r="482" spans="1:21" x14ac:dyDescent="0.25">
      <c r="F482" s="1"/>
      <c r="G482" s="1"/>
      <c r="H482" s="1"/>
      <c r="I482" s="2" t="e">
        <f t="shared" si="114"/>
        <v>#DIV/0!</v>
      </c>
      <c r="J482" s="1" t="e">
        <f t="shared" si="97"/>
        <v>#DIV/0!</v>
      </c>
      <c r="K482" s="1" t="e">
        <f t="shared" si="98"/>
        <v>#DIV/0!</v>
      </c>
      <c r="N482" t="str">
        <f t="shared" si="103"/>
        <v/>
      </c>
      <c r="P482" t="str">
        <f t="shared" si="105"/>
        <v/>
      </c>
      <c r="Q482" t="str">
        <f t="array" ref="Q482">IF(D482="","",IF(D482=D481,"",MAX(IF(D482=$D$2:$D$597,$N$2:$N$597))))</f>
        <v/>
      </c>
      <c r="R482" t="str">
        <f t="shared" si="106"/>
        <v/>
      </c>
      <c r="S482" s="2" t="str">
        <f t="shared" si="107"/>
        <v/>
      </c>
      <c r="T482" s="1" t="str">
        <f t="shared" si="108"/>
        <v/>
      </c>
      <c r="U482" s="1" t="str">
        <f t="shared" si="109"/>
        <v/>
      </c>
    </row>
    <row r="483" spans="1:21" x14ac:dyDescent="0.25">
      <c r="F483" s="1"/>
      <c r="G483" s="1"/>
      <c r="H483" s="1"/>
      <c r="I483" s="2" t="e">
        <f t="shared" si="114"/>
        <v>#DIV/0!</v>
      </c>
      <c r="J483" s="1" t="e">
        <f t="shared" si="97"/>
        <v>#DIV/0!</v>
      </c>
      <c r="K483" s="1" t="e">
        <f t="shared" si="98"/>
        <v>#DIV/0!</v>
      </c>
      <c r="N483" t="str">
        <f t="shared" si="103"/>
        <v/>
      </c>
      <c r="P483" t="str">
        <f t="shared" si="105"/>
        <v/>
      </c>
      <c r="Q483" t="str">
        <f t="array" ref="Q483">IF(D483="","",IF(D483=D482,"",MAX(IF(D483=$D$2:$D$597,$N$2:$N$597))))</f>
        <v/>
      </c>
      <c r="R483" t="str">
        <f t="shared" si="106"/>
        <v/>
      </c>
      <c r="S483" s="2" t="str">
        <f t="shared" si="107"/>
        <v/>
      </c>
      <c r="T483" s="1" t="str">
        <f t="shared" si="108"/>
        <v/>
      </c>
      <c r="U483" s="1" t="str">
        <f t="shared" si="109"/>
        <v/>
      </c>
    </row>
    <row r="484" spans="1:21" x14ac:dyDescent="0.25">
      <c r="F484" s="1"/>
      <c r="G484" s="1"/>
      <c r="H484" s="1"/>
      <c r="I484" s="2" t="e">
        <f t="shared" si="114"/>
        <v>#DIV/0!</v>
      </c>
      <c r="J484" s="1" t="e">
        <f t="shared" si="97"/>
        <v>#DIV/0!</v>
      </c>
      <c r="K484" s="1" t="e">
        <f t="shared" si="98"/>
        <v>#DIV/0!</v>
      </c>
      <c r="N484" t="str">
        <f t="shared" si="103"/>
        <v/>
      </c>
      <c r="P484" t="str">
        <f t="shared" si="105"/>
        <v/>
      </c>
      <c r="Q484" t="str">
        <f t="array" ref="Q484">IF(D484="","",IF(D484=D483,"",MAX(IF(D484=$D$2:$D$597,$N$2:$N$597))))</f>
        <v/>
      </c>
      <c r="R484" t="str">
        <f t="shared" si="106"/>
        <v/>
      </c>
      <c r="S484" s="2" t="str">
        <f t="shared" si="107"/>
        <v/>
      </c>
      <c r="T484" s="1" t="str">
        <f t="shared" si="108"/>
        <v/>
      </c>
      <c r="U484" s="1" t="str">
        <f t="shared" si="109"/>
        <v/>
      </c>
    </row>
    <row r="485" spans="1:21" x14ac:dyDescent="0.25">
      <c r="F485" s="1"/>
      <c r="G485" s="1"/>
      <c r="H485" s="1"/>
      <c r="I485" s="2" t="e">
        <f t="shared" si="114"/>
        <v>#DIV/0!</v>
      </c>
      <c r="J485" s="1" t="e">
        <f t="shared" si="97"/>
        <v>#DIV/0!</v>
      </c>
      <c r="K485" s="1" t="e">
        <f t="shared" si="98"/>
        <v>#DIV/0!</v>
      </c>
      <c r="N485" t="str">
        <f t="shared" si="103"/>
        <v/>
      </c>
      <c r="P485" t="str">
        <f t="shared" si="105"/>
        <v/>
      </c>
      <c r="Q485" t="str">
        <f t="array" ref="Q485">IF(D485="","",IF(D485=D484,"",MAX(IF(D485=$D$2:$D$597,$N$2:$N$597))))</f>
        <v/>
      </c>
      <c r="R485" t="str">
        <f t="shared" si="106"/>
        <v/>
      </c>
      <c r="S485" s="2" t="str">
        <f t="shared" si="107"/>
        <v/>
      </c>
      <c r="T485" s="1" t="str">
        <f t="shared" si="108"/>
        <v/>
      </c>
      <c r="U485" s="1" t="str">
        <f t="shared" si="109"/>
        <v/>
      </c>
    </row>
    <row r="486" spans="1:21" x14ac:dyDescent="0.25">
      <c r="F486" s="1"/>
      <c r="G486" s="1"/>
      <c r="H486" s="1"/>
      <c r="I486" s="2" t="e">
        <f t="shared" si="114"/>
        <v>#DIV/0!</v>
      </c>
      <c r="J486" s="1" t="e">
        <f t="shared" si="97"/>
        <v>#DIV/0!</v>
      </c>
      <c r="K486" s="1" t="e">
        <f t="shared" si="98"/>
        <v>#DIV/0!</v>
      </c>
      <c r="N486" t="str">
        <f t="shared" si="103"/>
        <v/>
      </c>
      <c r="P486" t="str">
        <f t="shared" si="105"/>
        <v/>
      </c>
      <c r="Q486" t="str">
        <f t="array" ref="Q486">IF(D486="","",IF(D486=D485,"",MAX(IF(D486=$D$2:$D$597,$N$2:$N$597))))</f>
        <v/>
      </c>
      <c r="R486" t="str">
        <f t="shared" si="106"/>
        <v/>
      </c>
      <c r="S486" s="2" t="str">
        <f t="shared" si="107"/>
        <v/>
      </c>
      <c r="T486" s="1" t="str">
        <f t="shared" si="108"/>
        <v/>
      </c>
      <c r="U486" s="1" t="str">
        <f t="shared" si="109"/>
        <v/>
      </c>
    </row>
    <row r="487" spans="1:21" x14ac:dyDescent="0.25">
      <c r="F487" s="1"/>
      <c r="G487" s="1"/>
      <c r="H487" s="1"/>
      <c r="I487" s="2" t="e">
        <f t="shared" si="114"/>
        <v>#DIV/0!</v>
      </c>
      <c r="J487" s="1" t="e">
        <f t="shared" si="97"/>
        <v>#DIV/0!</v>
      </c>
      <c r="K487" s="1" t="e">
        <f t="shared" si="98"/>
        <v>#DIV/0!</v>
      </c>
      <c r="N487" t="str">
        <f t="shared" si="103"/>
        <v/>
      </c>
      <c r="P487" t="str">
        <f t="shared" si="105"/>
        <v/>
      </c>
      <c r="Q487" t="str">
        <f t="array" ref="Q487">IF(D487="","",IF(D487=D486,"",MAX(IF(D487=$D$2:$D$597,$N$2:$N$597))))</f>
        <v/>
      </c>
      <c r="R487" t="str">
        <f t="shared" si="106"/>
        <v/>
      </c>
      <c r="S487" s="2" t="str">
        <f t="shared" si="107"/>
        <v/>
      </c>
      <c r="T487" s="1" t="str">
        <f t="shared" si="108"/>
        <v/>
      </c>
      <c r="U487" s="1" t="str">
        <f t="shared" si="109"/>
        <v/>
      </c>
    </row>
    <row r="488" spans="1:21" x14ac:dyDescent="0.25">
      <c r="F488" s="1"/>
      <c r="G488" s="1"/>
      <c r="H488" s="1"/>
      <c r="I488" s="2" t="e">
        <f t="shared" si="114"/>
        <v>#DIV/0!</v>
      </c>
      <c r="J488" s="1" t="e">
        <f t="shared" si="97"/>
        <v>#DIV/0!</v>
      </c>
      <c r="K488" s="1" t="e">
        <f t="shared" si="98"/>
        <v>#DIV/0!</v>
      </c>
      <c r="N488" t="str">
        <f t="shared" si="103"/>
        <v/>
      </c>
      <c r="P488" t="str">
        <f t="shared" si="105"/>
        <v/>
      </c>
      <c r="Q488" t="str">
        <f t="array" ref="Q488">IF(D488="","",IF(D488=D487,"",MAX(IF(D488=$D$2:$D$597,$N$2:$N$597))))</f>
        <v/>
      </c>
      <c r="R488" t="str">
        <f t="shared" si="106"/>
        <v/>
      </c>
      <c r="S488" s="2" t="str">
        <f t="shared" si="107"/>
        <v/>
      </c>
      <c r="T488" s="1" t="str">
        <f t="shared" si="108"/>
        <v/>
      </c>
      <c r="U488" s="1" t="str">
        <f t="shared" si="109"/>
        <v/>
      </c>
    </row>
    <row r="489" spans="1:21" x14ac:dyDescent="0.25">
      <c r="F489" s="1"/>
      <c r="G489" s="1"/>
      <c r="H489" s="1"/>
      <c r="I489" s="2" t="e">
        <f t="shared" si="114"/>
        <v>#DIV/0!</v>
      </c>
      <c r="J489" s="1" t="e">
        <f t="shared" si="97"/>
        <v>#DIV/0!</v>
      </c>
      <c r="K489" s="1" t="e">
        <f t="shared" si="98"/>
        <v>#DIV/0!</v>
      </c>
      <c r="N489" t="str">
        <f t="shared" si="103"/>
        <v/>
      </c>
      <c r="P489" t="str">
        <f t="shared" si="105"/>
        <v/>
      </c>
      <c r="Q489" t="str">
        <f t="array" ref="Q489">IF(D489="","",IF(D489=D488,"",MAX(IF(D489=$D$2:$D$597,$N$2:$N$597))))</f>
        <v/>
      </c>
      <c r="R489" t="str">
        <f t="shared" si="106"/>
        <v/>
      </c>
      <c r="S489" s="2" t="str">
        <f t="shared" si="107"/>
        <v/>
      </c>
      <c r="T489" s="1" t="str">
        <f t="shared" si="108"/>
        <v/>
      </c>
      <c r="U489" s="1" t="str">
        <f t="shared" si="109"/>
        <v/>
      </c>
    </row>
    <row r="490" spans="1:21" x14ac:dyDescent="0.25">
      <c r="F490" s="1"/>
      <c r="G490" s="1"/>
      <c r="H490" s="1"/>
      <c r="I490" s="2" t="e">
        <f t="shared" si="114"/>
        <v>#DIV/0!</v>
      </c>
      <c r="J490" s="1" t="e">
        <f t="shared" si="97"/>
        <v>#DIV/0!</v>
      </c>
      <c r="K490" s="1" t="e">
        <f t="shared" si="98"/>
        <v>#DIV/0!</v>
      </c>
      <c r="N490" t="str">
        <f t="shared" si="103"/>
        <v/>
      </c>
      <c r="P490" t="str">
        <f t="shared" si="105"/>
        <v/>
      </c>
      <c r="Q490" t="str">
        <f t="array" ref="Q490">IF(D490="","",IF(D490=D489,"",MAX(IF(D490=$D$2:$D$597,$N$2:$N$597))))</f>
        <v/>
      </c>
      <c r="R490" t="str">
        <f t="shared" si="106"/>
        <v/>
      </c>
      <c r="S490" s="2" t="str">
        <f t="shared" si="107"/>
        <v/>
      </c>
      <c r="T490" s="1" t="str">
        <f t="shared" si="108"/>
        <v/>
      </c>
      <c r="U490" s="1" t="str">
        <f t="shared" si="109"/>
        <v/>
      </c>
    </row>
    <row r="491" spans="1:21" x14ac:dyDescent="0.25">
      <c r="F491" s="1"/>
      <c r="G491" s="1"/>
      <c r="H491" s="1"/>
      <c r="I491" s="2" t="e">
        <f t="shared" si="114"/>
        <v>#DIV/0!</v>
      </c>
      <c r="J491" s="1" t="e">
        <f t="shared" si="97"/>
        <v>#DIV/0!</v>
      </c>
      <c r="K491" s="1" t="e">
        <f t="shared" si="98"/>
        <v>#DIV/0!</v>
      </c>
      <c r="N491" t="str">
        <f t="shared" si="103"/>
        <v/>
      </c>
      <c r="P491" t="str">
        <f t="shared" si="105"/>
        <v/>
      </c>
      <c r="Q491" t="str">
        <f t="array" ref="Q491">IF(D491="","",IF(D491=D490,"",MAX(IF(D491=$D$2:$D$597,$N$2:$N$597))))</f>
        <v/>
      </c>
      <c r="R491" t="str">
        <f t="shared" si="106"/>
        <v/>
      </c>
      <c r="S491" s="2" t="str">
        <f t="shared" si="107"/>
        <v/>
      </c>
      <c r="T491" s="1" t="str">
        <f t="shared" si="108"/>
        <v/>
      </c>
      <c r="U491" s="1" t="str">
        <f t="shared" si="109"/>
        <v/>
      </c>
    </row>
    <row r="492" spans="1:21" x14ac:dyDescent="0.25">
      <c r="F492" s="1"/>
      <c r="G492" s="1"/>
      <c r="H492" s="1"/>
      <c r="I492" s="2" t="e">
        <f t="shared" si="114"/>
        <v>#DIV/0!</v>
      </c>
      <c r="J492" s="1" t="e">
        <f t="shared" si="97"/>
        <v>#DIV/0!</v>
      </c>
      <c r="K492" s="1" t="e">
        <f t="shared" si="98"/>
        <v>#DIV/0!</v>
      </c>
      <c r="N492" t="str">
        <f t="shared" si="103"/>
        <v/>
      </c>
      <c r="P492" t="str">
        <f t="shared" si="105"/>
        <v/>
      </c>
      <c r="Q492" t="str">
        <f t="array" ref="Q492">IF(D492="","",IF(D492=D491,"",MAX(IF(D492=$D$2:$D$597,$N$2:$N$597))))</f>
        <v/>
      </c>
      <c r="R492" t="str">
        <f t="shared" si="106"/>
        <v/>
      </c>
      <c r="S492" s="2" t="str">
        <f t="shared" si="107"/>
        <v/>
      </c>
      <c r="T492" s="1" t="str">
        <f t="shared" si="108"/>
        <v/>
      </c>
      <c r="U492" s="1" t="str">
        <f t="shared" si="109"/>
        <v/>
      </c>
    </row>
    <row r="493" spans="1:21" x14ac:dyDescent="0.25">
      <c r="F493" s="1"/>
      <c r="G493" s="1"/>
      <c r="H493" s="1"/>
      <c r="I493" s="2" t="e">
        <f t="shared" si="114"/>
        <v>#DIV/0!</v>
      </c>
      <c r="J493" s="1" t="e">
        <f t="shared" si="97"/>
        <v>#DIV/0!</v>
      </c>
      <c r="K493" s="1" t="e">
        <f t="shared" si="98"/>
        <v>#DIV/0!</v>
      </c>
      <c r="N493" t="str">
        <f t="shared" si="103"/>
        <v/>
      </c>
      <c r="P493" t="str">
        <f t="shared" si="105"/>
        <v/>
      </c>
      <c r="Q493" t="str">
        <f t="array" ref="Q493">IF(D493="","",IF(D493=D492,"",MAX(IF(D493=$D$2:$D$597,$N$2:$N$597))))</f>
        <v/>
      </c>
      <c r="R493" t="str">
        <f t="shared" si="106"/>
        <v/>
      </c>
      <c r="S493" s="2" t="str">
        <f t="shared" si="107"/>
        <v/>
      </c>
      <c r="T493" s="1" t="str">
        <f t="shared" si="108"/>
        <v/>
      </c>
      <c r="U493" s="1" t="str">
        <f t="shared" si="109"/>
        <v/>
      </c>
    </row>
    <row r="494" spans="1:21" x14ac:dyDescent="0.25">
      <c r="F494" s="1"/>
      <c r="G494" s="1"/>
      <c r="H494" s="1"/>
      <c r="I494" s="2" t="e">
        <f t="shared" si="114"/>
        <v>#DIV/0!</v>
      </c>
      <c r="J494" s="1" t="e">
        <f t="shared" si="97"/>
        <v>#DIV/0!</v>
      </c>
      <c r="K494" s="1" t="e">
        <f t="shared" si="98"/>
        <v>#DIV/0!</v>
      </c>
      <c r="N494" t="str">
        <f t="shared" si="103"/>
        <v/>
      </c>
      <c r="P494" t="str">
        <f t="shared" si="105"/>
        <v/>
      </c>
      <c r="Q494" t="str">
        <f t="array" ref="Q494">IF(D494="","",IF(D494=D493,"",MAX(IF(D494=$D$2:$D$597,$N$2:$N$597))))</f>
        <v/>
      </c>
      <c r="R494" t="str">
        <f t="shared" si="106"/>
        <v/>
      </c>
      <c r="S494" s="2" t="str">
        <f t="shared" si="107"/>
        <v/>
      </c>
      <c r="T494" s="1" t="str">
        <f t="shared" si="108"/>
        <v/>
      </c>
      <c r="U494" s="1" t="str">
        <f t="shared" si="109"/>
        <v/>
      </c>
    </row>
    <row r="495" spans="1:21" x14ac:dyDescent="0.25">
      <c r="F495" s="1"/>
      <c r="G495" s="1"/>
      <c r="H495" s="1"/>
      <c r="I495" s="2" t="e">
        <f t="shared" si="114"/>
        <v>#DIV/0!</v>
      </c>
      <c r="J495" s="1" t="e">
        <f t="shared" si="97"/>
        <v>#DIV/0!</v>
      </c>
      <c r="K495" s="1" t="e">
        <f t="shared" si="98"/>
        <v>#DIV/0!</v>
      </c>
      <c r="N495" t="str">
        <f t="shared" si="103"/>
        <v/>
      </c>
      <c r="P495" t="str">
        <f t="shared" si="105"/>
        <v/>
      </c>
      <c r="Q495" t="str">
        <f t="array" ref="Q495">IF(D495="","",IF(D495=D494,"",MAX(IF(D495=$D$2:$D$597,$N$2:$N$597))))</f>
        <v/>
      </c>
      <c r="R495" t="str">
        <f t="shared" si="106"/>
        <v/>
      </c>
      <c r="S495" s="2" t="str">
        <f t="shared" si="107"/>
        <v/>
      </c>
      <c r="T495" s="1" t="str">
        <f t="shared" si="108"/>
        <v/>
      </c>
      <c r="U495" s="1" t="str">
        <f t="shared" si="109"/>
        <v/>
      </c>
    </row>
    <row r="496" spans="1:21" x14ac:dyDescent="0.25">
      <c r="A496" s="63"/>
      <c r="B496" s="63"/>
      <c r="C496" s="63"/>
      <c r="D496" s="63"/>
      <c r="E496" s="63"/>
      <c r="F496" s="12"/>
      <c r="G496" s="12"/>
      <c r="H496" s="1"/>
      <c r="I496" s="82" t="e">
        <f t="shared" si="114"/>
        <v>#DIV/0!</v>
      </c>
      <c r="J496" s="12" t="e">
        <f t="shared" si="97"/>
        <v>#DIV/0!</v>
      </c>
      <c r="K496" s="12" t="e">
        <f t="shared" si="98"/>
        <v>#DIV/0!</v>
      </c>
      <c r="L496" s="63"/>
      <c r="M496" s="63"/>
      <c r="N496" t="str">
        <f t="shared" si="103"/>
        <v/>
      </c>
      <c r="O496" s="63"/>
      <c r="P496" t="str">
        <f t="shared" si="105"/>
        <v/>
      </c>
      <c r="Q496" t="str">
        <f t="array" ref="Q496">IF(D496="","",IF(D496=D495,"",MAX(IF(D496=$D$2:$D$597,$N$2:$N$597))))</f>
        <v/>
      </c>
      <c r="R496" t="str">
        <f t="shared" si="106"/>
        <v/>
      </c>
      <c r="S496" s="2" t="str">
        <f t="shared" si="107"/>
        <v/>
      </c>
      <c r="T496" s="1" t="str">
        <f t="shared" si="108"/>
        <v/>
      </c>
      <c r="U496" s="1" t="str">
        <f t="shared" si="109"/>
        <v/>
      </c>
    </row>
    <row r="497" spans="1:21" x14ac:dyDescent="0.25">
      <c r="A497" s="63"/>
      <c r="B497" s="63"/>
      <c r="C497" s="63"/>
      <c r="D497" s="63"/>
      <c r="E497" s="63"/>
      <c r="F497" s="12"/>
      <c r="G497" s="12"/>
      <c r="H497" s="1"/>
      <c r="I497" s="82" t="e">
        <f t="shared" ref="I497:I560" si="115">(G497-F497)/F497</f>
        <v>#DIV/0!</v>
      </c>
      <c r="J497" s="12" t="e">
        <f t="shared" ref="J497:J560" si="116">G497/E497</f>
        <v>#DIV/0!</v>
      </c>
      <c r="K497" s="12" t="e">
        <f t="shared" ref="K497:K560" si="117">J497-(F497/E497)</f>
        <v>#DIV/0!</v>
      </c>
      <c r="L497" s="63"/>
      <c r="M497" s="63"/>
      <c r="N497" t="str">
        <f t="shared" si="103"/>
        <v/>
      </c>
      <c r="O497" s="63"/>
      <c r="P497" t="str">
        <f t="shared" si="105"/>
        <v/>
      </c>
      <c r="Q497" t="str">
        <f t="array" ref="Q497">IF(D497="","",IF(D497=D496,"",MAX(IF(D497=$D$2:$D$597,$N$2:$N$597))))</f>
        <v/>
      </c>
      <c r="R497" t="str">
        <f t="shared" si="106"/>
        <v/>
      </c>
      <c r="S497" s="2" t="str">
        <f t="shared" si="107"/>
        <v/>
      </c>
      <c r="T497" s="1" t="str">
        <f t="shared" si="108"/>
        <v/>
      </c>
      <c r="U497" s="1" t="str">
        <f t="shared" si="109"/>
        <v/>
      </c>
    </row>
    <row r="498" spans="1:21" x14ac:dyDescent="0.25">
      <c r="A498" s="63"/>
      <c r="B498" s="63"/>
      <c r="C498" s="63"/>
      <c r="D498" s="63"/>
      <c r="E498" s="63"/>
      <c r="F498" s="12"/>
      <c r="G498" s="12"/>
      <c r="H498" s="1"/>
      <c r="I498" s="82" t="e">
        <f t="shared" si="115"/>
        <v>#DIV/0!</v>
      </c>
      <c r="J498" s="12" t="e">
        <f t="shared" si="116"/>
        <v>#DIV/0!</v>
      </c>
      <c r="K498" s="12" t="e">
        <f t="shared" si="117"/>
        <v>#DIV/0!</v>
      </c>
      <c r="L498" s="63"/>
      <c r="M498" s="63"/>
      <c r="N498" t="str">
        <f t="shared" si="103"/>
        <v/>
      </c>
      <c r="O498" s="63"/>
      <c r="P498" t="str">
        <f t="shared" si="105"/>
        <v/>
      </c>
      <c r="Q498" t="str">
        <f t="array" ref="Q498">IF(D498="","",IF(D498=D497,"",MAX(IF(D498=$D$2:$D$597,$N$2:$N$597))))</f>
        <v/>
      </c>
      <c r="R498" t="str">
        <f t="shared" si="106"/>
        <v/>
      </c>
      <c r="S498" s="2" t="str">
        <f t="shared" si="107"/>
        <v/>
      </c>
      <c r="T498" s="1" t="str">
        <f t="shared" si="108"/>
        <v/>
      </c>
      <c r="U498" s="1" t="str">
        <f t="shared" si="109"/>
        <v/>
      </c>
    </row>
    <row r="499" spans="1:21" x14ac:dyDescent="0.25">
      <c r="A499" s="63"/>
      <c r="B499" s="63"/>
      <c r="C499" s="63"/>
      <c r="D499" s="63"/>
      <c r="E499" s="63"/>
      <c r="F499" s="12"/>
      <c r="G499" s="12"/>
      <c r="H499" s="1"/>
      <c r="I499" s="82" t="e">
        <f t="shared" si="115"/>
        <v>#DIV/0!</v>
      </c>
      <c r="J499" s="12" t="e">
        <f t="shared" si="116"/>
        <v>#DIV/0!</v>
      </c>
      <c r="K499" s="12" t="e">
        <f t="shared" si="117"/>
        <v>#DIV/0!</v>
      </c>
      <c r="L499" s="63"/>
      <c r="M499" s="63"/>
      <c r="N499" t="str">
        <f t="shared" si="103"/>
        <v/>
      </c>
      <c r="O499" s="63"/>
      <c r="P499" t="str">
        <f t="shared" si="105"/>
        <v/>
      </c>
      <c r="Q499" t="str">
        <f t="array" ref="Q499">IF(D499="","",IF(D499=D498,"",MAX(IF(D499=$D$2:$D$597,$N$2:$N$597))))</f>
        <v/>
      </c>
      <c r="R499" t="str">
        <f t="shared" si="106"/>
        <v/>
      </c>
      <c r="S499" s="2" t="str">
        <f t="shared" si="107"/>
        <v/>
      </c>
      <c r="T499" s="1" t="str">
        <f t="shared" si="108"/>
        <v/>
      </c>
      <c r="U499" s="1" t="str">
        <f t="shared" si="109"/>
        <v/>
      </c>
    </row>
    <row r="500" spans="1:21" x14ac:dyDescent="0.25">
      <c r="A500" s="63"/>
      <c r="B500" s="63"/>
      <c r="C500" s="63"/>
      <c r="D500" s="63"/>
      <c r="E500" s="63"/>
      <c r="F500" s="12"/>
      <c r="G500" s="12"/>
      <c r="H500" s="1"/>
      <c r="I500" s="82" t="e">
        <f t="shared" si="115"/>
        <v>#DIV/0!</v>
      </c>
      <c r="J500" s="12" t="e">
        <f t="shared" si="116"/>
        <v>#DIV/0!</v>
      </c>
      <c r="K500" s="12" t="e">
        <f t="shared" si="117"/>
        <v>#DIV/0!</v>
      </c>
      <c r="L500" s="63"/>
      <c r="M500" s="63"/>
      <c r="N500" t="str">
        <f t="shared" si="103"/>
        <v/>
      </c>
      <c r="O500" s="63"/>
      <c r="P500" t="str">
        <f t="shared" si="105"/>
        <v/>
      </c>
      <c r="Q500" t="str">
        <f t="array" ref="Q500">IF(D500="","",IF(D500=D499,"",MAX(IF(D500=$D$2:$D$597,$N$2:$N$597))))</f>
        <v/>
      </c>
      <c r="R500" t="str">
        <f t="shared" si="106"/>
        <v/>
      </c>
      <c r="S500" s="2" t="str">
        <f t="shared" si="107"/>
        <v/>
      </c>
      <c r="T500" s="1" t="str">
        <f t="shared" si="108"/>
        <v/>
      </c>
      <c r="U500" s="1" t="str">
        <f t="shared" si="109"/>
        <v/>
      </c>
    </row>
    <row r="501" spans="1:21" x14ac:dyDescent="0.25">
      <c r="A501" s="63"/>
      <c r="B501" s="63"/>
      <c r="C501" s="63"/>
      <c r="D501" s="63"/>
      <c r="E501" s="63"/>
      <c r="F501" s="12"/>
      <c r="G501" s="12"/>
      <c r="H501" s="1"/>
      <c r="I501" s="82" t="e">
        <f t="shared" si="115"/>
        <v>#DIV/0!</v>
      </c>
      <c r="J501" s="12" t="e">
        <f t="shared" si="116"/>
        <v>#DIV/0!</v>
      </c>
      <c r="K501" s="12" t="e">
        <f t="shared" si="117"/>
        <v>#DIV/0!</v>
      </c>
      <c r="L501" s="63"/>
      <c r="M501" s="63"/>
      <c r="N501" t="str">
        <f t="shared" si="103"/>
        <v/>
      </c>
      <c r="O501" s="63"/>
      <c r="P501" t="str">
        <f t="shared" si="105"/>
        <v/>
      </c>
      <c r="Q501" t="str">
        <f t="array" ref="Q501">IF(D501="","",IF(D501=D500,"",MAX(IF(D501=$D$2:$D$597,$N$2:$N$597))))</f>
        <v/>
      </c>
      <c r="R501" t="str">
        <f t="shared" si="106"/>
        <v/>
      </c>
      <c r="S501" s="2" t="str">
        <f t="shared" si="107"/>
        <v/>
      </c>
      <c r="T501" s="1" t="str">
        <f t="shared" si="108"/>
        <v/>
      </c>
      <c r="U501" s="1" t="str">
        <f t="shared" si="109"/>
        <v/>
      </c>
    </row>
    <row r="502" spans="1:21" x14ac:dyDescent="0.25">
      <c r="A502" s="63"/>
      <c r="B502" s="63"/>
      <c r="C502" s="63"/>
      <c r="D502" s="63"/>
      <c r="E502" s="63"/>
      <c r="F502" s="12"/>
      <c r="G502" s="12"/>
      <c r="H502" s="1"/>
      <c r="I502" s="82" t="e">
        <f t="shared" si="115"/>
        <v>#DIV/0!</v>
      </c>
      <c r="J502" s="12" t="e">
        <f t="shared" si="116"/>
        <v>#DIV/0!</v>
      </c>
      <c r="K502" s="12" t="e">
        <f t="shared" si="117"/>
        <v>#DIV/0!</v>
      </c>
      <c r="L502" s="63"/>
      <c r="M502" s="63"/>
      <c r="N502" t="str">
        <f t="shared" si="103"/>
        <v/>
      </c>
      <c r="O502" s="63"/>
      <c r="P502" t="str">
        <f t="shared" si="105"/>
        <v/>
      </c>
      <c r="Q502" t="str">
        <f t="array" ref="Q502">IF(D502="","",IF(D502=D501,"",MAX(IF(D502=$D$2:$D$597,$N$2:$N$597))))</f>
        <v/>
      </c>
      <c r="R502" t="str">
        <f t="shared" si="106"/>
        <v/>
      </c>
      <c r="S502" s="2" t="str">
        <f t="shared" si="107"/>
        <v/>
      </c>
      <c r="T502" s="1" t="str">
        <f t="shared" si="108"/>
        <v/>
      </c>
      <c r="U502" s="1" t="str">
        <f t="shared" si="109"/>
        <v/>
      </c>
    </row>
    <row r="503" spans="1:21" x14ac:dyDescent="0.25">
      <c r="A503" s="63"/>
      <c r="B503" s="63"/>
      <c r="C503" s="63"/>
      <c r="D503" s="63"/>
      <c r="E503" s="63"/>
      <c r="F503" s="12"/>
      <c r="G503" s="12"/>
      <c r="H503" s="1"/>
      <c r="I503" s="82" t="e">
        <f t="shared" si="115"/>
        <v>#DIV/0!</v>
      </c>
      <c r="J503" s="12" t="e">
        <f t="shared" si="116"/>
        <v>#DIV/0!</v>
      </c>
      <c r="K503" s="12" t="e">
        <f t="shared" si="117"/>
        <v>#DIV/0!</v>
      </c>
      <c r="L503" s="63"/>
      <c r="M503" s="63"/>
      <c r="N503" t="str">
        <f t="shared" si="103"/>
        <v/>
      </c>
      <c r="O503" s="63"/>
      <c r="P503" t="str">
        <f t="shared" si="105"/>
        <v/>
      </c>
      <c r="Q503" t="str">
        <f t="array" ref="Q503">IF(D503="","",IF(D503=D502,"",MAX(IF(D503=$D$2:$D$597,$N$2:$N$597))))</f>
        <v/>
      </c>
      <c r="R503" t="str">
        <f t="shared" si="106"/>
        <v/>
      </c>
      <c r="S503" s="2" t="str">
        <f t="shared" si="107"/>
        <v/>
      </c>
      <c r="T503" s="1" t="str">
        <f t="shared" si="108"/>
        <v/>
      </c>
      <c r="U503" s="1" t="str">
        <f t="shared" si="109"/>
        <v/>
      </c>
    </row>
    <row r="504" spans="1:21" x14ac:dyDescent="0.25">
      <c r="A504" s="63"/>
      <c r="B504" s="63"/>
      <c r="C504" s="63"/>
      <c r="D504" s="63"/>
      <c r="E504" s="63"/>
      <c r="F504" s="12"/>
      <c r="G504" s="12"/>
      <c r="H504" s="1"/>
      <c r="I504" s="82" t="e">
        <f t="shared" si="115"/>
        <v>#DIV/0!</v>
      </c>
      <c r="J504" s="12" t="e">
        <f t="shared" si="116"/>
        <v>#DIV/0!</v>
      </c>
      <c r="K504" s="12" t="e">
        <f t="shared" si="117"/>
        <v>#DIV/0!</v>
      </c>
      <c r="L504" s="63"/>
      <c r="M504" s="63"/>
      <c r="N504" t="str">
        <f t="shared" si="103"/>
        <v/>
      </c>
      <c r="O504" s="63"/>
      <c r="P504" t="str">
        <f t="shared" si="105"/>
        <v/>
      </c>
      <c r="Q504" t="str">
        <f t="array" ref="Q504">IF(D504="","",IF(D504=D503,"",MAX(IF(D504=$D$2:$D$597,$N$2:$N$597))))</f>
        <v/>
      </c>
      <c r="R504" t="str">
        <f t="shared" si="106"/>
        <v/>
      </c>
      <c r="S504" s="2" t="str">
        <f t="shared" si="107"/>
        <v/>
      </c>
      <c r="T504" s="1" t="str">
        <f t="shared" si="108"/>
        <v/>
      </c>
      <c r="U504" s="1" t="str">
        <f t="shared" si="109"/>
        <v/>
      </c>
    </row>
    <row r="505" spans="1:21" x14ac:dyDescent="0.25">
      <c r="A505" s="63"/>
      <c r="B505" s="63"/>
      <c r="C505" s="63"/>
      <c r="D505" s="63"/>
      <c r="E505" s="63"/>
      <c r="F505" s="12"/>
      <c r="G505" s="12"/>
      <c r="H505" s="1"/>
      <c r="I505" s="82" t="e">
        <f t="shared" si="115"/>
        <v>#DIV/0!</v>
      </c>
      <c r="J505" s="12" t="e">
        <f t="shared" si="116"/>
        <v>#DIV/0!</v>
      </c>
      <c r="K505" s="12" t="e">
        <f t="shared" si="117"/>
        <v>#DIV/0!</v>
      </c>
      <c r="L505" s="63"/>
      <c r="M505" s="63"/>
      <c r="N505" t="str">
        <f t="shared" si="103"/>
        <v/>
      </c>
      <c r="O505" s="63"/>
      <c r="P505" t="str">
        <f t="shared" si="105"/>
        <v/>
      </c>
      <c r="Q505" t="str">
        <f t="array" ref="Q505">IF(D505="","",IF(D505=D504,"",MAX(IF(D505=$D$2:$D$597,$N$2:$N$597))))</f>
        <v/>
      </c>
      <c r="R505" t="str">
        <f t="shared" si="106"/>
        <v/>
      </c>
      <c r="S505" s="2" t="str">
        <f t="shared" si="107"/>
        <v/>
      </c>
      <c r="T505" s="1" t="str">
        <f t="shared" si="108"/>
        <v/>
      </c>
      <c r="U505" s="1" t="str">
        <f t="shared" si="109"/>
        <v/>
      </c>
    </row>
    <row r="506" spans="1:21" x14ac:dyDescent="0.25">
      <c r="A506" s="63"/>
      <c r="B506" s="63"/>
      <c r="C506" s="63"/>
      <c r="D506" s="63"/>
      <c r="E506" s="63"/>
      <c r="F506" s="12"/>
      <c r="G506" s="12"/>
      <c r="H506" s="1"/>
      <c r="I506" s="82" t="e">
        <f t="shared" si="115"/>
        <v>#DIV/0!</v>
      </c>
      <c r="J506" s="12" t="e">
        <f t="shared" si="116"/>
        <v>#DIV/0!</v>
      </c>
      <c r="K506" s="12" t="e">
        <f t="shared" si="117"/>
        <v>#DIV/0!</v>
      </c>
      <c r="L506" s="63"/>
      <c r="M506" s="63"/>
      <c r="N506" t="str">
        <f t="shared" si="103"/>
        <v/>
      </c>
      <c r="O506" s="63"/>
      <c r="P506" t="str">
        <f t="shared" si="105"/>
        <v/>
      </c>
      <c r="Q506" t="str">
        <f t="array" ref="Q506">IF(D506="","",IF(D506=D505,"",MAX(IF(D506=$D$2:$D$597,$N$2:$N$597))))</f>
        <v/>
      </c>
      <c r="R506" t="str">
        <f t="shared" si="106"/>
        <v/>
      </c>
      <c r="S506" s="2" t="str">
        <f t="shared" si="107"/>
        <v/>
      </c>
      <c r="T506" s="1" t="str">
        <f t="shared" si="108"/>
        <v/>
      </c>
      <c r="U506" s="1" t="str">
        <f t="shared" si="109"/>
        <v/>
      </c>
    </row>
    <row r="507" spans="1:21" x14ac:dyDescent="0.25">
      <c r="A507" s="63"/>
      <c r="B507" s="63"/>
      <c r="C507" s="63"/>
      <c r="D507" s="63"/>
      <c r="E507" s="63"/>
      <c r="F507" s="12"/>
      <c r="G507" s="12"/>
      <c r="H507" s="1"/>
      <c r="I507" s="82" t="e">
        <f t="shared" si="115"/>
        <v>#DIV/0!</v>
      </c>
      <c r="J507" s="12" t="e">
        <f t="shared" si="116"/>
        <v>#DIV/0!</v>
      </c>
      <c r="K507" s="12" t="e">
        <f t="shared" si="117"/>
        <v>#DIV/0!</v>
      </c>
      <c r="L507" s="63"/>
      <c r="M507" s="63"/>
      <c r="N507" t="str">
        <f t="shared" si="103"/>
        <v/>
      </c>
      <c r="O507" s="63"/>
      <c r="P507" t="str">
        <f t="shared" si="105"/>
        <v/>
      </c>
      <c r="Q507" t="str">
        <f t="array" ref="Q507">IF(D507="","",IF(D507=D506,"",MAX(IF(D507=$D$2:$D$597,$N$2:$N$597))))</f>
        <v/>
      </c>
      <c r="R507" t="str">
        <f t="shared" si="106"/>
        <v/>
      </c>
      <c r="S507" s="2" t="str">
        <f t="shared" si="107"/>
        <v/>
      </c>
      <c r="T507" s="1" t="str">
        <f t="shared" si="108"/>
        <v/>
      </c>
      <c r="U507" s="1" t="str">
        <f t="shared" si="109"/>
        <v/>
      </c>
    </row>
    <row r="508" spans="1:21" x14ac:dyDescent="0.25">
      <c r="A508" s="63"/>
      <c r="B508" s="63"/>
      <c r="C508" s="63"/>
      <c r="D508" s="63"/>
      <c r="E508" s="63"/>
      <c r="F508" s="12"/>
      <c r="G508" s="12"/>
      <c r="H508" s="1"/>
      <c r="I508" s="82" t="e">
        <f t="shared" si="115"/>
        <v>#DIV/0!</v>
      </c>
      <c r="J508" s="12" t="e">
        <f t="shared" si="116"/>
        <v>#DIV/0!</v>
      </c>
      <c r="K508" s="12" t="e">
        <f t="shared" si="117"/>
        <v>#DIV/0!</v>
      </c>
      <c r="L508" s="63"/>
      <c r="M508" s="63"/>
      <c r="N508" t="str">
        <f t="shared" si="103"/>
        <v/>
      </c>
      <c r="O508" s="63"/>
      <c r="P508" t="str">
        <f t="shared" si="105"/>
        <v/>
      </c>
      <c r="Q508" t="str">
        <f t="array" ref="Q508">IF(D508="","",IF(D508=D507,"",MAX(IF(D508=$D$2:$D$597,$N$2:$N$597))))</f>
        <v/>
      </c>
      <c r="R508" t="str">
        <f t="shared" si="106"/>
        <v/>
      </c>
      <c r="S508" s="2" t="str">
        <f t="shared" si="107"/>
        <v/>
      </c>
      <c r="T508" s="1" t="str">
        <f t="shared" si="108"/>
        <v/>
      </c>
      <c r="U508" s="1" t="str">
        <f t="shared" si="109"/>
        <v/>
      </c>
    </row>
    <row r="509" spans="1:21" x14ac:dyDescent="0.25">
      <c r="A509" s="63"/>
      <c r="B509" s="63"/>
      <c r="C509" s="63"/>
      <c r="D509" s="63"/>
      <c r="E509" s="63"/>
      <c r="F509" s="12"/>
      <c r="G509" s="12"/>
      <c r="H509" s="1"/>
      <c r="I509" s="82" t="e">
        <f t="shared" si="115"/>
        <v>#DIV/0!</v>
      </c>
      <c r="J509" s="12" t="e">
        <f t="shared" si="116"/>
        <v>#DIV/0!</v>
      </c>
      <c r="K509" s="12" t="e">
        <f t="shared" si="117"/>
        <v>#DIV/0!</v>
      </c>
      <c r="L509" s="63"/>
      <c r="M509" s="63"/>
      <c r="N509" t="str">
        <f t="shared" si="103"/>
        <v/>
      </c>
      <c r="O509" s="63"/>
      <c r="P509" t="str">
        <f t="shared" si="105"/>
        <v/>
      </c>
      <c r="Q509" t="str">
        <f t="array" ref="Q509">IF(D509="","",IF(D509=D508,"",MAX(IF(D509=$D$2:$D$597,$N$2:$N$597))))</f>
        <v/>
      </c>
      <c r="R509" t="str">
        <f t="shared" si="106"/>
        <v/>
      </c>
      <c r="S509" s="2" t="str">
        <f t="shared" si="107"/>
        <v/>
      </c>
      <c r="T509" s="1" t="str">
        <f t="shared" si="108"/>
        <v/>
      </c>
      <c r="U509" s="1" t="str">
        <f t="shared" si="109"/>
        <v/>
      </c>
    </row>
    <row r="510" spans="1:21" x14ac:dyDescent="0.25">
      <c r="A510" s="63"/>
      <c r="B510" s="63"/>
      <c r="C510" s="63"/>
      <c r="D510" s="63"/>
      <c r="E510" s="63"/>
      <c r="F510" s="12"/>
      <c r="G510" s="12"/>
      <c r="H510" s="1"/>
      <c r="I510" s="82" t="e">
        <f t="shared" si="115"/>
        <v>#DIV/0!</v>
      </c>
      <c r="J510" s="12" t="e">
        <f t="shared" si="116"/>
        <v>#DIV/0!</v>
      </c>
      <c r="K510" s="12" t="e">
        <f t="shared" si="117"/>
        <v>#DIV/0!</v>
      </c>
      <c r="L510" s="63"/>
      <c r="M510" s="63"/>
      <c r="N510" t="str">
        <f t="shared" si="103"/>
        <v/>
      </c>
      <c r="O510" s="63"/>
      <c r="P510" t="str">
        <f t="shared" si="105"/>
        <v/>
      </c>
      <c r="Q510" t="str">
        <f t="array" ref="Q510">IF(D510="","",IF(D510=D509,"",MAX(IF(D510=$D$2:$D$597,$N$2:$N$597))))</f>
        <v/>
      </c>
      <c r="R510" t="str">
        <f t="shared" si="106"/>
        <v/>
      </c>
      <c r="S510" s="2" t="str">
        <f t="shared" si="107"/>
        <v/>
      </c>
      <c r="T510" s="1" t="str">
        <f t="shared" si="108"/>
        <v/>
      </c>
      <c r="U510" s="1" t="str">
        <f t="shared" si="109"/>
        <v/>
      </c>
    </row>
    <row r="511" spans="1:21" x14ac:dyDescent="0.25">
      <c r="A511" s="63"/>
      <c r="B511" s="63"/>
      <c r="C511" s="63"/>
      <c r="D511" s="63"/>
      <c r="E511" s="63"/>
      <c r="F511" s="12"/>
      <c r="G511" s="12"/>
      <c r="H511" s="1"/>
      <c r="I511" s="82" t="e">
        <f t="shared" si="115"/>
        <v>#DIV/0!</v>
      </c>
      <c r="J511" s="12" t="e">
        <f t="shared" si="116"/>
        <v>#DIV/0!</v>
      </c>
      <c r="K511" s="12" t="e">
        <f t="shared" si="117"/>
        <v>#DIV/0!</v>
      </c>
      <c r="L511" s="63"/>
      <c r="M511" s="63"/>
      <c r="N511" t="str">
        <f t="shared" si="103"/>
        <v/>
      </c>
      <c r="O511" s="63"/>
      <c r="P511" t="str">
        <f t="shared" si="105"/>
        <v/>
      </c>
      <c r="Q511" t="str">
        <f t="array" ref="Q511">IF(D511="","",IF(D511=D510,"",MAX(IF(D511=$D$2:$D$597,$N$2:$N$597))))</f>
        <v/>
      </c>
      <c r="R511" t="str">
        <f t="shared" si="106"/>
        <v/>
      </c>
      <c r="S511" s="2" t="str">
        <f t="shared" si="107"/>
        <v/>
      </c>
      <c r="T511" s="1" t="str">
        <f t="shared" si="108"/>
        <v/>
      </c>
      <c r="U511" s="1" t="str">
        <f t="shared" si="109"/>
        <v/>
      </c>
    </row>
    <row r="512" spans="1:21" x14ac:dyDescent="0.25">
      <c r="A512" s="63"/>
      <c r="B512" s="63"/>
      <c r="C512" s="63"/>
      <c r="D512" s="63"/>
      <c r="E512" s="63"/>
      <c r="F512" s="12"/>
      <c r="G512" s="12"/>
      <c r="H512" s="1"/>
      <c r="I512" s="82" t="e">
        <f t="shared" si="115"/>
        <v>#DIV/0!</v>
      </c>
      <c r="J512" s="12" t="e">
        <f t="shared" si="116"/>
        <v>#DIV/0!</v>
      </c>
      <c r="K512" s="12" t="e">
        <f t="shared" si="117"/>
        <v>#DIV/0!</v>
      </c>
      <c r="L512" s="63"/>
      <c r="M512" s="63"/>
      <c r="N512" t="str">
        <f t="shared" si="103"/>
        <v/>
      </c>
      <c r="O512" s="63"/>
      <c r="P512" t="str">
        <f t="shared" si="105"/>
        <v/>
      </c>
      <c r="Q512" t="str">
        <f t="array" ref="Q512">IF(D512="","",IF(D512=D511,"",MAX(IF(D512=$D$2:$D$597,$N$2:$N$597))))</f>
        <v/>
      </c>
      <c r="R512" t="str">
        <f t="shared" si="106"/>
        <v/>
      </c>
      <c r="S512" s="2" t="str">
        <f t="shared" si="107"/>
        <v/>
      </c>
      <c r="T512" s="1" t="str">
        <f t="shared" si="108"/>
        <v/>
      </c>
      <c r="U512" s="1" t="str">
        <f t="shared" si="109"/>
        <v/>
      </c>
    </row>
    <row r="513" spans="1:21" x14ac:dyDescent="0.25">
      <c r="A513" s="63"/>
      <c r="B513" s="63"/>
      <c r="C513" s="63"/>
      <c r="D513" s="63"/>
      <c r="E513" s="63"/>
      <c r="F513" s="12"/>
      <c r="G513" s="12"/>
      <c r="H513" s="1"/>
      <c r="I513" s="82" t="e">
        <f t="shared" si="115"/>
        <v>#DIV/0!</v>
      </c>
      <c r="J513" s="12" t="e">
        <f t="shared" si="116"/>
        <v>#DIV/0!</v>
      </c>
      <c r="K513" s="12" t="e">
        <f t="shared" si="117"/>
        <v>#DIV/0!</v>
      </c>
      <c r="L513" s="63"/>
      <c r="M513" s="63"/>
      <c r="N513" t="str">
        <f t="shared" si="103"/>
        <v/>
      </c>
      <c r="O513" s="63"/>
      <c r="P513" t="str">
        <f t="shared" si="105"/>
        <v/>
      </c>
      <c r="Q513" t="str">
        <f t="array" ref="Q513">IF(D513="","",IF(D513=D512,"",MAX(IF(D513=$D$2:$D$597,$N$2:$N$597))))</f>
        <v/>
      </c>
      <c r="R513" t="str">
        <f t="shared" si="106"/>
        <v/>
      </c>
      <c r="S513" s="2" t="str">
        <f t="shared" si="107"/>
        <v/>
      </c>
      <c r="T513" s="1" t="str">
        <f t="shared" si="108"/>
        <v/>
      </c>
      <c r="U513" s="1" t="str">
        <f t="shared" si="109"/>
        <v/>
      </c>
    </row>
    <row r="514" spans="1:21" x14ac:dyDescent="0.25">
      <c r="A514" s="63"/>
      <c r="B514" s="63"/>
      <c r="C514" s="63"/>
      <c r="D514" s="63"/>
      <c r="E514" s="63"/>
      <c r="F514" s="12"/>
      <c r="G514" s="12"/>
      <c r="H514" s="1"/>
      <c r="I514" s="82" t="e">
        <f t="shared" si="115"/>
        <v>#DIV/0!</v>
      </c>
      <c r="J514" s="12" t="e">
        <f t="shared" si="116"/>
        <v>#DIV/0!</v>
      </c>
      <c r="K514" s="12" t="e">
        <f t="shared" si="117"/>
        <v>#DIV/0!</v>
      </c>
      <c r="L514" s="63"/>
      <c r="M514" s="63"/>
      <c r="N514" t="str">
        <f t="shared" ref="N514:N577" si="118">IF(D514="","",IF(G514&gt;0,IF(D514=D513,N513+1,1),0))</f>
        <v/>
      </c>
      <c r="O514" s="63"/>
      <c r="P514" t="str">
        <f t="shared" si="105"/>
        <v/>
      </c>
      <c r="Q514" t="str">
        <f t="array" ref="Q514">IF(D514="","",IF(D514=D513,"",MAX(IF(D514=$D$2:$D$597,$N$2:$N$597))))</f>
        <v/>
      </c>
      <c r="R514" t="str">
        <f t="shared" si="106"/>
        <v/>
      </c>
      <c r="S514" s="2" t="str">
        <f t="shared" si="107"/>
        <v/>
      </c>
      <c r="T514" s="1" t="str">
        <f t="shared" si="108"/>
        <v/>
      </c>
      <c r="U514" s="1" t="str">
        <f t="shared" si="109"/>
        <v/>
      </c>
    </row>
    <row r="515" spans="1:21" x14ac:dyDescent="0.25">
      <c r="A515" s="63"/>
      <c r="B515" s="63"/>
      <c r="C515" s="63"/>
      <c r="D515" s="63"/>
      <c r="E515" s="63"/>
      <c r="F515" s="12"/>
      <c r="G515" s="12"/>
      <c r="H515" s="1"/>
      <c r="I515" s="82" t="e">
        <f t="shared" si="115"/>
        <v>#DIV/0!</v>
      </c>
      <c r="J515" s="12" t="e">
        <f t="shared" si="116"/>
        <v>#DIV/0!</v>
      </c>
      <c r="K515" s="12" t="e">
        <f t="shared" si="117"/>
        <v>#DIV/0!</v>
      </c>
      <c r="L515" s="63"/>
      <c r="M515" s="63"/>
      <c r="N515" t="str">
        <f t="shared" si="118"/>
        <v/>
      </c>
      <c r="O515" s="63"/>
      <c r="P515" t="str">
        <f t="shared" ref="P515:P578" si="119">IF(D515="","",IF(E515&lt;&gt;E514,E515,""))</f>
        <v/>
      </c>
      <c r="Q515" t="str">
        <f t="array" ref="Q515">IF(D515="","",IF(D515=D514,"",MAX(IF(D515=$D$2:$D$597,$N$2:$N$597))))</f>
        <v/>
      </c>
      <c r="R515" t="str">
        <f t="shared" ref="R515:R578" si="120">IF(D515="","",IF(D515=D514,"",1))</f>
        <v/>
      </c>
      <c r="S515" s="2" t="str">
        <f t="shared" ref="S515:S578" si="121">IF(M515="Y",I515,"")</f>
        <v/>
      </c>
      <c r="T515" s="1" t="str">
        <f t="shared" ref="T515:T578" si="122">IF(M515="Y",G515-F515,"")</f>
        <v/>
      </c>
      <c r="U515" s="1" t="str">
        <f t="shared" ref="U515:U578" si="123">IF(M515="Y",(G515-F515)/E515,"")</f>
        <v/>
      </c>
    </row>
    <row r="516" spans="1:21" x14ac:dyDescent="0.25">
      <c r="A516" s="63"/>
      <c r="B516" s="63"/>
      <c r="C516" s="63"/>
      <c r="D516" s="63"/>
      <c r="E516" s="63"/>
      <c r="F516" s="12"/>
      <c r="G516" s="12"/>
      <c r="H516" s="1"/>
      <c r="I516" s="82" t="e">
        <f t="shared" si="115"/>
        <v>#DIV/0!</v>
      </c>
      <c r="J516" s="12" t="e">
        <f t="shared" si="116"/>
        <v>#DIV/0!</v>
      </c>
      <c r="K516" s="12" t="e">
        <f t="shared" si="117"/>
        <v>#DIV/0!</v>
      </c>
      <c r="L516" s="63"/>
      <c r="M516" s="63"/>
      <c r="N516" t="str">
        <f t="shared" si="118"/>
        <v/>
      </c>
      <c r="O516" s="63"/>
      <c r="P516" t="str">
        <f t="shared" si="119"/>
        <v/>
      </c>
      <c r="Q516" t="str">
        <f t="array" ref="Q516">IF(D516="","",IF(D516=D515,"",MAX(IF(D516=$D$2:$D$597,$N$2:$N$597))))</f>
        <v/>
      </c>
      <c r="R516" t="str">
        <f t="shared" si="120"/>
        <v/>
      </c>
      <c r="S516" s="2" t="str">
        <f t="shared" si="121"/>
        <v/>
      </c>
      <c r="T516" s="1" t="str">
        <f t="shared" si="122"/>
        <v/>
      </c>
      <c r="U516" s="1" t="str">
        <f t="shared" si="123"/>
        <v/>
      </c>
    </row>
    <row r="517" spans="1:21" x14ac:dyDescent="0.25">
      <c r="A517" s="63"/>
      <c r="B517" s="63"/>
      <c r="C517" s="63"/>
      <c r="D517" s="63"/>
      <c r="E517" s="63"/>
      <c r="F517" s="12"/>
      <c r="G517" s="12"/>
      <c r="H517" s="1"/>
      <c r="I517" s="82" t="e">
        <f t="shared" si="115"/>
        <v>#DIV/0!</v>
      </c>
      <c r="J517" s="12" t="e">
        <f t="shared" si="116"/>
        <v>#DIV/0!</v>
      </c>
      <c r="K517" s="12" t="e">
        <f t="shared" si="117"/>
        <v>#DIV/0!</v>
      </c>
      <c r="L517" s="63"/>
      <c r="M517" s="63"/>
      <c r="N517" t="str">
        <f t="shared" si="118"/>
        <v/>
      </c>
      <c r="O517" s="63"/>
      <c r="P517" t="str">
        <f t="shared" si="119"/>
        <v/>
      </c>
      <c r="Q517" t="str">
        <f t="array" ref="Q517">IF(D517="","",IF(D517=D516,"",MAX(IF(D517=$D$2:$D$597,$N$2:$N$597))))</f>
        <v/>
      </c>
      <c r="R517" t="str">
        <f t="shared" si="120"/>
        <v/>
      </c>
      <c r="S517" s="2" t="str">
        <f t="shared" si="121"/>
        <v/>
      </c>
      <c r="T517" s="1" t="str">
        <f t="shared" si="122"/>
        <v/>
      </c>
      <c r="U517" s="1" t="str">
        <f t="shared" si="123"/>
        <v/>
      </c>
    </row>
    <row r="518" spans="1:21" x14ac:dyDescent="0.25">
      <c r="A518" s="63"/>
      <c r="B518" s="63"/>
      <c r="C518" s="63"/>
      <c r="D518" s="63"/>
      <c r="E518" s="63"/>
      <c r="F518" s="12"/>
      <c r="G518" s="12"/>
      <c r="H518" s="1"/>
      <c r="I518" s="82" t="e">
        <f t="shared" si="115"/>
        <v>#DIV/0!</v>
      </c>
      <c r="J518" s="12" t="e">
        <f t="shared" si="116"/>
        <v>#DIV/0!</v>
      </c>
      <c r="K518" s="12" t="e">
        <f t="shared" si="117"/>
        <v>#DIV/0!</v>
      </c>
      <c r="L518" s="63"/>
      <c r="M518" s="63"/>
      <c r="N518" t="str">
        <f t="shared" si="118"/>
        <v/>
      </c>
      <c r="O518" s="63"/>
      <c r="P518" t="str">
        <f t="shared" si="119"/>
        <v/>
      </c>
      <c r="Q518" t="str">
        <f t="array" ref="Q518">IF(D518="","",IF(D518=D517,"",MAX(IF(D518=$D$2:$D$597,$N$2:$N$597))))</f>
        <v/>
      </c>
      <c r="R518" t="str">
        <f t="shared" si="120"/>
        <v/>
      </c>
      <c r="S518" s="2" t="str">
        <f t="shared" si="121"/>
        <v/>
      </c>
      <c r="T518" s="1" t="str">
        <f t="shared" si="122"/>
        <v/>
      </c>
      <c r="U518" s="1" t="str">
        <f t="shared" si="123"/>
        <v/>
      </c>
    </row>
    <row r="519" spans="1:21" x14ac:dyDescent="0.25">
      <c r="A519" s="63"/>
      <c r="B519" s="63"/>
      <c r="C519" s="63"/>
      <c r="D519" s="63"/>
      <c r="E519" s="63"/>
      <c r="F519" s="12"/>
      <c r="G519" s="12"/>
      <c r="H519" s="1"/>
      <c r="I519" s="82" t="e">
        <f t="shared" si="115"/>
        <v>#DIV/0!</v>
      </c>
      <c r="J519" s="12" t="e">
        <f t="shared" si="116"/>
        <v>#DIV/0!</v>
      </c>
      <c r="K519" s="12" t="e">
        <f t="shared" si="117"/>
        <v>#DIV/0!</v>
      </c>
      <c r="L519" s="63"/>
      <c r="M519" s="63"/>
      <c r="N519" t="str">
        <f t="shared" si="118"/>
        <v/>
      </c>
      <c r="O519" s="63"/>
      <c r="P519" t="str">
        <f t="shared" si="119"/>
        <v/>
      </c>
      <c r="Q519" t="str">
        <f t="array" ref="Q519">IF(D519="","",IF(D519=D518,"",MAX(IF(D519=$D$2:$D$597,$N$2:$N$597))))</f>
        <v/>
      </c>
      <c r="R519" t="str">
        <f t="shared" si="120"/>
        <v/>
      </c>
      <c r="S519" s="2" t="str">
        <f t="shared" si="121"/>
        <v/>
      </c>
      <c r="T519" s="1" t="str">
        <f t="shared" si="122"/>
        <v/>
      </c>
      <c r="U519" s="1" t="str">
        <f t="shared" si="123"/>
        <v/>
      </c>
    </row>
    <row r="520" spans="1:21" x14ac:dyDescent="0.25">
      <c r="A520" s="63"/>
      <c r="B520" s="63"/>
      <c r="C520" s="63"/>
      <c r="D520" s="63"/>
      <c r="E520" s="63"/>
      <c r="F520" s="12"/>
      <c r="G520" s="12"/>
      <c r="H520" s="1"/>
      <c r="I520" s="82" t="e">
        <f t="shared" si="115"/>
        <v>#DIV/0!</v>
      </c>
      <c r="J520" s="12" t="e">
        <f t="shared" si="116"/>
        <v>#DIV/0!</v>
      </c>
      <c r="K520" s="12" t="e">
        <f t="shared" si="117"/>
        <v>#DIV/0!</v>
      </c>
      <c r="L520" s="63"/>
      <c r="M520" s="63"/>
      <c r="N520" t="str">
        <f t="shared" si="118"/>
        <v/>
      </c>
      <c r="O520" s="63"/>
      <c r="P520" t="str">
        <f t="shared" si="119"/>
        <v/>
      </c>
      <c r="Q520" t="str">
        <f t="array" ref="Q520">IF(D520="","",IF(D520=D519,"",MAX(IF(D520=$D$2:$D$597,$N$2:$N$597))))</f>
        <v/>
      </c>
      <c r="R520" t="str">
        <f t="shared" si="120"/>
        <v/>
      </c>
      <c r="S520" s="2" t="str">
        <f t="shared" si="121"/>
        <v/>
      </c>
      <c r="T520" s="1" t="str">
        <f t="shared" si="122"/>
        <v/>
      </c>
      <c r="U520" s="1" t="str">
        <f t="shared" si="123"/>
        <v/>
      </c>
    </row>
    <row r="521" spans="1:21" x14ac:dyDescent="0.25">
      <c r="A521" s="63"/>
      <c r="B521" s="63"/>
      <c r="C521" s="63"/>
      <c r="D521" s="63"/>
      <c r="E521" s="63"/>
      <c r="F521" s="12"/>
      <c r="G521" s="12"/>
      <c r="H521" s="1"/>
      <c r="I521" s="82" t="e">
        <f t="shared" si="115"/>
        <v>#DIV/0!</v>
      </c>
      <c r="J521" s="12" t="e">
        <f t="shared" si="116"/>
        <v>#DIV/0!</v>
      </c>
      <c r="K521" s="12" t="e">
        <f t="shared" si="117"/>
        <v>#DIV/0!</v>
      </c>
      <c r="L521" s="63"/>
      <c r="M521" s="63"/>
      <c r="N521" t="str">
        <f t="shared" si="118"/>
        <v/>
      </c>
      <c r="O521" s="63"/>
      <c r="P521" t="str">
        <f t="shared" si="119"/>
        <v/>
      </c>
      <c r="Q521" t="str">
        <f t="array" ref="Q521">IF(D521="","",IF(D521=D520,"",MAX(IF(D521=$D$2:$D$597,$N$2:$N$597))))</f>
        <v/>
      </c>
      <c r="R521" t="str">
        <f t="shared" si="120"/>
        <v/>
      </c>
      <c r="S521" s="2" t="str">
        <f t="shared" si="121"/>
        <v/>
      </c>
      <c r="T521" s="1" t="str">
        <f t="shared" si="122"/>
        <v/>
      </c>
      <c r="U521" s="1" t="str">
        <f t="shared" si="123"/>
        <v/>
      </c>
    </row>
    <row r="522" spans="1:21" x14ac:dyDescent="0.25">
      <c r="A522" s="63"/>
      <c r="B522" s="63"/>
      <c r="C522" s="63"/>
      <c r="D522" s="63"/>
      <c r="E522" s="63"/>
      <c r="F522" s="12"/>
      <c r="G522" s="12"/>
      <c r="H522" s="1"/>
      <c r="I522" s="82" t="e">
        <f t="shared" si="115"/>
        <v>#DIV/0!</v>
      </c>
      <c r="J522" s="12" t="e">
        <f t="shared" si="116"/>
        <v>#DIV/0!</v>
      </c>
      <c r="K522" s="12" t="e">
        <f t="shared" si="117"/>
        <v>#DIV/0!</v>
      </c>
      <c r="L522" s="63"/>
      <c r="M522" s="63"/>
      <c r="N522" t="str">
        <f t="shared" si="118"/>
        <v/>
      </c>
      <c r="O522" s="63"/>
      <c r="P522" t="str">
        <f t="shared" si="119"/>
        <v/>
      </c>
      <c r="Q522" t="str">
        <f t="array" ref="Q522">IF(D522="","",IF(D522=D521,"",MAX(IF(D522=$D$2:$D$597,$N$2:$N$597))))</f>
        <v/>
      </c>
      <c r="R522" t="str">
        <f t="shared" si="120"/>
        <v/>
      </c>
      <c r="S522" s="2" t="str">
        <f t="shared" si="121"/>
        <v/>
      </c>
      <c r="T522" s="1" t="str">
        <f t="shared" si="122"/>
        <v/>
      </c>
      <c r="U522" s="1" t="str">
        <f t="shared" si="123"/>
        <v/>
      </c>
    </row>
    <row r="523" spans="1:21" x14ac:dyDescent="0.25">
      <c r="A523" s="63"/>
      <c r="B523" s="63"/>
      <c r="C523" s="63"/>
      <c r="D523" s="63"/>
      <c r="E523" s="63"/>
      <c r="F523" s="12"/>
      <c r="G523" s="12"/>
      <c r="H523" s="1"/>
      <c r="I523" s="82" t="e">
        <f t="shared" si="115"/>
        <v>#DIV/0!</v>
      </c>
      <c r="J523" s="12" t="e">
        <f t="shared" si="116"/>
        <v>#DIV/0!</v>
      </c>
      <c r="K523" s="12" t="e">
        <f t="shared" si="117"/>
        <v>#DIV/0!</v>
      </c>
      <c r="L523" s="63"/>
      <c r="M523" s="63"/>
      <c r="N523" t="str">
        <f t="shared" si="118"/>
        <v/>
      </c>
      <c r="O523" s="63"/>
      <c r="P523" t="str">
        <f t="shared" si="119"/>
        <v/>
      </c>
      <c r="Q523" t="str">
        <f t="array" ref="Q523">IF(D523="","",IF(D523=D522,"",MAX(IF(D523=$D$2:$D$597,$N$2:$N$597))))</f>
        <v/>
      </c>
      <c r="R523" t="str">
        <f t="shared" si="120"/>
        <v/>
      </c>
      <c r="S523" s="2" t="str">
        <f t="shared" si="121"/>
        <v/>
      </c>
      <c r="T523" s="1" t="str">
        <f t="shared" si="122"/>
        <v/>
      </c>
      <c r="U523" s="1" t="str">
        <f t="shared" si="123"/>
        <v/>
      </c>
    </row>
    <row r="524" spans="1:21" x14ac:dyDescent="0.25">
      <c r="A524" s="63"/>
      <c r="B524" s="63"/>
      <c r="C524" s="63"/>
      <c r="D524" s="63"/>
      <c r="E524" s="63"/>
      <c r="F524" s="12"/>
      <c r="G524" s="12"/>
      <c r="H524" s="1"/>
      <c r="I524" s="82" t="e">
        <f t="shared" si="115"/>
        <v>#DIV/0!</v>
      </c>
      <c r="J524" s="12" t="e">
        <f t="shared" si="116"/>
        <v>#DIV/0!</v>
      </c>
      <c r="K524" s="12" t="e">
        <f t="shared" si="117"/>
        <v>#DIV/0!</v>
      </c>
      <c r="L524" s="63"/>
      <c r="M524" s="63"/>
      <c r="N524" t="str">
        <f t="shared" si="118"/>
        <v/>
      </c>
      <c r="O524" s="63"/>
      <c r="P524" t="str">
        <f t="shared" si="119"/>
        <v/>
      </c>
      <c r="Q524" t="str">
        <f t="array" ref="Q524">IF(D524="","",IF(D524=D523,"",MAX(IF(D524=$D$2:$D$597,$N$2:$N$597))))</f>
        <v/>
      </c>
      <c r="R524" t="str">
        <f t="shared" si="120"/>
        <v/>
      </c>
      <c r="S524" s="2" t="str">
        <f t="shared" si="121"/>
        <v/>
      </c>
      <c r="T524" s="1" t="str">
        <f t="shared" si="122"/>
        <v/>
      </c>
      <c r="U524" s="1" t="str">
        <f t="shared" si="123"/>
        <v/>
      </c>
    </row>
    <row r="525" spans="1:21" x14ac:dyDescent="0.25">
      <c r="A525" s="63"/>
      <c r="B525" s="63"/>
      <c r="C525" s="63"/>
      <c r="D525" s="63"/>
      <c r="E525" s="63"/>
      <c r="F525" s="12"/>
      <c r="G525" s="12"/>
      <c r="H525" s="1"/>
      <c r="I525" s="82" t="e">
        <f t="shared" si="115"/>
        <v>#DIV/0!</v>
      </c>
      <c r="J525" s="12" t="e">
        <f t="shared" si="116"/>
        <v>#DIV/0!</v>
      </c>
      <c r="K525" s="12" t="e">
        <f t="shared" si="117"/>
        <v>#DIV/0!</v>
      </c>
      <c r="L525" s="63"/>
      <c r="M525" s="63"/>
      <c r="N525" t="str">
        <f t="shared" si="118"/>
        <v/>
      </c>
      <c r="O525" s="63"/>
      <c r="P525" t="str">
        <f t="shared" si="119"/>
        <v/>
      </c>
      <c r="Q525" t="str">
        <f t="array" ref="Q525">IF(D525="","",IF(D525=D524,"",MAX(IF(D525=$D$2:$D$597,$N$2:$N$597))))</f>
        <v/>
      </c>
      <c r="R525" t="str">
        <f t="shared" si="120"/>
        <v/>
      </c>
      <c r="S525" s="2" t="str">
        <f t="shared" si="121"/>
        <v/>
      </c>
      <c r="T525" s="1" t="str">
        <f t="shared" si="122"/>
        <v/>
      </c>
      <c r="U525" s="1" t="str">
        <f t="shared" si="123"/>
        <v/>
      </c>
    </row>
    <row r="526" spans="1:21" x14ac:dyDescent="0.25">
      <c r="A526" s="63"/>
      <c r="B526" s="63"/>
      <c r="C526" s="63"/>
      <c r="D526" s="63"/>
      <c r="E526" s="63"/>
      <c r="F526" s="12"/>
      <c r="G526" s="12"/>
      <c r="H526" s="1"/>
      <c r="I526" s="82" t="e">
        <f t="shared" si="115"/>
        <v>#DIV/0!</v>
      </c>
      <c r="J526" s="12" t="e">
        <f t="shared" si="116"/>
        <v>#DIV/0!</v>
      </c>
      <c r="K526" s="12" t="e">
        <f t="shared" si="117"/>
        <v>#DIV/0!</v>
      </c>
      <c r="L526" s="63"/>
      <c r="M526" s="63"/>
      <c r="N526" t="str">
        <f t="shared" si="118"/>
        <v/>
      </c>
      <c r="O526" s="63"/>
      <c r="P526" t="str">
        <f t="shared" si="119"/>
        <v/>
      </c>
      <c r="Q526" t="str">
        <f t="array" ref="Q526">IF(D526="","",IF(D526=D525,"",MAX(IF(D526=$D$2:$D$597,$N$2:$N$597))))</f>
        <v/>
      </c>
      <c r="R526" t="str">
        <f t="shared" si="120"/>
        <v/>
      </c>
      <c r="S526" s="2" t="str">
        <f t="shared" si="121"/>
        <v/>
      </c>
      <c r="T526" s="1" t="str">
        <f t="shared" si="122"/>
        <v/>
      </c>
      <c r="U526" s="1" t="str">
        <f t="shared" si="123"/>
        <v/>
      </c>
    </row>
    <row r="527" spans="1:21" x14ac:dyDescent="0.25">
      <c r="A527" s="63"/>
      <c r="B527" s="63"/>
      <c r="C527" s="63"/>
      <c r="D527" s="63"/>
      <c r="E527" s="63"/>
      <c r="F527" s="12"/>
      <c r="G527" s="12"/>
      <c r="H527" s="1"/>
      <c r="I527" s="82" t="e">
        <f t="shared" si="115"/>
        <v>#DIV/0!</v>
      </c>
      <c r="J527" s="12" t="e">
        <f t="shared" si="116"/>
        <v>#DIV/0!</v>
      </c>
      <c r="K527" s="12" t="e">
        <f t="shared" si="117"/>
        <v>#DIV/0!</v>
      </c>
      <c r="L527" s="63"/>
      <c r="M527" s="63"/>
      <c r="N527" t="str">
        <f t="shared" si="118"/>
        <v/>
      </c>
      <c r="O527" s="63"/>
      <c r="P527" t="str">
        <f t="shared" si="119"/>
        <v/>
      </c>
      <c r="Q527" t="str">
        <f t="array" ref="Q527">IF(D527="","",IF(D527=D526,"",MAX(IF(D527=$D$2:$D$597,$N$2:$N$597))))</f>
        <v/>
      </c>
      <c r="R527" t="str">
        <f t="shared" si="120"/>
        <v/>
      </c>
      <c r="S527" s="2" t="str">
        <f t="shared" si="121"/>
        <v/>
      </c>
      <c r="T527" s="1" t="str">
        <f t="shared" si="122"/>
        <v/>
      </c>
      <c r="U527" s="1" t="str">
        <f t="shared" si="123"/>
        <v/>
      </c>
    </row>
    <row r="528" spans="1:21" x14ac:dyDescent="0.25">
      <c r="A528" s="63"/>
      <c r="B528" s="63"/>
      <c r="C528" s="63"/>
      <c r="D528" s="63"/>
      <c r="E528" s="63"/>
      <c r="F528" s="12"/>
      <c r="G528" s="12"/>
      <c r="H528" s="1"/>
      <c r="I528" s="82" t="e">
        <f t="shared" si="115"/>
        <v>#DIV/0!</v>
      </c>
      <c r="J528" s="12" t="e">
        <f t="shared" si="116"/>
        <v>#DIV/0!</v>
      </c>
      <c r="K528" s="12" t="e">
        <f t="shared" si="117"/>
        <v>#DIV/0!</v>
      </c>
      <c r="L528" s="63"/>
      <c r="M528" s="63"/>
      <c r="N528" t="str">
        <f t="shared" si="118"/>
        <v/>
      </c>
      <c r="O528" s="63"/>
      <c r="P528" t="str">
        <f t="shared" si="119"/>
        <v/>
      </c>
      <c r="Q528" t="str">
        <f t="array" ref="Q528">IF(D528="","",IF(D528=D527,"",MAX(IF(D528=$D$2:$D$597,$N$2:$N$597))))</f>
        <v/>
      </c>
      <c r="R528" t="str">
        <f t="shared" si="120"/>
        <v/>
      </c>
      <c r="S528" s="2" t="str">
        <f t="shared" si="121"/>
        <v/>
      </c>
      <c r="T528" s="1" t="str">
        <f t="shared" si="122"/>
        <v/>
      </c>
      <c r="U528" s="1" t="str">
        <f t="shared" si="123"/>
        <v/>
      </c>
    </row>
    <row r="529" spans="1:21" x14ac:dyDescent="0.25">
      <c r="A529" s="63"/>
      <c r="B529" s="63"/>
      <c r="C529" s="63"/>
      <c r="D529" s="63"/>
      <c r="E529" s="63"/>
      <c r="F529" s="12"/>
      <c r="G529" s="12"/>
      <c r="H529" s="1"/>
      <c r="I529" s="82" t="e">
        <f t="shared" si="115"/>
        <v>#DIV/0!</v>
      </c>
      <c r="J529" s="12" t="e">
        <f t="shared" si="116"/>
        <v>#DIV/0!</v>
      </c>
      <c r="K529" s="12" t="e">
        <f t="shared" si="117"/>
        <v>#DIV/0!</v>
      </c>
      <c r="L529" s="63"/>
      <c r="M529" s="63"/>
      <c r="N529" t="str">
        <f t="shared" si="118"/>
        <v/>
      </c>
      <c r="O529" s="63"/>
      <c r="P529" t="str">
        <f t="shared" si="119"/>
        <v/>
      </c>
      <c r="Q529" t="str">
        <f t="array" ref="Q529">IF(D529="","",IF(D529=D528,"",MAX(IF(D529=$D$2:$D$597,$N$2:$N$597))))</f>
        <v/>
      </c>
      <c r="R529" t="str">
        <f t="shared" si="120"/>
        <v/>
      </c>
      <c r="S529" s="2" t="str">
        <f t="shared" si="121"/>
        <v/>
      </c>
      <c r="T529" s="1" t="str">
        <f t="shared" si="122"/>
        <v/>
      </c>
      <c r="U529" s="1" t="str">
        <f t="shared" si="123"/>
        <v/>
      </c>
    </row>
    <row r="530" spans="1:21" x14ac:dyDescent="0.25">
      <c r="A530" s="63"/>
      <c r="B530" s="63"/>
      <c r="C530" s="63"/>
      <c r="D530" s="63"/>
      <c r="E530" s="63"/>
      <c r="F530" s="12"/>
      <c r="G530" s="12"/>
      <c r="H530" s="1"/>
      <c r="I530" s="82" t="e">
        <f t="shared" si="115"/>
        <v>#DIV/0!</v>
      </c>
      <c r="J530" s="12" t="e">
        <f t="shared" si="116"/>
        <v>#DIV/0!</v>
      </c>
      <c r="K530" s="12" t="e">
        <f t="shared" si="117"/>
        <v>#DIV/0!</v>
      </c>
      <c r="L530" s="63"/>
      <c r="M530" s="63"/>
      <c r="N530" t="str">
        <f t="shared" si="118"/>
        <v/>
      </c>
      <c r="O530" s="63"/>
      <c r="P530" t="str">
        <f t="shared" si="119"/>
        <v/>
      </c>
      <c r="Q530" t="str">
        <f t="array" ref="Q530">IF(D530="","",IF(D530=D529,"",MAX(IF(D530=$D$2:$D$597,$N$2:$N$597))))</f>
        <v/>
      </c>
      <c r="R530" t="str">
        <f t="shared" si="120"/>
        <v/>
      </c>
      <c r="S530" s="2" t="str">
        <f t="shared" si="121"/>
        <v/>
      </c>
      <c r="T530" s="1" t="str">
        <f t="shared" si="122"/>
        <v/>
      </c>
      <c r="U530" s="1" t="str">
        <f t="shared" si="123"/>
        <v/>
      </c>
    </row>
    <row r="531" spans="1:21" x14ac:dyDescent="0.25">
      <c r="A531" s="63"/>
      <c r="B531" s="63"/>
      <c r="C531" s="63"/>
      <c r="D531" s="63"/>
      <c r="E531" s="63"/>
      <c r="F531" s="12"/>
      <c r="G531" s="12"/>
      <c r="H531" s="1"/>
      <c r="I531" s="82" t="e">
        <f t="shared" si="115"/>
        <v>#DIV/0!</v>
      </c>
      <c r="J531" s="12" t="e">
        <f t="shared" si="116"/>
        <v>#DIV/0!</v>
      </c>
      <c r="K531" s="12" t="e">
        <f t="shared" si="117"/>
        <v>#DIV/0!</v>
      </c>
      <c r="L531" s="63"/>
      <c r="M531" s="63"/>
      <c r="N531" t="str">
        <f t="shared" si="118"/>
        <v/>
      </c>
      <c r="O531" s="63"/>
      <c r="P531" t="str">
        <f t="shared" si="119"/>
        <v/>
      </c>
      <c r="Q531" t="str">
        <f t="array" ref="Q531">IF(D531="","",IF(D531=D530,"",MAX(IF(D531=$D$2:$D$597,$N$2:$N$597))))</f>
        <v/>
      </c>
      <c r="R531" t="str">
        <f t="shared" si="120"/>
        <v/>
      </c>
      <c r="S531" s="2" t="str">
        <f t="shared" si="121"/>
        <v/>
      </c>
      <c r="T531" s="1" t="str">
        <f t="shared" si="122"/>
        <v/>
      </c>
      <c r="U531" s="1" t="str">
        <f t="shared" si="123"/>
        <v/>
      </c>
    </row>
    <row r="532" spans="1:21" x14ac:dyDescent="0.25">
      <c r="A532" s="63"/>
      <c r="B532" s="63"/>
      <c r="C532" s="63"/>
      <c r="D532" s="63"/>
      <c r="E532" s="63"/>
      <c r="F532" s="12"/>
      <c r="G532" s="12"/>
      <c r="H532" s="1"/>
      <c r="I532" s="82" t="e">
        <f t="shared" si="115"/>
        <v>#DIV/0!</v>
      </c>
      <c r="J532" s="12" t="e">
        <f t="shared" si="116"/>
        <v>#DIV/0!</v>
      </c>
      <c r="K532" s="12" t="e">
        <f t="shared" si="117"/>
        <v>#DIV/0!</v>
      </c>
      <c r="L532" s="63"/>
      <c r="M532" s="63"/>
      <c r="N532" t="str">
        <f t="shared" si="118"/>
        <v/>
      </c>
      <c r="O532" s="63"/>
      <c r="P532" t="str">
        <f t="shared" si="119"/>
        <v/>
      </c>
      <c r="Q532" t="str">
        <f t="array" ref="Q532">IF(D532="","",IF(D532=D531,"",MAX(IF(D532=$D$2:$D$597,$N$2:$N$597))))</f>
        <v/>
      </c>
      <c r="R532" t="str">
        <f t="shared" si="120"/>
        <v/>
      </c>
      <c r="S532" s="2" t="str">
        <f t="shared" si="121"/>
        <v/>
      </c>
      <c r="T532" s="1" t="str">
        <f t="shared" si="122"/>
        <v/>
      </c>
      <c r="U532" s="1" t="str">
        <f t="shared" si="123"/>
        <v/>
      </c>
    </row>
    <row r="533" spans="1:21" x14ac:dyDescent="0.25">
      <c r="A533" s="63"/>
      <c r="B533" s="63"/>
      <c r="C533" s="63"/>
      <c r="D533" s="63"/>
      <c r="E533" s="63"/>
      <c r="F533" s="12"/>
      <c r="G533" s="12"/>
      <c r="H533" s="1"/>
      <c r="I533" s="82" t="e">
        <f t="shared" si="115"/>
        <v>#DIV/0!</v>
      </c>
      <c r="J533" s="12" t="e">
        <f t="shared" si="116"/>
        <v>#DIV/0!</v>
      </c>
      <c r="K533" s="12" t="e">
        <f t="shared" si="117"/>
        <v>#DIV/0!</v>
      </c>
      <c r="L533" s="63"/>
      <c r="M533" s="63"/>
      <c r="N533" t="str">
        <f t="shared" si="118"/>
        <v/>
      </c>
      <c r="O533" s="63"/>
      <c r="P533" t="str">
        <f t="shared" si="119"/>
        <v/>
      </c>
      <c r="Q533" t="str">
        <f t="array" ref="Q533">IF(D533="","",IF(D533=D532,"",MAX(IF(D533=$D$2:$D$597,$N$2:$N$597))))</f>
        <v/>
      </c>
      <c r="R533" t="str">
        <f t="shared" si="120"/>
        <v/>
      </c>
      <c r="S533" s="2" t="str">
        <f t="shared" si="121"/>
        <v/>
      </c>
      <c r="T533" s="1" t="str">
        <f t="shared" si="122"/>
        <v/>
      </c>
      <c r="U533" s="1" t="str">
        <f t="shared" si="123"/>
        <v/>
      </c>
    </row>
    <row r="534" spans="1:21" x14ac:dyDescent="0.25">
      <c r="A534" s="63"/>
      <c r="B534" s="63"/>
      <c r="C534" s="63"/>
      <c r="D534" s="63"/>
      <c r="E534" s="63"/>
      <c r="F534" s="12"/>
      <c r="G534" s="12"/>
      <c r="H534" s="1"/>
      <c r="I534" s="82" t="e">
        <f t="shared" si="115"/>
        <v>#DIV/0!</v>
      </c>
      <c r="J534" s="12" t="e">
        <f t="shared" si="116"/>
        <v>#DIV/0!</v>
      </c>
      <c r="K534" s="12" t="e">
        <f t="shared" si="117"/>
        <v>#DIV/0!</v>
      </c>
      <c r="L534" s="63"/>
      <c r="M534" s="63"/>
      <c r="N534" t="str">
        <f t="shared" si="118"/>
        <v/>
      </c>
      <c r="O534" s="63"/>
      <c r="P534" t="str">
        <f t="shared" si="119"/>
        <v/>
      </c>
      <c r="Q534" t="str">
        <f t="array" ref="Q534">IF(D534="","",IF(D534=D533,"",MAX(IF(D534=$D$2:$D$597,$N$2:$N$597))))</f>
        <v/>
      </c>
      <c r="R534" t="str">
        <f t="shared" si="120"/>
        <v/>
      </c>
      <c r="S534" s="2" t="str">
        <f t="shared" si="121"/>
        <v/>
      </c>
      <c r="T534" s="1" t="str">
        <f t="shared" si="122"/>
        <v/>
      </c>
      <c r="U534" s="1" t="str">
        <f t="shared" si="123"/>
        <v/>
      </c>
    </row>
    <row r="535" spans="1:21" x14ac:dyDescent="0.25">
      <c r="A535" s="63"/>
      <c r="B535" s="63"/>
      <c r="C535" s="63"/>
      <c r="D535" s="63"/>
      <c r="E535" s="63"/>
      <c r="F535" s="12"/>
      <c r="G535" s="12"/>
      <c r="H535" s="1"/>
      <c r="I535" s="82" t="e">
        <f t="shared" si="115"/>
        <v>#DIV/0!</v>
      </c>
      <c r="J535" s="12" t="e">
        <f t="shared" si="116"/>
        <v>#DIV/0!</v>
      </c>
      <c r="K535" s="12" t="e">
        <f t="shared" si="117"/>
        <v>#DIV/0!</v>
      </c>
      <c r="L535" s="63"/>
      <c r="M535" s="63"/>
      <c r="N535" t="str">
        <f t="shared" si="118"/>
        <v/>
      </c>
      <c r="O535" s="63"/>
      <c r="P535" t="str">
        <f t="shared" si="119"/>
        <v/>
      </c>
      <c r="Q535" t="str">
        <f t="array" ref="Q535">IF(D535="","",IF(D535=D534,"",MAX(IF(D535=$D$2:$D$597,$N$2:$N$597))))</f>
        <v/>
      </c>
      <c r="R535" t="str">
        <f t="shared" si="120"/>
        <v/>
      </c>
      <c r="S535" s="2" t="str">
        <f t="shared" si="121"/>
        <v/>
      </c>
      <c r="T535" s="1" t="str">
        <f t="shared" si="122"/>
        <v/>
      </c>
      <c r="U535" s="1" t="str">
        <f t="shared" si="123"/>
        <v/>
      </c>
    </row>
    <row r="536" spans="1:21" x14ac:dyDescent="0.25">
      <c r="A536" s="63"/>
      <c r="B536" s="63"/>
      <c r="C536" s="63"/>
      <c r="D536" s="63"/>
      <c r="E536" s="63"/>
      <c r="F536" s="12"/>
      <c r="G536" s="12"/>
      <c r="H536" s="1"/>
      <c r="I536" s="82" t="e">
        <f t="shared" si="115"/>
        <v>#DIV/0!</v>
      </c>
      <c r="J536" s="12" t="e">
        <f t="shared" si="116"/>
        <v>#DIV/0!</v>
      </c>
      <c r="K536" s="12" t="e">
        <f t="shared" si="117"/>
        <v>#DIV/0!</v>
      </c>
      <c r="L536" s="63"/>
      <c r="M536" s="63"/>
      <c r="N536" t="str">
        <f t="shared" si="118"/>
        <v/>
      </c>
      <c r="O536" s="63"/>
      <c r="P536" t="str">
        <f t="shared" si="119"/>
        <v/>
      </c>
      <c r="Q536" t="str">
        <f t="array" ref="Q536">IF(D536="","",IF(D536=D535,"",MAX(IF(D536=$D$2:$D$597,$N$2:$N$597))))</f>
        <v/>
      </c>
      <c r="R536" t="str">
        <f t="shared" si="120"/>
        <v/>
      </c>
      <c r="S536" s="2" t="str">
        <f t="shared" si="121"/>
        <v/>
      </c>
      <c r="T536" s="1" t="str">
        <f t="shared" si="122"/>
        <v/>
      </c>
      <c r="U536" s="1" t="str">
        <f t="shared" si="123"/>
        <v/>
      </c>
    </row>
    <row r="537" spans="1:21" x14ac:dyDescent="0.25">
      <c r="A537" s="63"/>
      <c r="B537" s="63"/>
      <c r="C537" s="63"/>
      <c r="D537" s="63"/>
      <c r="E537" s="63"/>
      <c r="F537" s="12"/>
      <c r="G537" s="12"/>
      <c r="H537" s="1"/>
      <c r="I537" s="82" t="e">
        <f t="shared" si="115"/>
        <v>#DIV/0!</v>
      </c>
      <c r="J537" s="12" t="e">
        <f t="shared" si="116"/>
        <v>#DIV/0!</v>
      </c>
      <c r="K537" s="12" t="e">
        <f t="shared" si="117"/>
        <v>#DIV/0!</v>
      </c>
      <c r="L537" s="63"/>
      <c r="M537" s="63"/>
      <c r="N537" t="str">
        <f t="shared" si="118"/>
        <v/>
      </c>
      <c r="O537" s="63"/>
      <c r="P537" t="str">
        <f t="shared" si="119"/>
        <v/>
      </c>
      <c r="Q537" t="str">
        <f t="array" ref="Q537">IF(D537="","",IF(D537=D536,"",MAX(IF(D537=$D$2:$D$597,$N$2:$N$597))))</f>
        <v/>
      </c>
      <c r="R537" t="str">
        <f t="shared" si="120"/>
        <v/>
      </c>
      <c r="S537" s="2" t="str">
        <f t="shared" si="121"/>
        <v/>
      </c>
      <c r="T537" s="1" t="str">
        <f t="shared" si="122"/>
        <v/>
      </c>
      <c r="U537" s="1" t="str">
        <f t="shared" si="123"/>
        <v/>
      </c>
    </row>
    <row r="538" spans="1:21" x14ac:dyDescent="0.25">
      <c r="A538" s="63"/>
      <c r="B538" s="63"/>
      <c r="C538" s="63"/>
      <c r="D538" s="63"/>
      <c r="E538" s="63"/>
      <c r="F538" s="12"/>
      <c r="G538" s="12"/>
      <c r="H538" s="1"/>
      <c r="I538" s="82" t="e">
        <f t="shared" si="115"/>
        <v>#DIV/0!</v>
      </c>
      <c r="J538" s="12" t="e">
        <f t="shared" si="116"/>
        <v>#DIV/0!</v>
      </c>
      <c r="K538" s="12" t="e">
        <f t="shared" si="117"/>
        <v>#DIV/0!</v>
      </c>
      <c r="L538" s="63"/>
      <c r="M538" s="63"/>
      <c r="N538" t="str">
        <f t="shared" si="118"/>
        <v/>
      </c>
      <c r="O538" s="63"/>
      <c r="P538" t="str">
        <f t="shared" si="119"/>
        <v/>
      </c>
      <c r="Q538" t="str">
        <f t="array" ref="Q538">IF(D538="","",IF(D538=D537,"",MAX(IF(D538=$D$2:$D$597,$N$2:$N$597))))</f>
        <v/>
      </c>
      <c r="R538" t="str">
        <f t="shared" si="120"/>
        <v/>
      </c>
      <c r="S538" s="2" t="str">
        <f t="shared" si="121"/>
        <v/>
      </c>
      <c r="T538" s="1" t="str">
        <f t="shared" si="122"/>
        <v/>
      </c>
      <c r="U538" s="1" t="str">
        <f t="shared" si="123"/>
        <v/>
      </c>
    </row>
    <row r="539" spans="1:21" x14ac:dyDescent="0.25">
      <c r="A539" s="63"/>
      <c r="B539" s="63"/>
      <c r="C539" s="63"/>
      <c r="D539" s="63"/>
      <c r="E539" s="63"/>
      <c r="F539" s="12"/>
      <c r="G539" s="12"/>
      <c r="H539" s="1"/>
      <c r="I539" s="82" t="e">
        <f t="shared" si="115"/>
        <v>#DIV/0!</v>
      </c>
      <c r="J539" s="12" t="e">
        <f t="shared" si="116"/>
        <v>#DIV/0!</v>
      </c>
      <c r="K539" s="12" t="e">
        <f t="shared" si="117"/>
        <v>#DIV/0!</v>
      </c>
      <c r="L539" s="63"/>
      <c r="M539" s="63"/>
      <c r="N539" t="str">
        <f t="shared" si="118"/>
        <v/>
      </c>
      <c r="O539" s="63"/>
      <c r="P539" t="str">
        <f t="shared" si="119"/>
        <v/>
      </c>
      <c r="Q539" t="str">
        <f t="array" ref="Q539">IF(D539="","",IF(D539=D538,"",MAX(IF(D539=$D$2:$D$597,$N$2:$N$597))))</f>
        <v/>
      </c>
      <c r="R539" t="str">
        <f t="shared" si="120"/>
        <v/>
      </c>
      <c r="S539" s="2" t="str">
        <f t="shared" si="121"/>
        <v/>
      </c>
      <c r="T539" s="1" t="str">
        <f t="shared" si="122"/>
        <v/>
      </c>
      <c r="U539" s="1" t="str">
        <f t="shared" si="123"/>
        <v/>
      </c>
    </row>
    <row r="540" spans="1:21" x14ac:dyDescent="0.25">
      <c r="A540" s="63"/>
      <c r="B540" s="63"/>
      <c r="C540" s="63"/>
      <c r="D540" s="63"/>
      <c r="E540" s="63"/>
      <c r="F540" s="12"/>
      <c r="G540" s="12"/>
      <c r="H540" s="1"/>
      <c r="I540" s="82" t="e">
        <f t="shared" si="115"/>
        <v>#DIV/0!</v>
      </c>
      <c r="J540" s="12" t="e">
        <f t="shared" si="116"/>
        <v>#DIV/0!</v>
      </c>
      <c r="K540" s="12" t="e">
        <f t="shared" si="117"/>
        <v>#DIV/0!</v>
      </c>
      <c r="L540" s="63"/>
      <c r="M540" s="63"/>
      <c r="N540" t="str">
        <f t="shared" si="118"/>
        <v/>
      </c>
      <c r="O540" s="63"/>
      <c r="P540" t="str">
        <f t="shared" si="119"/>
        <v/>
      </c>
      <c r="Q540" t="str">
        <f t="array" ref="Q540">IF(D540="","",IF(D540=D539,"",MAX(IF(D540=$D$2:$D$597,$N$2:$N$597))))</f>
        <v/>
      </c>
      <c r="R540" t="str">
        <f t="shared" si="120"/>
        <v/>
      </c>
      <c r="S540" s="2" t="str">
        <f t="shared" si="121"/>
        <v/>
      </c>
      <c r="T540" s="1" t="str">
        <f t="shared" si="122"/>
        <v/>
      </c>
      <c r="U540" s="1" t="str">
        <f t="shared" si="123"/>
        <v/>
      </c>
    </row>
    <row r="541" spans="1:21" x14ac:dyDescent="0.25">
      <c r="A541" s="63"/>
      <c r="B541" s="63"/>
      <c r="C541" s="63"/>
      <c r="D541" s="63"/>
      <c r="E541" s="63"/>
      <c r="F541" s="12"/>
      <c r="G541" s="12"/>
      <c r="H541" s="1"/>
      <c r="I541" s="82" t="e">
        <f t="shared" si="115"/>
        <v>#DIV/0!</v>
      </c>
      <c r="J541" s="12" t="e">
        <f t="shared" si="116"/>
        <v>#DIV/0!</v>
      </c>
      <c r="K541" s="12" t="e">
        <f t="shared" si="117"/>
        <v>#DIV/0!</v>
      </c>
      <c r="L541" s="63"/>
      <c r="M541" s="63"/>
      <c r="N541" t="str">
        <f t="shared" si="118"/>
        <v/>
      </c>
      <c r="O541" s="63"/>
      <c r="P541" t="str">
        <f t="shared" si="119"/>
        <v/>
      </c>
      <c r="Q541" t="str">
        <f t="array" ref="Q541">IF(D541="","",IF(D541=D540,"",MAX(IF(D541=$D$2:$D$597,$N$2:$N$597))))</f>
        <v/>
      </c>
      <c r="R541" t="str">
        <f t="shared" si="120"/>
        <v/>
      </c>
      <c r="S541" s="2" t="str">
        <f t="shared" si="121"/>
        <v/>
      </c>
      <c r="T541" s="1" t="str">
        <f t="shared" si="122"/>
        <v/>
      </c>
      <c r="U541" s="1" t="str">
        <f t="shared" si="123"/>
        <v/>
      </c>
    </row>
    <row r="542" spans="1:21" x14ac:dyDescent="0.25">
      <c r="A542" s="63"/>
      <c r="B542" s="63"/>
      <c r="C542" s="63"/>
      <c r="D542" s="63"/>
      <c r="E542" s="63"/>
      <c r="F542" s="12"/>
      <c r="G542" s="12"/>
      <c r="H542" s="1"/>
      <c r="I542" s="82" t="e">
        <f t="shared" si="115"/>
        <v>#DIV/0!</v>
      </c>
      <c r="J542" s="12" t="e">
        <f t="shared" si="116"/>
        <v>#DIV/0!</v>
      </c>
      <c r="K542" s="12" t="e">
        <f t="shared" si="117"/>
        <v>#DIV/0!</v>
      </c>
      <c r="L542" s="63"/>
      <c r="M542" s="63"/>
      <c r="N542" t="str">
        <f t="shared" si="118"/>
        <v/>
      </c>
      <c r="O542" s="63"/>
      <c r="P542" t="str">
        <f t="shared" si="119"/>
        <v/>
      </c>
      <c r="Q542" t="str">
        <f t="array" ref="Q542">IF(D542="","",IF(D542=D541,"",MAX(IF(D542=$D$2:$D$597,$N$2:$N$597))))</f>
        <v/>
      </c>
      <c r="R542" t="str">
        <f t="shared" si="120"/>
        <v/>
      </c>
      <c r="S542" s="2" t="str">
        <f t="shared" si="121"/>
        <v/>
      </c>
      <c r="T542" s="1" t="str">
        <f t="shared" si="122"/>
        <v/>
      </c>
      <c r="U542" s="1" t="str">
        <f t="shared" si="123"/>
        <v/>
      </c>
    </row>
    <row r="543" spans="1:21" x14ac:dyDescent="0.25">
      <c r="A543" s="63"/>
      <c r="B543" s="63"/>
      <c r="C543" s="63"/>
      <c r="D543" s="63"/>
      <c r="E543" s="63"/>
      <c r="F543" s="12"/>
      <c r="G543" s="12"/>
      <c r="H543" s="1"/>
      <c r="I543" s="82" t="e">
        <f t="shared" si="115"/>
        <v>#DIV/0!</v>
      </c>
      <c r="J543" s="12" t="e">
        <f t="shared" si="116"/>
        <v>#DIV/0!</v>
      </c>
      <c r="K543" s="12" t="e">
        <f t="shared" si="117"/>
        <v>#DIV/0!</v>
      </c>
      <c r="L543" s="63"/>
      <c r="M543" s="63"/>
      <c r="N543" t="str">
        <f t="shared" si="118"/>
        <v/>
      </c>
      <c r="O543" s="63"/>
      <c r="P543" t="str">
        <f t="shared" si="119"/>
        <v/>
      </c>
      <c r="Q543" t="str">
        <f t="array" ref="Q543">IF(D543="","",IF(D543=D542,"",MAX(IF(D543=$D$2:$D$597,$N$2:$N$597))))</f>
        <v/>
      </c>
      <c r="R543" t="str">
        <f t="shared" si="120"/>
        <v/>
      </c>
      <c r="S543" s="2" t="str">
        <f t="shared" si="121"/>
        <v/>
      </c>
      <c r="T543" s="1" t="str">
        <f t="shared" si="122"/>
        <v/>
      </c>
      <c r="U543" s="1" t="str">
        <f t="shared" si="123"/>
        <v/>
      </c>
    </row>
    <row r="544" spans="1:21" x14ac:dyDescent="0.25">
      <c r="A544" s="63"/>
      <c r="B544" s="63"/>
      <c r="C544" s="63"/>
      <c r="D544" s="63"/>
      <c r="E544" s="63"/>
      <c r="F544" s="12"/>
      <c r="G544" s="12"/>
      <c r="H544" s="1"/>
      <c r="I544" s="82" t="e">
        <f t="shared" si="115"/>
        <v>#DIV/0!</v>
      </c>
      <c r="J544" s="12" t="e">
        <f t="shared" si="116"/>
        <v>#DIV/0!</v>
      </c>
      <c r="K544" s="12" t="e">
        <f t="shared" si="117"/>
        <v>#DIV/0!</v>
      </c>
      <c r="L544" s="63"/>
      <c r="M544" s="63"/>
      <c r="N544" t="str">
        <f t="shared" si="118"/>
        <v/>
      </c>
      <c r="O544" s="63"/>
      <c r="P544" t="str">
        <f t="shared" si="119"/>
        <v/>
      </c>
      <c r="Q544" t="str">
        <f t="array" ref="Q544">IF(D544="","",IF(D544=D543,"",MAX(IF(D544=$D$2:$D$597,$N$2:$N$597))))</f>
        <v/>
      </c>
      <c r="R544" t="str">
        <f t="shared" si="120"/>
        <v/>
      </c>
      <c r="S544" s="2" t="str">
        <f t="shared" si="121"/>
        <v/>
      </c>
      <c r="T544" s="1" t="str">
        <f t="shared" si="122"/>
        <v/>
      </c>
      <c r="U544" s="1" t="str">
        <f t="shared" si="123"/>
        <v/>
      </c>
    </row>
    <row r="545" spans="1:21" x14ac:dyDescent="0.25">
      <c r="A545" s="63"/>
      <c r="B545" s="63"/>
      <c r="C545" s="63"/>
      <c r="D545" s="63"/>
      <c r="E545" s="63"/>
      <c r="F545" s="12"/>
      <c r="G545" s="12"/>
      <c r="H545" s="1"/>
      <c r="I545" s="82" t="e">
        <f t="shared" si="115"/>
        <v>#DIV/0!</v>
      </c>
      <c r="J545" s="12" t="e">
        <f t="shared" si="116"/>
        <v>#DIV/0!</v>
      </c>
      <c r="K545" s="12" t="e">
        <f t="shared" si="117"/>
        <v>#DIV/0!</v>
      </c>
      <c r="L545" s="63"/>
      <c r="M545" s="63"/>
      <c r="N545" t="str">
        <f t="shared" si="118"/>
        <v/>
      </c>
      <c r="O545" s="63"/>
      <c r="P545" t="str">
        <f t="shared" si="119"/>
        <v/>
      </c>
      <c r="Q545" t="str">
        <f t="array" ref="Q545">IF(D545="","",IF(D545=D544,"",MAX(IF(D545=$D$2:$D$597,$N$2:$N$597))))</f>
        <v/>
      </c>
      <c r="R545" t="str">
        <f t="shared" si="120"/>
        <v/>
      </c>
      <c r="S545" s="2" t="str">
        <f t="shared" si="121"/>
        <v/>
      </c>
      <c r="T545" s="1" t="str">
        <f t="shared" si="122"/>
        <v/>
      </c>
      <c r="U545" s="1" t="str">
        <f t="shared" si="123"/>
        <v/>
      </c>
    </row>
    <row r="546" spans="1:21" x14ac:dyDescent="0.25">
      <c r="A546" s="63"/>
      <c r="B546" s="63"/>
      <c r="C546" s="63"/>
      <c r="D546" s="63"/>
      <c r="E546" s="63"/>
      <c r="F546" s="12"/>
      <c r="G546" s="12"/>
      <c r="H546" s="1"/>
      <c r="I546" s="82" t="e">
        <f t="shared" si="115"/>
        <v>#DIV/0!</v>
      </c>
      <c r="J546" s="12" t="e">
        <f t="shared" si="116"/>
        <v>#DIV/0!</v>
      </c>
      <c r="K546" s="12" t="e">
        <f t="shared" si="117"/>
        <v>#DIV/0!</v>
      </c>
      <c r="L546" s="63"/>
      <c r="M546" s="63"/>
      <c r="N546" t="str">
        <f t="shared" si="118"/>
        <v/>
      </c>
      <c r="O546" s="63"/>
      <c r="P546" t="str">
        <f t="shared" si="119"/>
        <v/>
      </c>
      <c r="Q546" t="str">
        <f t="array" ref="Q546">IF(D546="","",IF(D546=D545,"",MAX(IF(D546=$D$2:$D$597,$N$2:$N$597))))</f>
        <v/>
      </c>
      <c r="R546" t="str">
        <f t="shared" si="120"/>
        <v/>
      </c>
      <c r="S546" s="2" t="str">
        <f t="shared" si="121"/>
        <v/>
      </c>
      <c r="T546" s="1" t="str">
        <f t="shared" si="122"/>
        <v/>
      </c>
      <c r="U546" s="1" t="str">
        <f t="shared" si="123"/>
        <v/>
      </c>
    </row>
    <row r="547" spans="1:21" x14ac:dyDescent="0.25">
      <c r="A547" s="63"/>
      <c r="B547" s="63"/>
      <c r="C547" s="63"/>
      <c r="D547" s="63"/>
      <c r="E547" s="63"/>
      <c r="F547" s="12"/>
      <c r="G547" s="12"/>
      <c r="H547" s="1"/>
      <c r="I547" s="82" t="e">
        <f t="shared" si="115"/>
        <v>#DIV/0!</v>
      </c>
      <c r="J547" s="12" t="e">
        <f t="shared" si="116"/>
        <v>#DIV/0!</v>
      </c>
      <c r="K547" s="12" t="e">
        <f t="shared" si="117"/>
        <v>#DIV/0!</v>
      </c>
      <c r="L547" s="63"/>
      <c r="M547" s="63"/>
      <c r="N547" t="str">
        <f t="shared" si="118"/>
        <v/>
      </c>
      <c r="O547" s="63"/>
      <c r="P547" t="str">
        <f t="shared" si="119"/>
        <v/>
      </c>
      <c r="Q547" t="str">
        <f t="array" ref="Q547">IF(D547="","",IF(D547=D546,"",MAX(IF(D547=$D$2:$D$597,$N$2:$N$597))))</f>
        <v/>
      </c>
      <c r="R547" t="str">
        <f t="shared" si="120"/>
        <v/>
      </c>
      <c r="S547" s="2" t="str">
        <f t="shared" si="121"/>
        <v/>
      </c>
      <c r="T547" s="1" t="str">
        <f t="shared" si="122"/>
        <v/>
      </c>
      <c r="U547" s="1" t="str">
        <f t="shared" si="123"/>
        <v/>
      </c>
    </row>
    <row r="548" spans="1:21" x14ac:dyDescent="0.25">
      <c r="A548" s="63"/>
      <c r="B548" s="63"/>
      <c r="C548" s="63"/>
      <c r="D548" s="63"/>
      <c r="E548" s="63"/>
      <c r="F548" s="12"/>
      <c r="G548" s="12"/>
      <c r="H548" s="1"/>
      <c r="I548" s="82" t="e">
        <f t="shared" si="115"/>
        <v>#DIV/0!</v>
      </c>
      <c r="J548" s="12" t="e">
        <f t="shared" si="116"/>
        <v>#DIV/0!</v>
      </c>
      <c r="K548" s="12" t="e">
        <f t="shared" si="117"/>
        <v>#DIV/0!</v>
      </c>
      <c r="L548" s="63"/>
      <c r="M548" s="63"/>
      <c r="N548" t="str">
        <f t="shared" si="118"/>
        <v/>
      </c>
      <c r="O548" s="63"/>
      <c r="P548" t="str">
        <f t="shared" si="119"/>
        <v/>
      </c>
      <c r="Q548" t="str">
        <f t="array" ref="Q548">IF(D548="","",IF(D548=D547,"",MAX(IF(D548=$D$2:$D$597,$N$2:$N$597))))</f>
        <v/>
      </c>
      <c r="R548" t="str">
        <f t="shared" si="120"/>
        <v/>
      </c>
      <c r="S548" s="2" t="str">
        <f t="shared" si="121"/>
        <v/>
      </c>
      <c r="T548" s="1" t="str">
        <f t="shared" si="122"/>
        <v/>
      </c>
      <c r="U548" s="1" t="str">
        <f t="shared" si="123"/>
        <v/>
      </c>
    </row>
    <row r="549" spans="1:21" x14ac:dyDescent="0.25">
      <c r="A549" s="63"/>
      <c r="B549" s="63"/>
      <c r="C549" s="63"/>
      <c r="D549" s="63"/>
      <c r="E549" s="63"/>
      <c r="F549" s="12"/>
      <c r="G549" s="12"/>
      <c r="H549" s="1"/>
      <c r="I549" s="82" t="e">
        <f t="shared" si="115"/>
        <v>#DIV/0!</v>
      </c>
      <c r="J549" s="12" t="e">
        <f t="shared" si="116"/>
        <v>#DIV/0!</v>
      </c>
      <c r="K549" s="12" t="e">
        <f t="shared" si="117"/>
        <v>#DIV/0!</v>
      </c>
      <c r="L549" s="63"/>
      <c r="M549" s="63"/>
      <c r="N549" t="str">
        <f t="shared" si="118"/>
        <v/>
      </c>
      <c r="O549" s="63"/>
      <c r="P549" t="str">
        <f t="shared" si="119"/>
        <v/>
      </c>
      <c r="Q549" t="str">
        <f t="array" ref="Q549">IF(D549="","",IF(D549=D548,"",MAX(IF(D549=$D$2:$D$597,$N$2:$N$597))))</f>
        <v/>
      </c>
      <c r="R549" t="str">
        <f t="shared" si="120"/>
        <v/>
      </c>
      <c r="S549" s="2" t="str">
        <f t="shared" si="121"/>
        <v/>
      </c>
      <c r="T549" s="1" t="str">
        <f t="shared" si="122"/>
        <v/>
      </c>
      <c r="U549" s="1" t="str">
        <f t="shared" si="123"/>
        <v/>
      </c>
    </row>
    <row r="550" spans="1:21" x14ac:dyDescent="0.25">
      <c r="A550" s="63"/>
      <c r="B550" s="63"/>
      <c r="C550" s="63"/>
      <c r="D550" s="63"/>
      <c r="E550" s="63"/>
      <c r="F550" s="12"/>
      <c r="G550" s="12"/>
      <c r="H550" s="1"/>
      <c r="I550" s="82" t="e">
        <f t="shared" si="115"/>
        <v>#DIV/0!</v>
      </c>
      <c r="J550" s="12" t="e">
        <f t="shared" si="116"/>
        <v>#DIV/0!</v>
      </c>
      <c r="K550" s="12" t="e">
        <f t="shared" si="117"/>
        <v>#DIV/0!</v>
      </c>
      <c r="L550" s="63"/>
      <c r="M550" s="63"/>
      <c r="N550" t="str">
        <f t="shared" si="118"/>
        <v/>
      </c>
      <c r="O550" s="63"/>
      <c r="P550" t="str">
        <f t="shared" si="119"/>
        <v/>
      </c>
      <c r="Q550" t="str">
        <f t="array" ref="Q550">IF(D550="","",IF(D550=D549,"",MAX(IF(D550=$D$2:$D$597,$N$2:$N$597))))</f>
        <v/>
      </c>
      <c r="R550" t="str">
        <f t="shared" si="120"/>
        <v/>
      </c>
      <c r="S550" s="2" t="str">
        <f t="shared" si="121"/>
        <v/>
      </c>
      <c r="T550" s="1" t="str">
        <f t="shared" si="122"/>
        <v/>
      </c>
      <c r="U550" s="1" t="str">
        <f t="shared" si="123"/>
        <v/>
      </c>
    </row>
    <row r="551" spans="1:21" x14ac:dyDescent="0.25">
      <c r="A551" s="63"/>
      <c r="B551" s="63"/>
      <c r="C551" s="63"/>
      <c r="D551" s="63"/>
      <c r="E551" s="63"/>
      <c r="F551" s="12"/>
      <c r="G551" s="12"/>
      <c r="H551" s="1"/>
      <c r="I551" s="82" t="e">
        <f t="shared" si="115"/>
        <v>#DIV/0!</v>
      </c>
      <c r="J551" s="12" t="e">
        <f t="shared" si="116"/>
        <v>#DIV/0!</v>
      </c>
      <c r="K551" s="12" t="e">
        <f t="shared" si="117"/>
        <v>#DIV/0!</v>
      </c>
      <c r="L551" s="63"/>
      <c r="M551" s="63"/>
      <c r="N551" t="str">
        <f t="shared" si="118"/>
        <v/>
      </c>
      <c r="O551" s="63"/>
      <c r="P551" t="str">
        <f t="shared" si="119"/>
        <v/>
      </c>
      <c r="Q551" t="str">
        <f t="array" ref="Q551">IF(D551="","",IF(D551=D550,"",MAX(IF(D551=$D$2:$D$597,$N$2:$N$597))))</f>
        <v/>
      </c>
      <c r="R551" t="str">
        <f t="shared" si="120"/>
        <v/>
      </c>
      <c r="S551" s="2" t="str">
        <f t="shared" si="121"/>
        <v/>
      </c>
      <c r="T551" s="1" t="str">
        <f t="shared" si="122"/>
        <v/>
      </c>
      <c r="U551" s="1" t="str">
        <f t="shared" si="123"/>
        <v/>
      </c>
    </row>
    <row r="552" spans="1:21" x14ac:dyDescent="0.25">
      <c r="A552" s="63"/>
      <c r="B552" s="63"/>
      <c r="C552" s="63"/>
      <c r="D552" s="63"/>
      <c r="E552" s="63"/>
      <c r="F552" s="12"/>
      <c r="G552" s="12"/>
      <c r="H552" s="1"/>
      <c r="I552" s="82" t="e">
        <f t="shared" si="115"/>
        <v>#DIV/0!</v>
      </c>
      <c r="J552" s="12" t="e">
        <f t="shared" si="116"/>
        <v>#DIV/0!</v>
      </c>
      <c r="K552" s="12" t="e">
        <f t="shared" si="117"/>
        <v>#DIV/0!</v>
      </c>
      <c r="L552" s="63"/>
      <c r="M552" s="63"/>
      <c r="N552" t="str">
        <f t="shared" si="118"/>
        <v/>
      </c>
      <c r="O552" s="63"/>
      <c r="P552" t="str">
        <f t="shared" si="119"/>
        <v/>
      </c>
      <c r="Q552" t="str">
        <f t="array" ref="Q552">IF(D552="","",IF(D552=D551,"",MAX(IF(D552=$D$2:$D$597,$N$2:$N$597))))</f>
        <v/>
      </c>
      <c r="R552" t="str">
        <f t="shared" si="120"/>
        <v/>
      </c>
      <c r="S552" s="2" t="str">
        <f t="shared" si="121"/>
        <v/>
      </c>
      <c r="T552" s="1" t="str">
        <f t="shared" si="122"/>
        <v/>
      </c>
      <c r="U552" s="1" t="str">
        <f t="shared" si="123"/>
        <v/>
      </c>
    </row>
    <row r="553" spans="1:21" x14ac:dyDescent="0.25">
      <c r="A553" s="63"/>
      <c r="B553" s="63"/>
      <c r="C553" s="63"/>
      <c r="D553" s="63"/>
      <c r="E553" s="63"/>
      <c r="F553" s="12"/>
      <c r="G553" s="12"/>
      <c r="H553" s="1"/>
      <c r="I553" s="82" t="e">
        <f t="shared" si="115"/>
        <v>#DIV/0!</v>
      </c>
      <c r="J553" s="12" t="e">
        <f t="shared" si="116"/>
        <v>#DIV/0!</v>
      </c>
      <c r="K553" s="12" t="e">
        <f t="shared" si="117"/>
        <v>#DIV/0!</v>
      </c>
      <c r="L553" s="63"/>
      <c r="M553" s="63"/>
      <c r="N553" t="str">
        <f t="shared" si="118"/>
        <v/>
      </c>
      <c r="O553" s="63"/>
      <c r="P553" t="str">
        <f t="shared" si="119"/>
        <v/>
      </c>
      <c r="Q553" t="str">
        <f t="array" ref="Q553">IF(D553="","",IF(D553=D552,"",MAX(IF(D553=$D$2:$D$597,$N$2:$N$597))))</f>
        <v/>
      </c>
      <c r="R553" t="str">
        <f t="shared" si="120"/>
        <v/>
      </c>
      <c r="S553" s="2" t="str">
        <f t="shared" si="121"/>
        <v/>
      </c>
      <c r="T553" s="1" t="str">
        <f t="shared" si="122"/>
        <v/>
      </c>
      <c r="U553" s="1" t="str">
        <f t="shared" si="123"/>
        <v/>
      </c>
    </row>
    <row r="554" spans="1:21" x14ac:dyDescent="0.25">
      <c r="A554" s="63"/>
      <c r="B554" s="63"/>
      <c r="C554" s="63"/>
      <c r="D554" s="63"/>
      <c r="E554" s="63"/>
      <c r="F554" s="12"/>
      <c r="G554" s="12"/>
      <c r="H554" s="1"/>
      <c r="I554" s="82" t="e">
        <f t="shared" si="115"/>
        <v>#DIV/0!</v>
      </c>
      <c r="J554" s="12" t="e">
        <f t="shared" si="116"/>
        <v>#DIV/0!</v>
      </c>
      <c r="K554" s="12" t="e">
        <f t="shared" si="117"/>
        <v>#DIV/0!</v>
      </c>
      <c r="L554" s="63"/>
      <c r="M554" s="63"/>
      <c r="N554" t="str">
        <f t="shared" si="118"/>
        <v/>
      </c>
      <c r="O554" s="63"/>
      <c r="P554" t="str">
        <f t="shared" si="119"/>
        <v/>
      </c>
      <c r="Q554" t="str">
        <f t="array" ref="Q554">IF(D554="","",IF(D554=D553,"",MAX(IF(D554=$D$2:$D$597,$N$2:$N$597))))</f>
        <v/>
      </c>
      <c r="R554" t="str">
        <f t="shared" si="120"/>
        <v/>
      </c>
      <c r="S554" s="2" t="str">
        <f t="shared" si="121"/>
        <v/>
      </c>
      <c r="T554" s="1" t="str">
        <f t="shared" si="122"/>
        <v/>
      </c>
      <c r="U554" s="1" t="str">
        <f t="shared" si="123"/>
        <v/>
      </c>
    </row>
    <row r="555" spans="1:21" x14ac:dyDescent="0.25">
      <c r="A555" s="63"/>
      <c r="B555" s="63"/>
      <c r="C555" s="63"/>
      <c r="D555" s="63"/>
      <c r="E555" s="63"/>
      <c r="F555" s="12"/>
      <c r="G555" s="12"/>
      <c r="H555" s="1"/>
      <c r="I555" s="82" t="e">
        <f t="shared" si="115"/>
        <v>#DIV/0!</v>
      </c>
      <c r="J555" s="12" t="e">
        <f t="shared" si="116"/>
        <v>#DIV/0!</v>
      </c>
      <c r="K555" s="12" t="e">
        <f t="shared" si="117"/>
        <v>#DIV/0!</v>
      </c>
      <c r="L555" s="63"/>
      <c r="M555" s="63"/>
      <c r="N555" t="str">
        <f t="shared" si="118"/>
        <v/>
      </c>
      <c r="O555" s="63"/>
      <c r="P555" t="str">
        <f t="shared" si="119"/>
        <v/>
      </c>
      <c r="Q555" t="str">
        <f t="array" ref="Q555">IF(D555="","",IF(D555=D554,"",MAX(IF(D555=$D$2:$D$597,$N$2:$N$597))))</f>
        <v/>
      </c>
      <c r="R555" t="str">
        <f t="shared" si="120"/>
        <v/>
      </c>
      <c r="S555" s="2" t="str">
        <f t="shared" si="121"/>
        <v/>
      </c>
      <c r="T555" s="1" t="str">
        <f t="shared" si="122"/>
        <v/>
      </c>
      <c r="U555" s="1" t="str">
        <f t="shared" si="123"/>
        <v/>
      </c>
    </row>
    <row r="556" spans="1:21" x14ac:dyDescent="0.25">
      <c r="A556" s="63"/>
      <c r="B556" s="63"/>
      <c r="C556" s="63"/>
      <c r="D556" s="63"/>
      <c r="E556" s="63"/>
      <c r="F556" s="12"/>
      <c r="G556" s="12"/>
      <c r="H556" s="1"/>
      <c r="I556" s="82" t="e">
        <f t="shared" si="115"/>
        <v>#DIV/0!</v>
      </c>
      <c r="J556" s="12" t="e">
        <f t="shared" si="116"/>
        <v>#DIV/0!</v>
      </c>
      <c r="K556" s="12" t="e">
        <f t="shared" si="117"/>
        <v>#DIV/0!</v>
      </c>
      <c r="L556" s="63"/>
      <c r="M556" s="63"/>
      <c r="N556" t="str">
        <f t="shared" si="118"/>
        <v/>
      </c>
      <c r="O556" s="63"/>
      <c r="P556" t="str">
        <f t="shared" si="119"/>
        <v/>
      </c>
      <c r="Q556" t="str">
        <f t="array" ref="Q556">IF(D556="","",IF(D556=D555,"",MAX(IF(D556=$D$2:$D$597,$N$2:$N$597))))</f>
        <v/>
      </c>
      <c r="R556" t="str">
        <f t="shared" si="120"/>
        <v/>
      </c>
      <c r="S556" s="2" t="str">
        <f t="shared" si="121"/>
        <v/>
      </c>
      <c r="T556" s="1" t="str">
        <f t="shared" si="122"/>
        <v/>
      </c>
      <c r="U556" s="1" t="str">
        <f t="shared" si="123"/>
        <v/>
      </c>
    </row>
    <row r="557" spans="1:21" x14ac:dyDescent="0.25">
      <c r="A557" s="63"/>
      <c r="B557" s="63"/>
      <c r="C557" s="63"/>
      <c r="D557" s="63"/>
      <c r="E557" s="63"/>
      <c r="F557" s="12"/>
      <c r="G557" s="12"/>
      <c r="H557" s="1"/>
      <c r="I557" s="82" t="e">
        <f t="shared" si="115"/>
        <v>#DIV/0!</v>
      </c>
      <c r="J557" s="12" t="e">
        <f t="shared" si="116"/>
        <v>#DIV/0!</v>
      </c>
      <c r="K557" s="12" t="e">
        <f t="shared" si="117"/>
        <v>#DIV/0!</v>
      </c>
      <c r="L557" s="63"/>
      <c r="M557" s="63"/>
      <c r="N557" t="str">
        <f t="shared" si="118"/>
        <v/>
      </c>
      <c r="O557" s="63"/>
      <c r="P557" t="str">
        <f t="shared" si="119"/>
        <v/>
      </c>
      <c r="Q557" t="str">
        <f t="array" ref="Q557">IF(D557="","",IF(D557=D556,"",MAX(IF(D557=$D$2:$D$597,$N$2:$N$597))))</f>
        <v/>
      </c>
      <c r="R557" t="str">
        <f t="shared" si="120"/>
        <v/>
      </c>
      <c r="S557" s="2" t="str">
        <f t="shared" si="121"/>
        <v/>
      </c>
      <c r="T557" s="1" t="str">
        <f t="shared" si="122"/>
        <v/>
      </c>
      <c r="U557" s="1" t="str">
        <f t="shared" si="123"/>
        <v/>
      </c>
    </row>
    <row r="558" spans="1:21" x14ac:dyDescent="0.25">
      <c r="A558" s="63"/>
      <c r="B558" s="63"/>
      <c r="C558" s="63"/>
      <c r="D558" s="63"/>
      <c r="E558" s="63"/>
      <c r="F558" s="12"/>
      <c r="G558" s="12"/>
      <c r="H558" s="1"/>
      <c r="I558" s="82" t="e">
        <f t="shared" si="115"/>
        <v>#DIV/0!</v>
      </c>
      <c r="J558" s="12" t="e">
        <f t="shared" si="116"/>
        <v>#DIV/0!</v>
      </c>
      <c r="K558" s="12" t="e">
        <f t="shared" si="117"/>
        <v>#DIV/0!</v>
      </c>
      <c r="L558" s="63"/>
      <c r="M558" s="63"/>
      <c r="N558" t="str">
        <f t="shared" si="118"/>
        <v/>
      </c>
      <c r="O558" s="63"/>
      <c r="P558" t="str">
        <f t="shared" si="119"/>
        <v/>
      </c>
      <c r="Q558" t="str">
        <f t="array" ref="Q558">IF(D558="","",IF(D558=D557,"",MAX(IF(D558=$D$2:$D$597,$N$2:$N$597))))</f>
        <v/>
      </c>
      <c r="R558" t="str">
        <f t="shared" si="120"/>
        <v/>
      </c>
      <c r="S558" s="2" t="str">
        <f t="shared" si="121"/>
        <v/>
      </c>
      <c r="T558" s="1" t="str">
        <f t="shared" si="122"/>
        <v/>
      </c>
      <c r="U558" s="1" t="str">
        <f t="shared" si="123"/>
        <v/>
      </c>
    </row>
    <row r="559" spans="1:21" x14ac:dyDescent="0.25">
      <c r="A559" s="63"/>
      <c r="B559" s="63"/>
      <c r="C559" s="63"/>
      <c r="D559" s="63"/>
      <c r="E559" s="63"/>
      <c r="F559" s="12"/>
      <c r="G559" s="12"/>
      <c r="H559" s="1"/>
      <c r="I559" s="82" t="e">
        <f t="shared" si="115"/>
        <v>#DIV/0!</v>
      </c>
      <c r="J559" s="12" t="e">
        <f t="shared" si="116"/>
        <v>#DIV/0!</v>
      </c>
      <c r="K559" s="102" t="e">
        <f>J559-(F559/E559)</f>
        <v>#DIV/0!</v>
      </c>
      <c r="L559" s="63"/>
      <c r="M559" s="63"/>
      <c r="N559" t="str">
        <f t="shared" si="118"/>
        <v/>
      </c>
      <c r="O559" s="63"/>
      <c r="P559" t="str">
        <f t="shared" si="119"/>
        <v/>
      </c>
      <c r="Q559" t="str">
        <f t="array" ref="Q559">IF(D559="","",IF(D559=D558,"",MAX(IF(D559=$D$2:$D$597,$N$2:$N$597))))</f>
        <v/>
      </c>
      <c r="R559" t="str">
        <f t="shared" si="120"/>
        <v/>
      </c>
      <c r="S559" s="2" t="str">
        <f t="shared" si="121"/>
        <v/>
      </c>
      <c r="T559" s="1" t="str">
        <f t="shared" si="122"/>
        <v/>
      </c>
      <c r="U559" s="1" t="str">
        <f t="shared" si="123"/>
        <v/>
      </c>
    </row>
    <row r="560" spans="1:21" x14ac:dyDescent="0.25">
      <c r="A560" s="63"/>
      <c r="B560" s="63"/>
      <c r="C560" s="63"/>
      <c r="D560" s="63"/>
      <c r="E560" s="63"/>
      <c r="F560" s="12"/>
      <c r="G560" s="12"/>
      <c r="H560" s="1"/>
      <c r="I560" s="82" t="e">
        <f t="shared" si="115"/>
        <v>#DIV/0!</v>
      </c>
      <c r="J560" s="12" t="e">
        <f t="shared" si="116"/>
        <v>#DIV/0!</v>
      </c>
      <c r="K560" s="12" t="e">
        <f t="shared" si="117"/>
        <v>#DIV/0!</v>
      </c>
      <c r="L560" s="63"/>
      <c r="M560" s="63"/>
      <c r="N560" t="str">
        <f t="shared" si="118"/>
        <v/>
      </c>
      <c r="O560" s="63"/>
      <c r="P560" t="str">
        <f t="shared" si="119"/>
        <v/>
      </c>
      <c r="Q560" t="str">
        <f t="array" ref="Q560">IF(D560="","",IF(D560=D559,"",MAX(IF(D560=$D$2:$D$597,$N$2:$N$597))))</f>
        <v/>
      </c>
      <c r="R560" t="str">
        <f t="shared" si="120"/>
        <v/>
      </c>
      <c r="S560" s="2" t="str">
        <f t="shared" si="121"/>
        <v/>
      </c>
      <c r="T560" s="1" t="str">
        <f t="shared" si="122"/>
        <v/>
      </c>
      <c r="U560" s="1" t="str">
        <f t="shared" si="123"/>
        <v/>
      </c>
    </row>
    <row r="561" spans="1:21" x14ac:dyDescent="0.25">
      <c r="A561" s="63"/>
      <c r="B561" s="63"/>
      <c r="C561" s="63"/>
      <c r="D561" s="63"/>
      <c r="E561" s="63"/>
      <c r="F561" s="12"/>
      <c r="G561" s="12"/>
      <c r="H561" s="1"/>
      <c r="I561" s="82" t="e">
        <f t="shared" ref="I561:I596" si="124">(G561-F561)/F561</f>
        <v>#DIV/0!</v>
      </c>
      <c r="J561" s="12" t="e">
        <f t="shared" ref="J561:J596" si="125">G561/E561</f>
        <v>#DIV/0!</v>
      </c>
      <c r="K561" s="12" t="e">
        <f t="shared" ref="K561:K596" si="126">J561-(F561/E561)</f>
        <v>#DIV/0!</v>
      </c>
      <c r="L561" s="63"/>
      <c r="M561" s="63"/>
      <c r="N561" t="str">
        <f t="shared" si="118"/>
        <v/>
      </c>
      <c r="O561" s="63"/>
      <c r="P561" t="str">
        <f t="shared" si="119"/>
        <v/>
      </c>
      <c r="Q561" t="str">
        <f t="array" ref="Q561">IF(D561="","",IF(D561=D560,"",MAX(IF(D561=$D$2:$D$597,$N$2:$N$597))))</f>
        <v/>
      </c>
      <c r="R561" t="str">
        <f t="shared" si="120"/>
        <v/>
      </c>
      <c r="S561" s="2" t="str">
        <f t="shared" si="121"/>
        <v/>
      </c>
      <c r="T561" s="1" t="str">
        <f t="shared" si="122"/>
        <v/>
      </c>
      <c r="U561" s="1" t="str">
        <f t="shared" si="123"/>
        <v/>
      </c>
    </row>
    <row r="562" spans="1:21" x14ac:dyDescent="0.25">
      <c r="A562" s="63"/>
      <c r="B562" s="63"/>
      <c r="C562" s="63"/>
      <c r="D562" s="63"/>
      <c r="E562" s="63"/>
      <c r="F562" s="12"/>
      <c r="G562" s="12"/>
      <c r="H562" s="1"/>
      <c r="I562" s="82" t="e">
        <f t="shared" si="124"/>
        <v>#DIV/0!</v>
      </c>
      <c r="J562" s="12" t="e">
        <f t="shared" si="125"/>
        <v>#DIV/0!</v>
      </c>
      <c r="K562" s="12" t="e">
        <f t="shared" si="126"/>
        <v>#DIV/0!</v>
      </c>
      <c r="L562" s="63"/>
      <c r="M562" s="63"/>
      <c r="N562" t="str">
        <f t="shared" si="118"/>
        <v/>
      </c>
      <c r="O562" s="63"/>
      <c r="P562" t="str">
        <f t="shared" si="119"/>
        <v/>
      </c>
      <c r="Q562" t="str">
        <f t="array" ref="Q562">IF(D562="","",IF(D562=D561,"",MAX(IF(D562=$D$2:$D$597,$N$2:$N$597))))</f>
        <v/>
      </c>
      <c r="R562" t="str">
        <f t="shared" si="120"/>
        <v/>
      </c>
      <c r="S562" s="2" t="str">
        <f t="shared" si="121"/>
        <v/>
      </c>
      <c r="T562" s="1" t="str">
        <f t="shared" si="122"/>
        <v/>
      </c>
      <c r="U562" s="1" t="str">
        <f t="shared" si="123"/>
        <v/>
      </c>
    </row>
    <row r="563" spans="1:21" x14ac:dyDescent="0.25">
      <c r="A563" s="63"/>
      <c r="B563" s="63"/>
      <c r="C563" s="63"/>
      <c r="D563" s="63"/>
      <c r="E563" s="63"/>
      <c r="F563" s="12"/>
      <c r="G563" s="12"/>
      <c r="H563" s="1"/>
      <c r="I563" s="82" t="e">
        <f t="shared" si="124"/>
        <v>#DIV/0!</v>
      </c>
      <c r="J563" s="12" t="e">
        <f t="shared" si="125"/>
        <v>#DIV/0!</v>
      </c>
      <c r="K563" s="12" t="e">
        <f t="shared" si="126"/>
        <v>#DIV/0!</v>
      </c>
      <c r="L563" s="63"/>
      <c r="M563" s="63"/>
      <c r="N563" t="str">
        <f t="shared" si="118"/>
        <v/>
      </c>
      <c r="O563" s="63"/>
      <c r="P563" t="str">
        <f t="shared" si="119"/>
        <v/>
      </c>
      <c r="Q563" t="str">
        <f t="array" ref="Q563">IF(D563="","",IF(D563=D562,"",MAX(IF(D563=$D$2:$D$597,$N$2:$N$597))))</f>
        <v/>
      </c>
      <c r="R563" t="str">
        <f t="shared" si="120"/>
        <v/>
      </c>
      <c r="S563" s="2" t="str">
        <f t="shared" si="121"/>
        <v/>
      </c>
      <c r="T563" s="1" t="str">
        <f t="shared" si="122"/>
        <v/>
      </c>
      <c r="U563" s="1" t="str">
        <f t="shared" si="123"/>
        <v/>
      </c>
    </row>
    <row r="564" spans="1:21" x14ac:dyDescent="0.25">
      <c r="A564" s="63"/>
      <c r="B564" s="63"/>
      <c r="C564" s="63"/>
      <c r="D564" s="63"/>
      <c r="E564" s="63"/>
      <c r="F564" s="12"/>
      <c r="G564" s="12"/>
      <c r="H564" s="1"/>
      <c r="I564" s="82" t="e">
        <f t="shared" si="124"/>
        <v>#DIV/0!</v>
      </c>
      <c r="J564" s="12" t="e">
        <f t="shared" si="125"/>
        <v>#DIV/0!</v>
      </c>
      <c r="K564" s="12" t="e">
        <f t="shared" si="126"/>
        <v>#DIV/0!</v>
      </c>
      <c r="L564" s="63"/>
      <c r="M564" s="63"/>
      <c r="N564" t="str">
        <f t="shared" si="118"/>
        <v/>
      </c>
      <c r="O564" s="63"/>
      <c r="P564" t="str">
        <f t="shared" si="119"/>
        <v/>
      </c>
      <c r="Q564" t="str">
        <f t="array" ref="Q564">IF(D564="","",IF(D564=D563,"",MAX(IF(D564=$D$2:$D$597,$N$2:$N$597))))</f>
        <v/>
      </c>
      <c r="R564" t="str">
        <f t="shared" si="120"/>
        <v/>
      </c>
      <c r="S564" s="2" t="str">
        <f t="shared" si="121"/>
        <v/>
      </c>
      <c r="T564" s="1" t="str">
        <f t="shared" si="122"/>
        <v/>
      </c>
      <c r="U564" s="1" t="str">
        <f t="shared" si="123"/>
        <v/>
      </c>
    </row>
    <row r="565" spans="1:21" x14ac:dyDescent="0.25">
      <c r="A565" s="63"/>
      <c r="B565" s="63"/>
      <c r="C565" s="63"/>
      <c r="D565" s="63"/>
      <c r="E565" s="63"/>
      <c r="F565" s="12"/>
      <c r="G565" s="12"/>
      <c r="H565" s="1"/>
      <c r="I565" s="82" t="e">
        <f t="shared" si="124"/>
        <v>#DIV/0!</v>
      </c>
      <c r="J565" s="12" t="e">
        <f t="shared" si="125"/>
        <v>#DIV/0!</v>
      </c>
      <c r="K565" s="12" t="e">
        <f t="shared" si="126"/>
        <v>#DIV/0!</v>
      </c>
      <c r="L565" s="63"/>
      <c r="M565" s="63"/>
      <c r="N565" t="str">
        <f t="shared" si="118"/>
        <v/>
      </c>
      <c r="O565" s="63"/>
      <c r="P565" t="str">
        <f t="shared" si="119"/>
        <v/>
      </c>
      <c r="Q565" t="str">
        <f t="array" ref="Q565">IF(D565="","",IF(D565=D564,"",MAX(IF(D565=$D$2:$D$597,$N$2:$N$597))))</f>
        <v/>
      </c>
      <c r="R565" t="str">
        <f t="shared" si="120"/>
        <v/>
      </c>
      <c r="S565" s="2" t="str">
        <f t="shared" si="121"/>
        <v/>
      </c>
      <c r="T565" s="1" t="str">
        <f t="shared" si="122"/>
        <v/>
      </c>
      <c r="U565" s="1" t="str">
        <f t="shared" si="123"/>
        <v/>
      </c>
    </row>
    <row r="566" spans="1:21" x14ac:dyDescent="0.25">
      <c r="A566" s="63"/>
      <c r="B566" s="63"/>
      <c r="C566" s="63"/>
      <c r="D566" s="63"/>
      <c r="E566" s="63"/>
      <c r="F566" s="12"/>
      <c r="G566" s="12"/>
      <c r="H566" s="1"/>
      <c r="I566" s="82" t="e">
        <f t="shared" si="124"/>
        <v>#DIV/0!</v>
      </c>
      <c r="J566" s="12" t="e">
        <f t="shared" si="125"/>
        <v>#DIV/0!</v>
      </c>
      <c r="K566" s="12" t="e">
        <f t="shared" si="126"/>
        <v>#DIV/0!</v>
      </c>
      <c r="L566" s="63"/>
      <c r="M566" s="63"/>
      <c r="N566" t="str">
        <f t="shared" si="118"/>
        <v/>
      </c>
      <c r="O566" s="63"/>
      <c r="P566" t="str">
        <f t="shared" si="119"/>
        <v/>
      </c>
      <c r="Q566" t="str">
        <f t="array" ref="Q566">IF(D566="","",IF(D566=D565,"",MAX(IF(D566=$D$2:$D$597,$N$2:$N$597))))</f>
        <v/>
      </c>
      <c r="R566" t="str">
        <f t="shared" si="120"/>
        <v/>
      </c>
      <c r="S566" s="2" t="str">
        <f t="shared" si="121"/>
        <v/>
      </c>
      <c r="T566" s="1" t="str">
        <f t="shared" si="122"/>
        <v/>
      </c>
      <c r="U566" s="1" t="str">
        <f t="shared" si="123"/>
        <v/>
      </c>
    </row>
    <row r="567" spans="1:21" x14ac:dyDescent="0.25">
      <c r="A567" s="63"/>
      <c r="B567" s="63"/>
      <c r="C567" s="63"/>
      <c r="D567" s="63"/>
      <c r="E567" s="63"/>
      <c r="F567" s="12"/>
      <c r="G567" s="12"/>
      <c r="H567" s="1"/>
      <c r="I567" s="82" t="e">
        <f t="shared" si="124"/>
        <v>#DIV/0!</v>
      </c>
      <c r="J567" s="12" t="e">
        <f t="shared" si="125"/>
        <v>#DIV/0!</v>
      </c>
      <c r="K567" s="12" t="e">
        <f t="shared" si="126"/>
        <v>#DIV/0!</v>
      </c>
      <c r="L567" s="63"/>
      <c r="M567" s="63"/>
      <c r="N567" t="str">
        <f t="shared" si="118"/>
        <v/>
      </c>
      <c r="O567" s="63"/>
      <c r="P567" t="str">
        <f t="shared" si="119"/>
        <v/>
      </c>
      <c r="Q567" t="str">
        <f t="array" ref="Q567">IF(D567="","",IF(D567=D566,"",MAX(IF(D567=$D$2:$D$597,$N$2:$N$597))))</f>
        <v/>
      </c>
      <c r="R567" t="str">
        <f t="shared" si="120"/>
        <v/>
      </c>
      <c r="S567" s="2" t="str">
        <f t="shared" si="121"/>
        <v/>
      </c>
      <c r="T567" s="1" t="str">
        <f t="shared" si="122"/>
        <v/>
      </c>
      <c r="U567" s="1" t="str">
        <f t="shared" si="123"/>
        <v/>
      </c>
    </row>
    <row r="568" spans="1:21" x14ac:dyDescent="0.25">
      <c r="A568" s="63"/>
      <c r="B568" s="63"/>
      <c r="C568" s="63"/>
      <c r="D568" s="63"/>
      <c r="E568" s="63"/>
      <c r="F568" s="12"/>
      <c r="G568" s="12"/>
      <c r="H568" s="1"/>
      <c r="I568" s="82" t="e">
        <f t="shared" si="124"/>
        <v>#DIV/0!</v>
      </c>
      <c r="J568" s="12" t="e">
        <f t="shared" si="125"/>
        <v>#DIV/0!</v>
      </c>
      <c r="K568" s="12" t="e">
        <f t="shared" si="126"/>
        <v>#DIV/0!</v>
      </c>
      <c r="L568" s="63"/>
      <c r="M568" s="63"/>
      <c r="N568" t="str">
        <f t="shared" si="118"/>
        <v/>
      </c>
      <c r="O568" s="63"/>
      <c r="P568" t="str">
        <f t="shared" si="119"/>
        <v/>
      </c>
      <c r="Q568" t="str">
        <f t="array" ref="Q568">IF(D568="","",IF(D568=D567,"",MAX(IF(D568=$D$2:$D$597,$N$2:$N$597))))</f>
        <v/>
      </c>
      <c r="R568" t="str">
        <f t="shared" si="120"/>
        <v/>
      </c>
      <c r="S568" s="2" t="str">
        <f t="shared" si="121"/>
        <v/>
      </c>
      <c r="T568" s="1" t="str">
        <f t="shared" si="122"/>
        <v/>
      </c>
      <c r="U568" s="1" t="str">
        <f t="shared" si="123"/>
        <v/>
      </c>
    </row>
    <row r="569" spans="1:21" x14ac:dyDescent="0.25">
      <c r="A569" s="63"/>
      <c r="B569" s="63"/>
      <c r="C569" s="63"/>
      <c r="D569" s="63"/>
      <c r="E569" s="63"/>
      <c r="F569" s="12"/>
      <c r="G569" s="12"/>
      <c r="H569" s="1"/>
      <c r="I569" s="82" t="e">
        <f t="shared" si="124"/>
        <v>#DIV/0!</v>
      </c>
      <c r="J569" s="12" t="e">
        <f t="shared" si="125"/>
        <v>#DIV/0!</v>
      </c>
      <c r="K569" s="12" t="e">
        <f t="shared" si="126"/>
        <v>#DIV/0!</v>
      </c>
      <c r="L569" s="63"/>
      <c r="M569" s="63"/>
      <c r="N569" t="str">
        <f t="shared" si="118"/>
        <v/>
      </c>
      <c r="O569" s="63"/>
      <c r="P569" t="str">
        <f t="shared" si="119"/>
        <v/>
      </c>
      <c r="Q569" t="str">
        <f t="array" ref="Q569">IF(D569="","",IF(D569=D568,"",MAX(IF(D569=$D$2:$D$597,$N$2:$N$597))))</f>
        <v/>
      </c>
      <c r="R569" t="str">
        <f t="shared" si="120"/>
        <v/>
      </c>
      <c r="S569" s="2" t="str">
        <f t="shared" si="121"/>
        <v/>
      </c>
      <c r="T569" s="1" t="str">
        <f t="shared" si="122"/>
        <v/>
      </c>
      <c r="U569" s="1" t="str">
        <f t="shared" si="123"/>
        <v/>
      </c>
    </row>
    <row r="570" spans="1:21" x14ac:dyDescent="0.25">
      <c r="A570" s="63"/>
      <c r="B570" s="63"/>
      <c r="C570" s="63"/>
      <c r="D570" s="63"/>
      <c r="E570" s="63"/>
      <c r="F570" s="12"/>
      <c r="G570" s="12"/>
      <c r="H570" s="1"/>
      <c r="I570" s="82" t="e">
        <f t="shared" si="124"/>
        <v>#DIV/0!</v>
      </c>
      <c r="J570" s="12" t="e">
        <f t="shared" si="125"/>
        <v>#DIV/0!</v>
      </c>
      <c r="K570" s="12" t="e">
        <f t="shared" si="126"/>
        <v>#DIV/0!</v>
      </c>
      <c r="L570" s="63"/>
      <c r="M570" s="63"/>
      <c r="N570" t="str">
        <f t="shared" si="118"/>
        <v/>
      </c>
      <c r="O570" s="63"/>
      <c r="P570" t="str">
        <f t="shared" si="119"/>
        <v/>
      </c>
      <c r="Q570" t="str">
        <f t="array" ref="Q570">IF(D570="","",IF(D570=D569,"",MAX(IF(D570=$D$2:$D$597,$N$2:$N$597))))</f>
        <v/>
      </c>
      <c r="R570" t="str">
        <f t="shared" si="120"/>
        <v/>
      </c>
      <c r="S570" s="2" t="str">
        <f t="shared" si="121"/>
        <v/>
      </c>
      <c r="T570" s="1" t="str">
        <f t="shared" si="122"/>
        <v/>
      </c>
      <c r="U570" s="1" t="str">
        <f t="shared" si="123"/>
        <v/>
      </c>
    </row>
    <row r="571" spans="1:21" x14ac:dyDescent="0.25">
      <c r="A571" s="63"/>
      <c r="B571" s="63"/>
      <c r="C571" s="63"/>
      <c r="D571" s="63"/>
      <c r="E571" s="63"/>
      <c r="F571" s="12"/>
      <c r="G571" s="12"/>
      <c r="H571" s="1"/>
      <c r="I571" s="82" t="e">
        <f t="shared" si="124"/>
        <v>#DIV/0!</v>
      </c>
      <c r="J571" s="12" t="e">
        <f t="shared" si="125"/>
        <v>#DIV/0!</v>
      </c>
      <c r="K571" s="12" t="e">
        <f t="shared" si="126"/>
        <v>#DIV/0!</v>
      </c>
      <c r="L571" s="63"/>
      <c r="M571" s="63"/>
      <c r="N571" t="str">
        <f t="shared" si="118"/>
        <v/>
      </c>
      <c r="O571" s="63"/>
      <c r="P571" t="str">
        <f t="shared" si="119"/>
        <v/>
      </c>
      <c r="Q571" t="str">
        <f t="array" ref="Q571">IF(D571="","",IF(D571=D570,"",MAX(IF(D571=$D$2:$D$597,$N$2:$N$597))))</f>
        <v/>
      </c>
      <c r="R571" t="str">
        <f t="shared" si="120"/>
        <v/>
      </c>
      <c r="S571" s="2" t="str">
        <f t="shared" si="121"/>
        <v/>
      </c>
      <c r="T571" s="1" t="str">
        <f t="shared" si="122"/>
        <v/>
      </c>
      <c r="U571" s="1" t="str">
        <f t="shared" si="123"/>
        <v/>
      </c>
    </row>
    <row r="572" spans="1:21" x14ac:dyDescent="0.25">
      <c r="A572" s="63"/>
      <c r="B572" s="63"/>
      <c r="C572" s="63"/>
      <c r="D572" s="63"/>
      <c r="E572" s="63"/>
      <c r="F572" s="12"/>
      <c r="G572" s="12"/>
      <c r="H572" s="1"/>
      <c r="I572" s="82" t="e">
        <f t="shared" si="124"/>
        <v>#DIV/0!</v>
      </c>
      <c r="J572" s="12" t="e">
        <f t="shared" si="125"/>
        <v>#DIV/0!</v>
      </c>
      <c r="K572" s="12" t="e">
        <f t="shared" si="126"/>
        <v>#DIV/0!</v>
      </c>
      <c r="L572" s="63"/>
      <c r="M572" s="63"/>
      <c r="N572" t="str">
        <f t="shared" si="118"/>
        <v/>
      </c>
      <c r="O572" s="63"/>
      <c r="P572" t="str">
        <f t="shared" si="119"/>
        <v/>
      </c>
      <c r="Q572" t="str">
        <f t="array" ref="Q572">IF(D572="","",IF(D572=D571,"",MAX(IF(D572=$D$2:$D$597,$N$2:$N$597))))</f>
        <v/>
      </c>
      <c r="R572" t="str">
        <f t="shared" si="120"/>
        <v/>
      </c>
      <c r="S572" s="2" t="str">
        <f t="shared" si="121"/>
        <v/>
      </c>
      <c r="T572" s="1" t="str">
        <f t="shared" si="122"/>
        <v/>
      </c>
      <c r="U572" s="1" t="str">
        <f t="shared" si="123"/>
        <v/>
      </c>
    </row>
    <row r="573" spans="1:21" x14ac:dyDescent="0.25">
      <c r="A573" s="63"/>
      <c r="B573" s="63"/>
      <c r="C573" s="63"/>
      <c r="D573" s="63"/>
      <c r="E573" s="63"/>
      <c r="F573" s="12"/>
      <c r="G573" s="12"/>
      <c r="H573" s="1"/>
      <c r="I573" s="82" t="e">
        <f t="shared" si="124"/>
        <v>#DIV/0!</v>
      </c>
      <c r="J573" s="12" t="e">
        <f t="shared" si="125"/>
        <v>#DIV/0!</v>
      </c>
      <c r="K573" s="12" t="e">
        <f t="shared" si="126"/>
        <v>#DIV/0!</v>
      </c>
      <c r="L573" s="63"/>
      <c r="M573" s="63"/>
      <c r="N573" t="str">
        <f t="shared" si="118"/>
        <v/>
      </c>
      <c r="O573" s="63"/>
      <c r="P573" t="str">
        <f t="shared" si="119"/>
        <v/>
      </c>
      <c r="Q573" t="str">
        <f t="array" ref="Q573">IF(D573="","",IF(D573=D572,"",MAX(IF(D573=$D$2:$D$597,$N$2:$N$597))))</f>
        <v/>
      </c>
      <c r="R573" t="str">
        <f t="shared" si="120"/>
        <v/>
      </c>
      <c r="S573" s="2" t="str">
        <f t="shared" si="121"/>
        <v/>
      </c>
      <c r="T573" s="1" t="str">
        <f t="shared" si="122"/>
        <v/>
      </c>
      <c r="U573" s="1" t="str">
        <f t="shared" si="123"/>
        <v/>
      </c>
    </row>
    <row r="574" spans="1:21" x14ac:dyDescent="0.25">
      <c r="A574" s="63"/>
      <c r="B574" s="63"/>
      <c r="C574" s="63"/>
      <c r="D574" s="63"/>
      <c r="E574" s="63"/>
      <c r="F574" s="12"/>
      <c r="G574" s="12"/>
      <c r="H574" s="1"/>
      <c r="I574" s="82" t="e">
        <f t="shared" si="124"/>
        <v>#DIV/0!</v>
      </c>
      <c r="J574" s="12" t="e">
        <f t="shared" si="125"/>
        <v>#DIV/0!</v>
      </c>
      <c r="K574" s="12" t="e">
        <f t="shared" si="126"/>
        <v>#DIV/0!</v>
      </c>
      <c r="L574" s="63"/>
      <c r="M574" s="63"/>
      <c r="N574" t="str">
        <f t="shared" si="118"/>
        <v/>
      </c>
      <c r="O574" s="63"/>
      <c r="P574" t="str">
        <f t="shared" si="119"/>
        <v/>
      </c>
      <c r="Q574" t="str">
        <f t="array" ref="Q574">IF(D574="","",IF(D574=D573,"",MAX(IF(D574=$D$2:$D$597,$N$2:$N$597))))</f>
        <v/>
      </c>
      <c r="R574" t="str">
        <f t="shared" si="120"/>
        <v/>
      </c>
      <c r="S574" s="2" t="str">
        <f t="shared" si="121"/>
        <v/>
      </c>
      <c r="T574" s="1" t="str">
        <f t="shared" si="122"/>
        <v/>
      </c>
      <c r="U574" s="1" t="str">
        <f t="shared" si="123"/>
        <v/>
      </c>
    </row>
    <row r="575" spans="1:21" x14ac:dyDescent="0.25">
      <c r="A575" s="63"/>
      <c r="B575" s="63"/>
      <c r="C575" s="63"/>
      <c r="D575" s="63"/>
      <c r="E575" s="63"/>
      <c r="F575" s="12"/>
      <c r="G575" s="12"/>
      <c r="H575" s="1"/>
      <c r="I575" s="82" t="e">
        <f t="shared" si="124"/>
        <v>#DIV/0!</v>
      </c>
      <c r="J575" s="12" t="e">
        <f t="shared" si="125"/>
        <v>#DIV/0!</v>
      </c>
      <c r="K575" s="12" t="e">
        <f t="shared" si="126"/>
        <v>#DIV/0!</v>
      </c>
      <c r="L575" s="63"/>
      <c r="M575" s="63"/>
      <c r="N575" t="str">
        <f t="shared" si="118"/>
        <v/>
      </c>
      <c r="O575" s="63"/>
      <c r="P575" t="str">
        <f t="shared" si="119"/>
        <v/>
      </c>
      <c r="Q575" t="str">
        <f t="array" ref="Q575">IF(D575="","",IF(D575=D574,"",MAX(IF(D575=$D$2:$D$597,$N$2:$N$597))))</f>
        <v/>
      </c>
      <c r="R575" t="str">
        <f t="shared" si="120"/>
        <v/>
      </c>
      <c r="S575" s="2" t="str">
        <f t="shared" si="121"/>
        <v/>
      </c>
      <c r="T575" s="1" t="str">
        <f t="shared" si="122"/>
        <v/>
      </c>
      <c r="U575" s="1" t="str">
        <f t="shared" si="123"/>
        <v/>
      </c>
    </row>
    <row r="576" spans="1:21" x14ac:dyDescent="0.25">
      <c r="A576" s="63"/>
      <c r="B576" s="63"/>
      <c r="C576" s="63"/>
      <c r="D576" s="63"/>
      <c r="E576" s="63"/>
      <c r="F576" s="12"/>
      <c r="G576" s="12"/>
      <c r="H576" s="1"/>
      <c r="I576" s="82" t="e">
        <f t="shared" si="124"/>
        <v>#DIV/0!</v>
      </c>
      <c r="J576" s="12" t="e">
        <f t="shared" si="125"/>
        <v>#DIV/0!</v>
      </c>
      <c r="K576" s="12" t="e">
        <f t="shared" si="126"/>
        <v>#DIV/0!</v>
      </c>
      <c r="L576" s="63"/>
      <c r="M576" s="63"/>
      <c r="N576" t="str">
        <f t="shared" si="118"/>
        <v/>
      </c>
      <c r="O576" s="63"/>
      <c r="P576" t="str">
        <f t="shared" si="119"/>
        <v/>
      </c>
      <c r="Q576" t="str">
        <f t="array" ref="Q576">IF(D576="","",IF(D576=D575,"",MAX(IF(D576=$D$2:$D$597,$N$2:$N$597))))</f>
        <v/>
      </c>
      <c r="R576" t="str">
        <f t="shared" si="120"/>
        <v/>
      </c>
      <c r="S576" s="2" t="str">
        <f t="shared" si="121"/>
        <v/>
      </c>
      <c r="T576" s="1" t="str">
        <f t="shared" si="122"/>
        <v/>
      </c>
      <c r="U576" s="1" t="str">
        <f t="shared" si="123"/>
        <v/>
      </c>
    </row>
    <row r="577" spans="1:21" x14ac:dyDescent="0.25">
      <c r="A577" s="63"/>
      <c r="B577" s="63"/>
      <c r="C577" s="63"/>
      <c r="D577" s="63"/>
      <c r="E577" s="63"/>
      <c r="F577" s="12"/>
      <c r="G577" s="12"/>
      <c r="H577" s="1"/>
      <c r="I577" s="82" t="e">
        <f t="shared" si="124"/>
        <v>#DIV/0!</v>
      </c>
      <c r="J577" s="12" t="e">
        <f t="shared" si="125"/>
        <v>#DIV/0!</v>
      </c>
      <c r="K577" s="12" t="e">
        <f t="shared" si="126"/>
        <v>#DIV/0!</v>
      </c>
      <c r="L577" s="63"/>
      <c r="M577" s="63"/>
      <c r="N577" t="str">
        <f t="shared" si="118"/>
        <v/>
      </c>
      <c r="O577" s="63"/>
      <c r="P577" t="str">
        <f t="shared" si="119"/>
        <v/>
      </c>
      <c r="Q577" t="str">
        <f t="array" ref="Q577">IF(D577="","",IF(D577=D576,"",MAX(IF(D577=$D$2:$D$597,$N$2:$N$597))))</f>
        <v/>
      </c>
      <c r="R577" t="str">
        <f t="shared" si="120"/>
        <v/>
      </c>
      <c r="S577" s="2" t="str">
        <f t="shared" si="121"/>
        <v/>
      </c>
      <c r="T577" s="1" t="str">
        <f t="shared" si="122"/>
        <v/>
      </c>
      <c r="U577" s="1" t="str">
        <f t="shared" si="123"/>
        <v/>
      </c>
    </row>
    <row r="578" spans="1:21" x14ac:dyDescent="0.25">
      <c r="A578" s="63"/>
      <c r="B578" s="63"/>
      <c r="C578" s="63"/>
      <c r="D578" s="63"/>
      <c r="E578" s="63"/>
      <c r="F578" s="12"/>
      <c r="G578" s="12"/>
      <c r="H578" s="1"/>
      <c r="I578" s="82" t="e">
        <f t="shared" si="124"/>
        <v>#DIV/0!</v>
      </c>
      <c r="J578" s="12" t="e">
        <f t="shared" si="125"/>
        <v>#DIV/0!</v>
      </c>
      <c r="K578" s="12" t="e">
        <f t="shared" si="126"/>
        <v>#DIV/0!</v>
      </c>
      <c r="L578" s="63"/>
      <c r="M578" s="63"/>
      <c r="N578" t="str">
        <f t="shared" ref="N578:N596" si="127">IF(D578="","",IF(G578&gt;0,IF(D578=D577,N577+1,1),0))</f>
        <v/>
      </c>
      <c r="O578" s="63"/>
      <c r="P578" t="str">
        <f t="shared" si="119"/>
        <v/>
      </c>
      <c r="Q578" t="str">
        <f t="array" ref="Q578">IF(D578="","",IF(D578=D577,"",MAX(IF(D578=$D$2:$D$597,$N$2:$N$597))))</f>
        <v/>
      </c>
      <c r="R578" t="str">
        <f t="shared" si="120"/>
        <v/>
      </c>
      <c r="S578" s="2" t="str">
        <f t="shared" si="121"/>
        <v/>
      </c>
      <c r="T578" s="1" t="str">
        <f t="shared" si="122"/>
        <v/>
      </c>
      <c r="U578" s="1" t="str">
        <f t="shared" si="123"/>
        <v/>
      </c>
    </row>
    <row r="579" spans="1:21" x14ac:dyDescent="0.25">
      <c r="A579" s="63"/>
      <c r="B579" s="63"/>
      <c r="C579" s="63"/>
      <c r="D579" s="63"/>
      <c r="E579" s="63"/>
      <c r="F579" s="12"/>
      <c r="G579" s="12"/>
      <c r="H579" s="1"/>
      <c r="I579" s="82" t="e">
        <f t="shared" si="124"/>
        <v>#DIV/0!</v>
      </c>
      <c r="J579" s="12" t="e">
        <f t="shared" si="125"/>
        <v>#DIV/0!</v>
      </c>
      <c r="K579" s="12" t="e">
        <f t="shared" si="126"/>
        <v>#DIV/0!</v>
      </c>
      <c r="L579" s="63"/>
      <c r="M579" s="63"/>
      <c r="N579" t="str">
        <f t="shared" si="127"/>
        <v/>
      </c>
      <c r="O579" s="63"/>
      <c r="P579" t="str">
        <f t="shared" ref="P579:P596" si="128">IF(D579="","",IF(E579&lt;&gt;E578,E579,""))</f>
        <v/>
      </c>
      <c r="Q579" t="str">
        <f t="array" ref="Q579">IF(D579="","",IF(D579=D578,"",MAX(IF(D579=$D$2:$D$597,$N$2:$N$597))))</f>
        <v/>
      </c>
      <c r="R579" t="str">
        <f t="shared" ref="R579:R596" si="129">IF(D579="","",IF(D579=D578,"",1))</f>
        <v/>
      </c>
      <c r="S579" s="2" t="str">
        <f t="shared" ref="S579:S596" si="130">IF(M579="Y",I579,"")</f>
        <v/>
      </c>
      <c r="T579" s="1" t="str">
        <f t="shared" ref="T579:T596" si="131">IF(M579="Y",G579-F579,"")</f>
        <v/>
      </c>
      <c r="U579" s="1" t="str">
        <f t="shared" ref="U579:U596" si="132">IF(M579="Y",(G579-F579)/E579,"")</f>
        <v/>
      </c>
    </row>
    <row r="580" spans="1:21" x14ac:dyDescent="0.25">
      <c r="A580" s="63"/>
      <c r="B580" s="63"/>
      <c r="C580" s="63"/>
      <c r="D580" s="63"/>
      <c r="E580" s="63"/>
      <c r="F580" s="12"/>
      <c r="G580" s="12"/>
      <c r="H580" s="1"/>
      <c r="I580" s="82" t="e">
        <f t="shared" si="124"/>
        <v>#DIV/0!</v>
      </c>
      <c r="J580" s="12" t="e">
        <f t="shared" si="125"/>
        <v>#DIV/0!</v>
      </c>
      <c r="K580" s="12" t="e">
        <f t="shared" si="126"/>
        <v>#DIV/0!</v>
      </c>
      <c r="L580" s="63"/>
      <c r="M580" s="63"/>
      <c r="N580" t="str">
        <f t="shared" si="127"/>
        <v/>
      </c>
      <c r="O580" s="63"/>
      <c r="P580" t="str">
        <f t="shared" si="128"/>
        <v/>
      </c>
      <c r="Q580" t="str">
        <f t="array" ref="Q580">IF(D580="","",IF(D580=D579,"",MAX(IF(D580=$D$2:$D$597,$N$2:$N$597))))</f>
        <v/>
      </c>
      <c r="R580" t="str">
        <f t="shared" si="129"/>
        <v/>
      </c>
      <c r="S580" s="2" t="str">
        <f t="shared" si="130"/>
        <v/>
      </c>
      <c r="T580" s="1" t="str">
        <f t="shared" si="131"/>
        <v/>
      </c>
      <c r="U580" s="1" t="str">
        <f t="shared" si="132"/>
        <v/>
      </c>
    </row>
    <row r="581" spans="1:21" x14ac:dyDescent="0.25">
      <c r="A581" s="63"/>
      <c r="B581" s="63"/>
      <c r="C581" s="63"/>
      <c r="D581" s="63"/>
      <c r="E581" s="63"/>
      <c r="F581" s="12"/>
      <c r="G581" s="12"/>
      <c r="H581" s="1"/>
      <c r="I581" s="82" t="e">
        <f t="shared" si="124"/>
        <v>#DIV/0!</v>
      </c>
      <c r="J581" s="12" t="e">
        <f t="shared" si="125"/>
        <v>#DIV/0!</v>
      </c>
      <c r="K581" s="12" t="e">
        <f t="shared" si="126"/>
        <v>#DIV/0!</v>
      </c>
      <c r="L581" s="63"/>
      <c r="M581" s="63"/>
      <c r="N581" t="str">
        <f t="shared" si="127"/>
        <v/>
      </c>
      <c r="O581" s="63"/>
      <c r="P581" t="str">
        <f t="shared" si="128"/>
        <v/>
      </c>
      <c r="Q581" t="str">
        <f t="array" ref="Q581">IF(D581="","",IF(D581=D580,"",MAX(IF(D581=$D$2:$D$597,$N$2:$N$597))))</f>
        <v/>
      </c>
      <c r="R581" t="str">
        <f t="shared" si="129"/>
        <v/>
      </c>
      <c r="S581" s="2" t="str">
        <f t="shared" si="130"/>
        <v/>
      </c>
      <c r="T581" s="1" t="str">
        <f t="shared" si="131"/>
        <v/>
      </c>
      <c r="U581" s="1" t="str">
        <f t="shared" si="132"/>
        <v/>
      </c>
    </row>
    <row r="582" spans="1:21" x14ac:dyDescent="0.25">
      <c r="A582" s="63"/>
      <c r="B582" s="63"/>
      <c r="C582" s="63"/>
      <c r="D582" s="63"/>
      <c r="E582" s="63"/>
      <c r="F582" s="12"/>
      <c r="G582" s="12"/>
      <c r="H582" s="1"/>
      <c r="I582" s="82" t="e">
        <f t="shared" si="124"/>
        <v>#DIV/0!</v>
      </c>
      <c r="J582" s="12" t="e">
        <f t="shared" si="125"/>
        <v>#DIV/0!</v>
      </c>
      <c r="K582" s="12" t="e">
        <f t="shared" si="126"/>
        <v>#DIV/0!</v>
      </c>
      <c r="L582" s="63"/>
      <c r="M582" s="63"/>
      <c r="N582" t="str">
        <f t="shared" si="127"/>
        <v/>
      </c>
      <c r="O582" s="63"/>
      <c r="P582" t="str">
        <f t="shared" si="128"/>
        <v/>
      </c>
      <c r="Q582" t="str">
        <f t="array" ref="Q582">IF(D582="","",IF(D582=D581,"",MAX(IF(D582=$D$2:$D$597,$N$2:$N$597))))</f>
        <v/>
      </c>
      <c r="R582" t="str">
        <f t="shared" si="129"/>
        <v/>
      </c>
      <c r="S582" s="2" t="str">
        <f t="shared" si="130"/>
        <v/>
      </c>
      <c r="T582" s="1" t="str">
        <f t="shared" si="131"/>
        <v/>
      </c>
      <c r="U582" s="1" t="str">
        <f t="shared" si="132"/>
        <v/>
      </c>
    </row>
    <row r="583" spans="1:21" x14ac:dyDescent="0.25">
      <c r="A583" s="63"/>
      <c r="B583" s="63"/>
      <c r="C583" s="63"/>
      <c r="D583" s="63"/>
      <c r="E583" s="63"/>
      <c r="F583" s="12"/>
      <c r="G583" s="12"/>
      <c r="H583" s="1"/>
      <c r="I583" s="82" t="e">
        <f t="shared" si="124"/>
        <v>#DIV/0!</v>
      </c>
      <c r="J583" s="12" t="e">
        <f t="shared" si="125"/>
        <v>#DIV/0!</v>
      </c>
      <c r="K583" s="12" t="e">
        <f t="shared" si="126"/>
        <v>#DIV/0!</v>
      </c>
      <c r="L583" s="63"/>
      <c r="M583" s="63"/>
      <c r="N583" t="str">
        <f t="shared" si="127"/>
        <v/>
      </c>
      <c r="O583" s="63"/>
      <c r="P583" t="str">
        <f t="shared" si="128"/>
        <v/>
      </c>
      <c r="Q583" t="str">
        <f t="array" ref="Q583">IF(D583="","",IF(D583=D582,"",MAX(IF(D583=$D$2:$D$597,$N$2:$N$597))))</f>
        <v/>
      </c>
      <c r="R583" t="str">
        <f t="shared" si="129"/>
        <v/>
      </c>
      <c r="S583" s="2" t="str">
        <f t="shared" si="130"/>
        <v/>
      </c>
      <c r="T583" s="1" t="str">
        <f t="shared" si="131"/>
        <v/>
      </c>
      <c r="U583" s="1" t="str">
        <f t="shared" si="132"/>
        <v/>
      </c>
    </row>
    <row r="584" spans="1:21" x14ac:dyDescent="0.25">
      <c r="A584" s="63"/>
      <c r="B584" s="63"/>
      <c r="C584" s="63"/>
      <c r="D584" s="63"/>
      <c r="E584" s="63"/>
      <c r="F584" s="12"/>
      <c r="G584" s="12"/>
      <c r="H584" s="1"/>
      <c r="I584" s="82" t="e">
        <f t="shared" si="124"/>
        <v>#DIV/0!</v>
      </c>
      <c r="J584" s="12" t="e">
        <f t="shared" si="125"/>
        <v>#DIV/0!</v>
      </c>
      <c r="K584" s="12" t="e">
        <f t="shared" si="126"/>
        <v>#DIV/0!</v>
      </c>
      <c r="L584" s="63"/>
      <c r="M584" s="63"/>
      <c r="N584" t="str">
        <f t="shared" si="127"/>
        <v/>
      </c>
      <c r="O584" s="63"/>
      <c r="P584" t="str">
        <f t="shared" si="128"/>
        <v/>
      </c>
      <c r="Q584" t="str">
        <f t="array" ref="Q584">IF(D584="","",IF(D584=D583,"",MAX(IF(D584=$D$2:$D$597,$N$2:$N$597))))</f>
        <v/>
      </c>
      <c r="R584" t="str">
        <f t="shared" si="129"/>
        <v/>
      </c>
      <c r="S584" s="2" t="str">
        <f t="shared" si="130"/>
        <v/>
      </c>
      <c r="T584" s="1" t="str">
        <f t="shared" si="131"/>
        <v/>
      </c>
      <c r="U584" s="1" t="str">
        <f t="shared" si="132"/>
        <v/>
      </c>
    </row>
    <row r="585" spans="1:21" x14ac:dyDescent="0.25">
      <c r="A585" s="63"/>
      <c r="B585" s="63"/>
      <c r="C585" s="63"/>
      <c r="D585" s="63"/>
      <c r="E585" s="63"/>
      <c r="F585" s="12"/>
      <c r="G585" s="12"/>
      <c r="H585" s="1"/>
      <c r="I585" s="82" t="e">
        <f t="shared" si="124"/>
        <v>#DIV/0!</v>
      </c>
      <c r="J585" s="12" t="e">
        <f t="shared" si="125"/>
        <v>#DIV/0!</v>
      </c>
      <c r="K585" s="12" t="e">
        <f t="shared" si="126"/>
        <v>#DIV/0!</v>
      </c>
      <c r="L585" s="63"/>
      <c r="M585" s="63"/>
      <c r="N585" t="str">
        <f t="shared" si="127"/>
        <v/>
      </c>
      <c r="O585" s="63"/>
      <c r="P585" t="str">
        <f t="shared" si="128"/>
        <v/>
      </c>
      <c r="Q585" t="str">
        <f t="array" ref="Q585">IF(D585="","",IF(D585=D584,"",MAX(IF(D585=$D$2:$D$597,$N$2:$N$597))))</f>
        <v/>
      </c>
      <c r="R585" t="str">
        <f t="shared" si="129"/>
        <v/>
      </c>
      <c r="S585" s="2" t="str">
        <f t="shared" si="130"/>
        <v/>
      </c>
      <c r="T585" s="1" t="str">
        <f t="shared" si="131"/>
        <v/>
      </c>
      <c r="U585" s="1" t="str">
        <f t="shared" si="132"/>
        <v/>
      </c>
    </row>
    <row r="586" spans="1:21" x14ac:dyDescent="0.25">
      <c r="A586" s="63"/>
      <c r="B586" s="63"/>
      <c r="C586" s="63"/>
      <c r="D586" s="63"/>
      <c r="E586" s="63"/>
      <c r="F586" s="12"/>
      <c r="G586" s="12"/>
      <c r="H586" s="1"/>
      <c r="I586" s="82" t="e">
        <f t="shared" si="124"/>
        <v>#DIV/0!</v>
      </c>
      <c r="J586" s="12" t="e">
        <f t="shared" si="125"/>
        <v>#DIV/0!</v>
      </c>
      <c r="K586" s="12" t="e">
        <f t="shared" si="126"/>
        <v>#DIV/0!</v>
      </c>
      <c r="L586" s="63"/>
      <c r="M586" s="63"/>
      <c r="N586" t="str">
        <f t="shared" si="127"/>
        <v/>
      </c>
      <c r="O586" s="63"/>
      <c r="P586" t="str">
        <f t="shared" si="128"/>
        <v/>
      </c>
      <c r="Q586" t="str">
        <f t="array" ref="Q586">IF(D586="","",IF(D586=D585,"",MAX(IF(D586=$D$2:$D$597,$N$2:$N$597))))</f>
        <v/>
      </c>
      <c r="R586" t="str">
        <f t="shared" si="129"/>
        <v/>
      </c>
      <c r="S586" s="2" t="str">
        <f t="shared" si="130"/>
        <v/>
      </c>
      <c r="T586" s="1" t="str">
        <f t="shared" si="131"/>
        <v/>
      </c>
      <c r="U586" s="1" t="str">
        <f t="shared" si="132"/>
        <v/>
      </c>
    </row>
    <row r="587" spans="1:21" x14ac:dyDescent="0.25">
      <c r="A587" s="63"/>
      <c r="B587" s="63"/>
      <c r="C587" s="63"/>
      <c r="D587" s="63"/>
      <c r="E587" s="63"/>
      <c r="F587" s="12"/>
      <c r="G587" s="12"/>
      <c r="H587" s="1"/>
      <c r="I587" s="82" t="e">
        <f t="shared" si="124"/>
        <v>#DIV/0!</v>
      </c>
      <c r="J587" s="12" t="e">
        <f t="shared" si="125"/>
        <v>#DIV/0!</v>
      </c>
      <c r="K587" s="12" t="e">
        <f t="shared" si="126"/>
        <v>#DIV/0!</v>
      </c>
      <c r="L587" s="63"/>
      <c r="M587" s="63"/>
      <c r="N587" t="str">
        <f t="shared" si="127"/>
        <v/>
      </c>
      <c r="O587" s="63"/>
      <c r="P587" t="str">
        <f t="shared" si="128"/>
        <v/>
      </c>
      <c r="Q587" t="str">
        <f t="array" ref="Q587">IF(D587="","",IF(D587=D586,"",MAX(IF(D587=$D$2:$D$597,$N$2:$N$597))))</f>
        <v/>
      </c>
      <c r="R587" t="str">
        <f t="shared" si="129"/>
        <v/>
      </c>
      <c r="S587" s="2" t="str">
        <f t="shared" si="130"/>
        <v/>
      </c>
      <c r="T587" s="1" t="str">
        <f t="shared" si="131"/>
        <v/>
      </c>
      <c r="U587" s="1" t="str">
        <f t="shared" si="132"/>
        <v/>
      </c>
    </row>
    <row r="588" spans="1:21" x14ac:dyDescent="0.25">
      <c r="A588" s="63"/>
      <c r="B588" s="63"/>
      <c r="C588" s="63"/>
      <c r="D588" s="63"/>
      <c r="E588" s="63"/>
      <c r="F588" s="12"/>
      <c r="G588" s="12"/>
      <c r="H588" s="1"/>
      <c r="I588" s="82" t="e">
        <f t="shared" si="124"/>
        <v>#DIV/0!</v>
      </c>
      <c r="J588" s="12" t="e">
        <f t="shared" si="125"/>
        <v>#DIV/0!</v>
      </c>
      <c r="K588" s="12" t="e">
        <f t="shared" si="126"/>
        <v>#DIV/0!</v>
      </c>
      <c r="L588" s="63"/>
      <c r="M588" s="63"/>
      <c r="N588" t="str">
        <f t="shared" si="127"/>
        <v/>
      </c>
      <c r="O588" s="63"/>
      <c r="P588" t="str">
        <f t="shared" si="128"/>
        <v/>
      </c>
      <c r="Q588" t="str">
        <f t="array" ref="Q588">IF(D588="","",IF(D588=D587,"",MAX(IF(D588=$D$2:$D$597,$N$2:$N$597))))</f>
        <v/>
      </c>
      <c r="R588" t="str">
        <f t="shared" si="129"/>
        <v/>
      </c>
      <c r="S588" s="2" t="str">
        <f t="shared" si="130"/>
        <v/>
      </c>
      <c r="T588" s="1" t="str">
        <f t="shared" si="131"/>
        <v/>
      </c>
      <c r="U588" s="1" t="str">
        <f t="shared" si="132"/>
        <v/>
      </c>
    </row>
    <row r="589" spans="1:21" x14ac:dyDescent="0.25">
      <c r="A589" s="63"/>
      <c r="B589" s="63"/>
      <c r="C589" s="63"/>
      <c r="D589" s="63"/>
      <c r="E589" s="63"/>
      <c r="F589" s="12"/>
      <c r="G589" s="12"/>
      <c r="H589" s="1"/>
      <c r="I589" s="82" t="e">
        <f t="shared" si="124"/>
        <v>#DIV/0!</v>
      </c>
      <c r="J589" s="12" t="e">
        <f t="shared" si="125"/>
        <v>#DIV/0!</v>
      </c>
      <c r="K589" s="12" t="e">
        <f t="shared" si="126"/>
        <v>#DIV/0!</v>
      </c>
      <c r="L589" s="63"/>
      <c r="M589" s="63"/>
      <c r="N589" t="str">
        <f t="shared" si="127"/>
        <v/>
      </c>
      <c r="O589" s="63"/>
      <c r="P589" t="str">
        <f t="shared" si="128"/>
        <v/>
      </c>
      <c r="Q589" t="str">
        <f t="array" ref="Q589">IF(D589="","",IF(D589=D588,"",MAX(IF(D589=$D$2:$D$597,$N$2:$N$597))))</f>
        <v/>
      </c>
      <c r="R589" t="str">
        <f t="shared" si="129"/>
        <v/>
      </c>
      <c r="S589" s="2" t="str">
        <f t="shared" si="130"/>
        <v/>
      </c>
      <c r="T589" s="1" t="str">
        <f t="shared" si="131"/>
        <v/>
      </c>
      <c r="U589" s="1" t="str">
        <f t="shared" si="132"/>
        <v/>
      </c>
    </row>
    <row r="590" spans="1:21" x14ac:dyDescent="0.25">
      <c r="A590" s="63"/>
      <c r="B590" s="63"/>
      <c r="C590" s="63"/>
      <c r="D590" s="63"/>
      <c r="E590" s="63"/>
      <c r="F590" s="12"/>
      <c r="G590" s="12"/>
      <c r="H590" s="1"/>
      <c r="I590" s="82" t="e">
        <f t="shared" si="124"/>
        <v>#DIV/0!</v>
      </c>
      <c r="J590" s="12" t="e">
        <f t="shared" si="125"/>
        <v>#DIV/0!</v>
      </c>
      <c r="K590" s="12" t="e">
        <f t="shared" si="126"/>
        <v>#DIV/0!</v>
      </c>
      <c r="L590" s="63"/>
      <c r="M590" s="63"/>
      <c r="N590" t="str">
        <f t="shared" si="127"/>
        <v/>
      </c>
      <c r="O590" s="63"/>
      <c r="P590" t="str">
        <f t="shared" si="128"/>
        <v/>
      </c>
      <c r="Q590" t="str">
        <f t="array" ref="Q590">IF(D590="","",IF(D590=D589,"",MAX(IF(D590=$D$2:$D$597,$N$2:$N$597))))</f>
        <v/>
      </c>
      <c r="R590" t="str">
        <f t="shared" si="129"/>
        <v/>
      </c>
      <c r="S590" s="2" t="str">
        <f t="shared" si="130"/>
        <v/>
      </c>
      <c r="T590" s="1" t="str">
        <f t="shared" si="131"/>
        <v/>
      </c>
      <c r="U590" s="1" t="str">
        <f t="shared" si="132"/>
        <v/>
      </c>
    </row>
    <row r="591" spans="1:21" x14ac:dyDescent="0.25">
      <c r="A591" s="63"/>
      <c r="B591" s="63"/>
      <c r="C591" s="63"/>
      <c r="D591" s="63"/>
      <c r="E591" s="63"/>
      <c r="F591" s="12"/>
      <c r="G591" s="12"/>
      <c r="H591" s="1"/>
      <c r="I591" s="82" t="e">
        <f t="shared" si="124"/>
        <v>#DIV/0!</v>
      </c>
      <c r="J591" s="12" t="e">
        <f t="shared" si="125"/>
        <v>#DIV/0!</v>
      </c>
      <c r="K591" s="12" t="e">
        <f t="shared" si="126"/>
        <v>#DIV/0!</v>
      </c>
      <c r="L591" s="63"/>
      <c r="M591" s="63"/>
      <c r="N591" t="str">
        <f t="shared" si="127"/>
        <v/>
      </c>
      <c r="O591" s="63"/>
      <c r="P591" t="str">
        <f t="shared" si="128"/>
        <v/>
      </c>
      <c r="Q591" t="str">
        <f t="array" ref="Q591">IF(D591="","",IF(D591=D590,"",MAX(IF(D591=$D$2:$D$597,$N$2:$N$597))))</f>
        <v/>
      </c>
      <c r="R591" t="str">
        <f t="shared" si="129"/>
        <v/>
      </c>
      <c r="S591" s="2" t="str">
        <f t="shared" si="130"/>
        <v/>
      </c>
      <c r="T591" s="1" t="str">
        <f t="shared" si="131"/>
        <v/>
      </c>
      <c r="U591" s="1" t="str">
        <f t="shared" si="132"/>
        <v/>
      </c>
    </row>
    <row r="592" spans="1:21" x14ac:dyDescent="0.25">
      <c r="A592" s="63"/>
      <c r="B592" s="63"/>
      <c r="C592" s="63"/>
      <c r="D592" s="63"/>
      <c r="E592" s="63"/>
      <c r="F592" s="12"/>
      <c r="G592" s="12"/>
      <c r="H592" s="1"/>
      <c r="I592" s="82" t="e">
        <f t="shared" si="124"/>
        <v>#DIV/0!</v>
      </c>
      <c r="J592" s="12" t="e">
        <f t="shared" si="125"/>
        <v>#DIV/0!</v>
      </c>
      <c r="K592" s="12" t="e">
        <f t="shared" si="126"/>
        <v>#DIV/0!</v>
      </c>
      <c r="L592" s="63"/>
      <c r="M592" s="63"/>
      <c r="N592" t="str">
        <f t="shared" si="127"/>
        <v/>
      </c>
      <c r="O592" s="63"/>
      <c r="P592" t="str">
        <f t="shared" si="128"/>
        <v/>
      </c>
      <c r="Q592" t="str">
        <f t="array" ref="Q592">IF(D592="","",IF(D592=D591,"",MAX(IF(D592=$D$2:$D$597,$N$2:$N$597))))</f>
        <v/>
      </c>
      <c r="R592" t="str">
        <f t="shared" si="129"/>
        <v/>
      </c>
      <c r="S592" s="2" t="str">
        <f t="shared" si="130"/>
        <v/>
      </c>
      <c r="T592" s="1" t="str">
        <f t="shared" si="131"/>
        <v/>
      </c>
      <c r="U592" s="1" t="str">
        <f t="shared" si="132"/>
        <v/>
      </c>
    </row>
    <row r="593" spans="1:21" x14ac:dyDescent="0.25">
      <c r="A593" s="63"/>
      <c r="B593" s="63"/>
      <c r="C593" s="63"/>
      <c r="D593" s="63"/>
      <c r="E593" s="63"/>
      <c r="F593" s="12"/>
      <c r="G593" s="12"/>
      <c r="H593" s="1"/>
      <c r="I593" s="82" t="e">
        <f t="shared" si="124"/>
        <v>#DIV/0!</v>
      </c>
      <c r="J593" s="12" t="e">
        <f t="shared" si="125"/>
        <v>#DIV/0!</v>
      </c>
      <c r="K593" s="12" t="e">
        <f t="shared" si="126"/>
        <v>#DIV/0!</v>
      </c>
      <c r="L593" s="63"/>
      <c r="M593" s="63"/>
      <c r="N593" t="str">
        <f t="shared" si="127"/>
        <v/>
      </c>
      <c r="O593" s="63"/>
      <c r="P593" t="str">
        <f t="shared" si="128"/>
        <v/>
      </c>
      <c r="Q593" t="str">
        <f t="array" ref="Q593">IF(D593="","",IF(D593=D592,"",MAX(IF(D593=$D$2:$D$597,$N$2:$N$597))))</f>
        <v/>
      </c>
      <c r="R593" t="str">
        <f t="shared" si="129"/>
        <v/>
      </c>
      <c r="S593" s="2" t="str">
        <f t="shared" si="130"/>
        <v/>
      </c>
      <c r="T593" s="1" t="str">
        <f t="shared" si="131"/>
        <v/>
      </c>
      <c r="U593" s="1" t="str">
        <f t="shared" si="132"/>
        <v/>
      </c>
    </row>
    <row r="594" spans="1:21" x14ac:dyDescent="0.25">
      <c r="A594" s="63"/>
      <c r="B594" s="63"/>
      <c r="C594" s="63"/>
      <c r="D594" s="63"/>
      <c r="E594" s="63"/>
      <c r="F594" s="12"/>
      <c r="G594" s="12"/>
      <c r="H594" s="1"/>
      <c r="I594" s="82" t="e">
        <f t="shared" si="124"/>
        <v>#DIV/0!</v>
      </c>
      <c r="J594" s="12" t="e">
        <f t="shared" si="125"/>
        <v>#DIV/0!</v>
      </c>
      <c r="K594" s="12" t="e">
        <f t="shared" si="126"/>
        <v>#DIV/0!</v>
      </c>
      <c r="L594" s="63"/>
      <c r="M594" s="63"/>
      <c r="N594" t="str">
        <f t="shared" si="127"/>
        <v/>
      </c>
      <c r="O594" s="63"/>
      <c r="P594" t="str">
        <f t="shared" si="128"/>
        <v/>
      </c>
      <c r="Q594" t="str">
        <f t="array" ref="Q594">IF(D594="","",IF(D594=D593,"",MAX(IF(D594=$D$2:$D$597,$N$2:$N$597))))</f>
        <v/>
      </c>
      <c r="R594" t="str">
        <f t="shared" si="129"/>
        <v/>
      </c>
      <c r="S594" s="2" t="str">
        <f t="shared" si="130"/>
        <v/>
      </c>
      <c r="T594" s="1" t="str">
        <f t="shared" si="131"/>
        <v/>
      </c>
      <c r="U594" s="1" t="str">
        <f t="shared" si="132"/>
        <v/>
      </c>
    </row>
    <row r="595" spans="1:21" x14ac:dyDescent="0.25">
      <c r="A595" s="63"/>
      <c r="B595" s="63"/>
      <c r="C595" s="63"/>
      <c r="D595" s="63"/>
      <c r="E595" s="63"/>
      <c r="F595" s="12"/>
      <c r="G595" s="12"/>
      <c r="H595" s="1"/>
      <c r="I595" s="82" t="e">
        <f t="shared" si="124"/>
        <v>#DIV/0!</v>
      </c>
      <c r="J595" s="12" t="e">
        <f t="shared" si="125"/>
        <v>#DIV/0!</v>
      </c>
      <c r="K595" s="12" t="e">
        <f t="shared" si="126"/>
        <v>#DIV/0!</v>
      </c>
      <c r="L595" s="63"/>
      <c r="M595" s="63"/>
      <c r="N595" t="str">
        <f t="shared" si="127"/>
        <v/>
      </c>
      <c r="O595" s="63"/>
      <c r="P595" t="str">
        <f t="shared" si="128"/>
        <v/>
      </c>
      <c r="Q595" t="str">
        <f t="array" ref="Q595">IF(D595="","",IF(D595=D594,"",MAX(IF(D595=$D$2:$D$597,$N$2:$N$597))))</f>
        <v/>
      </c>
      <c r="R595" t="str">
        <f t="shared" si="129"/>
        <v/>
      </c>
      <c r="S595" s="2" t="str">
        <f t="shared" si="130"/>
        <v/>
      </c>
      <c r="T595" s="1" t="str">
        <f t="shared" si="131"/>
        <v/>
      </c>
      <c r="U595" s="1" t="str">
        <f t="shared" si="132"/>
        <v/>
      </c>
    </row>
    <row r="596" spans="1:21" x14ac:dyDescent="0.25">
      <c r="A596" s="63"/>
      <c r="B596" s="63"/>
      <c r="C596" s="63"/>
      <c r="D596" s="63"/>
      <c r="E596" s="63"/>
      <c r="F596" s="12"/>
      <c r="G596" s="12"/>
      <c r="H596" s="1"/>
      <c r="I596" s="82" t="e">
        <f t="shared" si="124"/>
        <v>#DIV/0!</v>
      </c>
      <c r="J596" s="12" t="e">
        <f t="shared" si="125"/>
        <v>#DIV/0!</v>
      </c>
      <c r="K596" s="12" t="e">
        <f t="shared" si="126"/>
        <v>#DIV/0!</v>
      </c>
      <c r="L596" s="63"/>
      <c r="M596" s="63"/>
      <c r="N596" t="str">
        <f t="shared" si="127"/>
        <v/>
      </c>
      <c r="O596" s="63"/>
      <c r="P596" t="str">
        <f t="shared" si="128"/>
        <v/>
      </c>
      <c r="Q596" t="str">
        <f t="array" ref="Q596">IF(D596="","",IF(D596=D595,"",MAX(IF(D596=$D$2:$D$597,$N$2:$N$597))))</f>
        <v/>
      </c>
      <c r="R596" t="str">
        <f t="shared" si="129"/>
        <v/>
      </c>
      <c r="S596" s="2" t="str">
        <f t="shared" si="130"/>
        <v/>
      </c>
      <c r="T596" s="1" t="str">
        <f t="shared" si="131"/>
        <v/>
      </c>
      <c r="U596" s="1" t="str">
        <f t="shared" si="132"/>
        <v/>
      </c>
    </row>
    <row r="597" spans="1:21" x14ac:dyDescent="0.25">
      <c r="A597" s="5" t="s">
        <v>292</v>
      </c>
      <c r="B597" s="5"/>
      <c r="C597" s="5"/>
      <c r="D597" s="5"/>
      <c r="E597" s="5"/>
      <c r="F597" s="6"/>
      <c r="G597" s="6"/>
      <c r="H597" s="6"/>
      <c r="I597" s="7"/>
      <c r="J597" s="6"/>
      <c r="K597" s="6"/>
      <c r="L597" s="5"/>
      <c r="M597" s="5"/>
      <c r="N597" s="5"/>
      <c r="O597" s="5"/>
      <c r="P597" s="5"/>
      <c r="Q597" s="5"/>
      <c r="R597" s="5"/>
      <c r="S597" s="7"/>
      <c r="T597" s="6"/>
      <c r="U597" s="6"/>
    </row>
    <row r="598" spans="1:21" x14ac:dyDescent="0.25">
      <c r="F598" s="1"/>
      <c r="G598" s="1"/>
      <c r="H598" s="1"/>
      <c r="I598" s="1"/>
      <c r="J598" s="1"/>
      <c r="K598" s="1"/>
    </row>
    <row r="599" spans="1:21" x14ac:dyDescent="0.25">
      <c r="F599" s="1"/>
      <c r="G599" s="1"/>
      <c r="H599" s="1"/>
      <c r="I599" s="1"/>
      <c r="J599" s="1"/>
      <c r="K599" s="1"/>
    </row>
    <row r="600" spans="1:21" x14ac:dyDescent="0.25">
      <c r="F600" s="1"/>
      <c r="G600" s="1"/>
      <c r="H600" s="1"/>
      <c r="I600" s="1"/>
      <c r="J600" s="1"/>
      <c r="K600" s="1"/>
    </row>
    <row r="601" spans="1:21" x14ac:dyDescent="0.25">
      <c r="F601" s="1"/>
      <c r="G601" s="1"/>
      <c r="H601" s="1"/>
      <c r="I601" s="1"/>
      <c r="J601" s="1"/>
      <c r="K601" s="1"/>
    </row>
    <row r="602" spans="1:21" x14ac:dyDescent="0.25">
      <c r="F602" s="1"/>
      <c r="G602" s="1"/>
      <c r="H602" s="1"/>
      <c r="I602" s="1"/>
      <c r="J602" s="1"/>
      <c r="K602" s="1"/>
    </row>
    <row r="603" spans="1:21" x14ac:dyDescent="0.25">
      <c r="F603" s="1"/>
      <c r="G603" s="1"/>
      <c r="H603" s="1"/>
      <c r="I603" s="1"/>
      <c r="J603" s="1"/>
      <c r="K603" s="1"/>
    </row>
    <row r="604" spans="1:21" x14ac:dyDescent="0.25">
      <c r="F604" s="1"/>
      <c r="G604" s="1"/>
      <c r="H604" s="1"/>
      <c r="I604" s="1"/>
      <c r="J604" s="1"/>
      <c r="K604" s="1"/>
    </row>
    <row r="605" spans="1:21" x14ac:dyDescent="0.25">
      <c r="F605" s="1"/>
      <c r="G605" s="1"/>
      <c r="H605" s="1"/>
      <c r="I605" s="1"/>
      <c r="J605" s="1"/>
      <c r="K605" s="1"/>
    </row>
    <row r="606" spans="1:21" x14ac:dyDescent="0.25">
      <c r="F606" s="1"/>
      <c r="G606" s="1"/>
      <c r="H606" s="1"/>
      <c r="I606" s="1"/>
      <c r="J606" s="1"/>
      <c r="K606" s="1"/>
    </row>
    <row r="607" spans="1:21" x14ac:dyDescent="0.25">
      <c r="F607" s="1"/>
      <c r="G607" s="1"/>
      <c r="H607" s="1"/>
      <c r="I607" s="1"/>
      <c r="J607" s="1"/>
      <c r="K607" s="1"/>
    </row>
    <row r="608" spans="1:21" x14ac:dyDescent="0.25">
      <c r="F608" s="1"/>
      <c r="G608" s="1"/>
      <c r="H608" s="1"/>
      <c r="I608" s="1"/>
      <c r="J608" s="1"/>
      <c r="K608" s="1"/>
    </row>
    <row r="609" spans="6:11" x14ac:dyDescent="0.25">
      <c r="F609" s="1"/>
      <c r="G609" s="1"/>
      <c r="H609" s="1"/>
      <c r="I609" s="1"/>
      <c r="J609" s="1"/>
      <c r="K609" s="1"/>
    </row>
    <row r="610" spans="6:11" x14ac:dyDescent="0.25">
      <c r="F610" s="1"/>
      <c r="G610" s="1"/>
      <c r="H610" s="1"/>
      <c r="I610" s="1"/>
      <c r="J610" s="1"/>
      <c r="K610" s="1"/>
    </row>
    <row r="611" spans="6:11" x14ac:dyDescent="0.25">
      <c r="F611" s="1"/>
      <c r="G611" s="1"/>
      <c r="H611" s="1"/>
      <c r="I611" s="1"/>
      <c r="J611" s="1"/>
      <c r="K611" s="1"/>
    </row>
    <row r="612" spans="6:11" x14ac:dyDescent="0.25">
      <c r="F612" s="1"/>
      <c r="G612" s="1"/>
      <c r="H612" s="1"/>
      <c r="I612" s="1"/>
      <c r="J612" s="1"/>
      <c r="K612" s="1"/>
    </row>
    <row r="613" spans="6:11" x14ac:dyDescent="0.25">
      <c r="F613" s="1"/>
      <c r="G613" s="1"/>
      <c r="H613" s="1"/>
      <c r="I613" s="1"/>
      <c r="J613" s="1"/>
      <c r="K613" s="1"/>
    </row>
    <row r="614" spans="6:11" x14ac:dyDescent="0.25">
      <c r="F614" s="1"/>
      <c r="G614" s="1"/>
      <c r="H614" s="1"/>
      <c r="I614" s="1"/>
      <c r="J614" s="1"/>
      <c r="K614" s="1"/>
    </row>
    <row r="615" spans="6:11" x14ac:dyDescent="0.25">
      <c r="F615" s="1"/>
      <c r="G615" s="1"/>
      <c r="H615" s="1"/>
      <c r="I615" s="1"/>
      <c r="J615" s="1"/>
      <c r="K615" s="1"/>
    </row>
    <row r="616" spans="6:11" x14ac:dyDescent="0.25">
      <c r="F616" s="1"/>
      <c r="G616" s="1"/>
      <c r="H616" s="1"/>
      <c r="I616" s="1"/>
      <c r="J616" s="1"/>
      <c r="K616" s="1"/>
    </row>
    <row r="617" spans="6:11" x14ac:dyDescent="0.25">
      <c r="F617" s="1"/>
      <c r="G617" s="1"/>
      <c r="H617" s="1"/>
      <c r="I617" s="1"/>
      <c r="J617" s="1"/>
      <c r="K617" s="1"/>
    </row>
    <row r="618" spans="6:11" x14ac:dyDescent="0.25">
      <c r="F618" s="1"/>
      <c r="G618" s="1"/>
      <c r="H618" s="1"/>
      <c r="I618" s="1"/>
      <c r="J618" s="1"/>
      <c r="K618" s="1"/>
    </row>
    <row r="619" spans="6:11" x14ac:dyDescent="0.25">
      <c r="F619" s="1"/>
      <c r="G619" s="1"/>
      <c r="H619" s="1"/>
      <c r="I619" s="1"/>
      <c r="J619" s="1"/>
      <c r="K619" s="1"/>
    </row>
    <row r="620" spans="6:11" x14ac:dyDescent="0.25">
      <c r="F620" s="1"/>
      <c r="G620" s="1"/>
      <c r="H620" s="1"/>
      <c r="I620" s="1"/>
      <c r="J620" s="1"/>
      <c r="K620" s="1"/>
    </row>
    <row r="621" spans="6:11" x14ac:dyDescent="0.25">
      <c r="F621" s="1"/>
      <c r="G621" s="1"/>
      <c r="H621" s="1"/>
      <c r="I621" s="1"/>
      <c r="J621" s="1"/>
      <c r="K621" s="1"/>
    </row>
    <row r="622" spans="6:11" x14ac:dyDescent="0.25">
      <c r="F622" s="1"/>
      <c r="G622" s="1"/>
      <c r="H622" s="1"/>
      <c r="I622" s="1"/>
      <c r="J622" s="1"/>
      <c r="K622" s="1"/>
    </row>
    <row r="623" spans="6:11" x14ac:dyDescent="0.25">
      <c r="F623" s="1"/>
      <c r="G623" s="1"/>
      <c r="H623" s="1"/>
      <c r="I623" s="1"/>
      <c r="J623" s="1"/>
      <c r="K623" s="1"/>
    </row>
    <row r="624" spans="6:11" x14ac:dyDescent="0.25">
      <c r="F624" s="1"/>
      <c r="G624" s="1"/>
      <c r="H624" s="1"/>
      <c r="I624" s="1"/>
      <c r="J624" s="1"/>
      <c r="K624" s="1"/>
    </row>
    <row r="625" spans="6:11" x14ac:dyDescent="0.25">
      <c r="F625" s="1"/>
      <c r="G625" s="1"/>
      <c r="H625" s="1"/>
      <c r="I625" s="1"/>
      <c r="J625" s="1"/>
      <c r="K625" s="1"/>
    </row>
    <row r="626" spans="6:11" x14ac:dyDescent="0.25">
      <c r="F626" s="1"/>
      <c r="G626" s="1"/>
      <c r="H626" s="1"/>
      <c r="I626" s="1"/>
      <c r="J626" s="1"/>
      <c r="K626" s="1"/>
    </row>
    <row r="627" spans="6:11" x14ac:dyDescent="0.25">
      <c r="F627" s="1"/>
      <c r="G627" s="1"/>
      <c r="H627" s="1"/>
      <c r="I627" s="1"/>
      <c r="J627" s="1"/>
      <c r="K627" s="1"/>
    </row>
    <row r="628" spans="6:11" x14ac:dyDescent="0.25">
      <c r="F628" s="1"/>
      <c r="G628" s="1"/>
      <c r="H628" s="1"/>
      <c r="I628" s="1"/>
      <c r="J628" s="1"/>
      <c r="K628" s="1"/>
    </row>
    <row r="629" spans="6:11" x14ac:dyDescent="0.25">
      <c r="F629" s="1"/>
      <c r="G629" s="1"/>
      <c r="H629" s="1"/>
      <c r="I629" s="1"/>
      <c r="J629" s="1"/>
      <c r="K6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Tendencies</vt:lpstr>
      <vt:lpstr>Timber Prices</vt:lpstr>
      <vt:lpstr>Sale Auction Data</vt:lpstr>
    </vt:vector>
  </TitlesOfParts>
  <Company>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Beebe, Zach (DNR)</cp:lastModifiedBy>
  <dcterms:created xsi:type="dcterms:W3CDTF">2017-12-26T18:47:56Z</dcterms:created>
  <dcterms:modified xsi:type="dcterms:W3CDTF">2021-09-30T17:11:39Z</dcterms:modified>
</cp:coreProperties>
</file>