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il.ufl.edu\ems_web\3744\software\"/>
    </mc:Choice>
  </mc:AlternateContent>
  <bookViews>
    <workbookView xWindow="0" yWindow="0" windowWidth="38400" windowHeight="17700" tabRatio="298"/>
  </bookViews>
  <sheets>
    <sheet name="ATxmega Baud Rate Calculator" sheetId="1" r:id="rId1"/>
  </sheets>
  <calcPr calcId="162913"/>
</workbook>
</file>

<file path=xl/calcChain.xml><?xml version="1.0" encoding="utf-8"?>
<calcChain xmlns="http://schemas.openxmlformats.org/spreadsheetml/2006/main">
  <c r="E22" i="1" l="1"/>
  <c r="C21" i="1" l="1"/>
  <c r="D21" i="1" s="1"/>
  <c r="C22" i="1" l="1"/>
  <c r="D22" i="1" s="1"/>
  <c r="C20" i="1"/>
  <c r="D20" i="1" s="1"/>
  <c r="E21" i="1" s="1"/>
  <c r="C19" i="1"/>
  <c r="D19" i="1" s="1"/>
  <c r="E20" i="1" s="1"/>
  <c r="C18" i="1"/>
  <c r="D18" i="1" s="1"/>
  <c r="C17" i="1"/>
  <c r="C16" i="1"/>
  <c r="D16" i="1" s="1"/>
  <c r="C15" i="1"/>
  <c r="D15" i="1" s="1"/>
  <c r="C14" i="1"/>
  <c r="D14" i="1" s="1"/>
  <c r="E14" i="1" s="1"/>
  <c r="C13" i="1"/>
  <c r="D13" i="1" s="1"/>
  <c r="E13" i="1" s="1"/>
  <c r="C12" i="1"/>
  <c r="D12" i="1" s="1"/>
  <c r="E12" i="1" s="1"/>
  <c r="C11" i="1"/>
  <c r="D11" i="1" s="1"/>
  <c r="E11" i="1" s="1"/>
  <c r="C10" i="1"/>
  <c r="D10" i="1" s="1"/>
  <c r="E10" i="1" s="1"/>
  <c r="C9" i="1"/>
  <c r="D9" i="1" s="1"/>
  <c r="E9" i="1" s="1"/>
  <c r="C8" i="1"/>
  <c r="D8" i="1" s="1"/>
  <c r="E8" i="1" s="1"/>
  <c r="E16" i="1" l="1"/>
  <c r="E15" i="1"/>
  <c r="E17" i="1"/>
  <c r="G17" i="1" s="1"/>
  <c r="D17" i="1"/>
  <c r="E18" i="1" s="1"/>
  <c r="G18" i="1" s="1"/>
  <c r="E19" i="1"/>
  <c r="G19" i="1" s="1"/>
  <c r="G21" i="1"/>
  <c r="G16" i="1"/>
  <c r="G15" i="1"/>
  <c r="G9" i="1"/>
  <c r="G10" i="1"/>
  <c r="G11" i="1"/>
  <c r="G20" i="1"/>
  <c r="G8" i="1"/>
  <c r="G12" i="1"/>
  <c r="G13" i="1"/>
  <c r="G22" i="1"/>
  <c r="G14" i="1"/>
  <c r="F18" i="1"/>
  <c r="F17" i="1" l="1"/>
  <c r="F16" i="1"/>
  <c r="F21" i="1"/>
  <c r="F20" i="1"/>
  <c r="F19" i="1"/>
  <c r="F12" i="1"/>
  <c r="F14" i="1"/>
  <c r="F9" i="1"/>
  <c r="F11" i="1"/>
  <c r="F10" i="1"/>
  <c r="F8" i="1"/>
  <c r="F22" i="1"/>
  <c r="F13" i="1"/>
  <c r="F15" i="1"/>
</calcChain>
</file>

<file path=xl/comments1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0"/>
            <rFont val="Arial"/>
            <family val="2"/>
          </rPr>
          <t>This is the peripheral clock frequency selected in the Clock registers.</t>
        </r>
      </text>
    </comment>
  </commentList>
</comments>
</file>

<file path=xl/sharedStrings.xml><?xml version="1.0" encoding="utf-8"?>
<sst xmlns="http://schemas.openxmlformats.org/spreadsheetml/2006/main" count="12" uniqueCount="12">
  <si>
    <t>ATxmega Baud Rate Calculator</t>
  </si>
  <si>
    <t>CLK2X=</t>
  </si>
  <si>
    <t>BSCALE
value</t>
  </si>
  <si>
    <t>Error [%]</t>
  </si>
  <si>
    <t>BSEL value</t>
  </si>
  <si>
    <t>Enter your desired values in the yellow fields. The other values are calucated.</t>
  </si>
  <si>
    <t>Calculated
BSEL value</t>
  </si>
  <si>
    <t>Real baud rate</t>
  </si>
  <si>
    <r>
      <t>CPU Clock [</t>
    </r>
    <r>
      <rPr>
        <b/>
        <sz val="10"/>
        <color rgb="FFFF0000"/>
        <rFont val="Arial"/>
        <family val="2"/>
      </rPr>
      <t>MHz</t>
    </r>
    <r>
      <rPr>
        <sz val="10"/>
        <rFont val="Arial"/>
        <family val="2"/>
      </rPr>
      <t>]</t>
    </r>
  </si>
  <si>
    <r>
      <t>Desired baud rate [</t>
    </r>
    <r>
      <rPr>
        <b/>
        <sz val="10"/>
        <color rgb="FFFF0000"/>
        <rFont val="Arial"/>
        <family val="2"/>
      </rPr>
      <t>bps</t>
    </r>
    <r>
      <rPr>
        <sz val="10"/>
        <rFont val="Arial"/>
        <family val="2"/>
      </rPr>
      <t>]</t>
    </r>
  </si>
  <si>
    <r>
      <t>Normal/Double speed mode [</t>
    </r>
    <r>
      <rPr>
        <b/>
        <sz val="10"/>
        <color rgb="FFFF0000"/>
        <rFont val="Arial"/>
        <family val="2"/>
      </rPr>
      <t>0 or 1</t>
    </r>
    <r>
      <rPr>
        <sz val="10"/>
        <rFont val="Arial"/>
        <family val="2"/>
      </rPr>
      <t>]</t>
    </r>
  </si>
  <si>
    <t>Abs(Error) 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</si>
</sst>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sz val="10"/>
      <color rgb="FFFF0000"/>
      <name val="Arial"/>
      <family val="2"/>
    </font>
    <font>
      <i/>
      <sz val="10"/>
      <color rgb="FFFF0000"/>
      <name val="Arial Narrow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rgb="FFFFFF00"/>
        <bgColor indexed="27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8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0" xfId="0" applyFill="1"/>
    <xf numFmtId="0" fontId="2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2" fillId="3" borderId="3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4" borderId="4" xfId="0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0" fontId="7" fillId="0" borderId="0" xfId="0" applyFont="1"/>
    <xf numFmtId="0" fontId="0" fillId="5" borderId="4" xfId="0" applyFill="1" applyBorder="1" applyAlignment="1">
      <alignment horizontal="center"/>
    </xf>
    <xf numFmtId="2" fontId="4" fillId="5" borderId="4" xfId="0" applyNumberFormat="1" applyFont="1" applyFill="1" applyBorder="1" applyAlignment="1">
      <alignment horizontal="center"/>
    </xf>
    <xf numFmtId="1" fontId="0" fillId="5" borderId="4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242453</xdr:colOff>
      <xdr:row>22</xdr:row>
      <xdr:rowOff>95250</xdr:rowOff>
    </xdr:from>
    <xdr:to>
      <xdr:col>4</xdr:col>
      <xdr:colOff>56823</xdr:colOff>
      <xdr:row>24</xdr:row>
      <xdr:rowOff>94499</xdr:rowOff>
    </xdr:to>
    <xdr:sp macro="" textlink="">
      <xdr:nvSpPr>
        <xdr:cNvPr id="4" name="Rectangle 3"/>
        <xdr:cNvSpPr/>
      </xdr:nvSpPr>
      <xdr:spPr>
        <a:xfrm>
          <a:off x="242453" y="4294909"/>
          <a:ext cx="1754006" cy="32829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algn="l"/>
          <a:r>
            <a:rPr lang="en-US" sz="1600" b="1" i="1">
              <a:solidFill>
                <a:sysClr val="windowText" lastClr="000000"/>
              </a:solidFill>
            </a:rPr>
            <a:t>BSCALE</a:t>
          </a:r>
          <a:r>
            <a:rPr lang="en-US" sz="1600" b="1">
              <a:solidFill>
                <a:sysClr val="windowText" lastClr="000000"/>
              </a:solidFill>
            </a:rPr>
            <a:t> ≥ 0</a:t>
          </a:r>
        </a:p>
      </xdr:txBody>
    </xdr:sp>
    <xdr:clientData/>
  </xdr:twoCellAnchor>
  <xdr:twoCellAnchor>
    <xdr:from>
      <xdr:col>0</xdr:col>
      <xdr:colOff>242453</xdr:colOff>
      <xdr:row>29</xdr:row>
      <xdr:rowOff>43298</xdr:rowOff>
    </xdr:from>
    <xdr:to>
      <xdr:col>4</xdr:col>
      <xdr:colOff>190499</xdr:colOff>
      <xdr:row>31</xdr:row>
      <xdr:rowOff>42547</xdr:rowOff>
    </xdr:to>
    <xdr:sp macro="" textlink="">
      <xdr:nvSpPr>
        <xdr:cNvPr id="5" name="Rectangle 4"/>
        <xdr:cNvSpPr/>
      </xdr:nvSpPr>
      <xdr:spPr>
        <a:xfrm>
          <a:off x="242453" y="5394616"/>
          <a:ext cx="1887682" cy="32829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3600" kern="1200">
              <a:solidFill>
                <a:schemeClr val="tx2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algn="l"/>
          <a:r>
            <a:rPr lang="en-US" sz="1600" b="1" i="1">
              <a:solidFill>
                <a:sysClr val="windowText" lastClr="000000"/>
              </a:solidFill>
            </a:rPr>
            <a:t>BSCALE</a:t>
          </a:r>
          <a:r>
            <a:rPr lang="en-US" sz="1600" b="1">
              <a:solidFill>
                <a:sysClr val="windowText" lastClr="000000"/>
              </a:solidFill>
            </a:rPr>
            <a:t> &lt; 0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47625</xdr:rowOff>
        </xdr:from>
        <xdr:to>
          <xdr:col>5</xdr:col>
          <xdr:colOff>352425</xdr:colOff>
          <xdr:row>28</xdr:row>
          <xdr:rowOff>38100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30</xdr:row>
          <xdr:rowOff>161925</xdr:rowOff>
        </xdr:from>
        <xdr:to>
          <xdr:col>5</xdr:col>
          <xdr:colOff>428625</xdr:colOff>
          <xdr:row>35</xdr:row>
          <xdr:rowOff>57150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abSelected="1" zoomScale="110" zoomScaleNormal="110" workbookViewId="0">
      <selection activeCell="C5" sqref="C5"/>
    </sheetView>
  </sheetViews>
  <sheetFormatPr defaultColWidth="11.5703125" defaultRowHeight="12.75" x14ac:dyDescent="0.2"/>
  <cols>
    <col min="1" max="1" width="4.42578125" customWidth="1"/>
    <col min="2" max="2" width="8.5703125" customWidth="1"/>
    <col min="3" max="3" width="9.28515625" customWidth="1"/>
    <col min="4" max="4" width="6.7109375" customWidth="1"/>
    <col min="5" max="5" width="9.7109375" style="6" bestFit="1" customWidth="1"/>
    <col min="6" max="6" width="8.5703125" bestFit="1" customWidth="1"/>
  </cols>
  <sheetData>
    <row r="1" spans="1:7" ht="18" x14ac:dyDescent="0.25">
      <c r="A1" s="1" t="s">
        <v>0</v>
      </c>
    </row>
    <row r="2" spans="1:7" x14ac:dyDescent="0.2">
      <c r="A2" s="32" t="s">
        <v>5</v>
      </c>
    </row>
    <row r="3" spans="1:7" x14ac:dyDescent="0.2">
      <c r="A3" s="32"/>
    </row>
    <row r="4" spans="1:7" ht="38.25" x14ac:dyDescent="0.2">
      <c r="B4" s="9" t="s">
        <v>8</v>
      </c>
      <c r="C4" s="9" t="s">
        <v>9</v>
      </c>
      <c r="D4" s="38" t="s">
        <v>10</v>
      </c>
      <c r="E4" s="38"/>
      <c r="F4" s="39"/>
    </row>
    <row r="5" spans="1:7" x14ac:dyDescent="0.2">
      <c r="B5" s="11">
        <v>32</v>
      </c>
      <c r="C5" s="11">
        <v>128000</v>
      </c>
      <c r="D5" s="2"/>
      <c r="E5" s="7" t="s">
        <v>1</v>
      </c>
      <c r="F5" s="10">
        <v>0</v>
      </c>
    </row>
    <row r="6" spans="1:7" x14ac:dyDescent="0.2">
      <c r="B6" s="3"/>
      <c r="C6" s="3"/>
    </row>
    <row r="7" spans="1:7" ht="27.75" thickBot="1" x14ac:dyDescent="0.3">
      <c r="B7" s="22" t="s">
        <v>2</v>
      </c>
      <c r="C7" s="23" t="s">
        <v>6</v>
      </c>
      <c r="D7" s="22" t="s">
        <v>4</v>
      </c>
      <c r="E7" s="22" t="s">
        <v>7</v>
      </c>
      <c r="F7" s="22" t="s">
        <v>3</v>
      </c>
      <c r="G7" s="22" t="s">
        <v>11</v>
      </c>
    </row>
    <row r="8" spans="1:7" ht="13.5" thickTop="1" x14ac:dyDescent="0.2">
      <c r="B8" s="17">
        <v>7</v>
      </c>
      <c r="C8" s="18">
        <f t="shared" ref="C8:C15" si="0">$B$5*1000000/(2^$B8*(16-8*$F$5)*C$5)-1</f>
        <v>-0.8779296875</v>
      </c>
      <c r="D8" s="19">
        <f>IF(C8&gt;4095, "N/A",INT(C8+0.5))</f>
        <v>-1</v>
      </c>
      <c r="E8" s="20" t="str">
        <f t="shared" ref="E8:E15" si="1">IFERROR(IF(D8=-1,"No!",$B$5*1000000/(2^$B8*(16-8*$F$5)*(D8+1))),"No!")</f>
        <v>No!</v>
      </c>
      <c r="F8" s="21" t="str">
        <f t="shared" ref="F8:F22" si="2">IF(E8="No!", "N/A",100-E8/C$5*100)</f>
        <v>N/A</v>
      </c>
      <c r="G8" s="21" t="str">
        <f t="shared" ref="G8:G22" si="3">IF(E8="No!", "N/A",ABS(100-E8/C$5*100))</f>
        <v>N/A</v>
      </c>
    </row>
    <row r="9" spans="1:7" x14ac:dyDescent="0.2">
      <c r="B9" s="26">
        <v>6</v>
      </c>
      <c r="C9" s="27">
        <f t="shared" si="0"/>
        <v>-0.755859375</v>
      </c>
      <c r="D9" s="26">
        <f>INT(C9+0.5)</f>
        <v>-1</v>
      </c>
      <c r="E9" s="28" t="str">
        <f t="shared" si="1"/>
        <v>No!</v>
      </c>
      <c r="F9" s="29" t="str">
        <f t="shared" si="2"/>
        <v>N/A</v>
      </c>
      <c r="G9" s="21" t="str">
        <f t="shared" si="3"/>
        <v>N/A</v>
      </c>
    </row>
    <row r="10" spans="1:7" x14ac:dyDescent="0.2">
      <c r="B10" s="12">
        <v>5</v>
      </c>
      <c r="C10" s="13">
        <f t="shared" si="0"/>
        <v>-0.51171875</v>
      </c>
      <c r="D10" s="14">
        <f t="shared" ref="D10:D22" si="4">IF(C10&gt;4095, "N/A",INT(C10+0.5))</f>
        <v>-1</v>
      </c>
      <c r="E10" s="15" t="str">
        <f t="shared" si="1"/>
        <v>No!</v>
      </c>
      <c r="F10" s="16" t="str">
        <f t="shared" si="2"/>
        <v>N/A</v>
      </c>
      <c r="G10" s="21" t="str">
        <f t="shared" si="3"/>
        <v>N/A</v>
      </c>
    </row>
    <row r="11" spans="1:7" x14ac:dyDescent="0.2">
      <c r="B11" s="26">
        <v>4</v>
      </c>
      <c r="C11" s="27">
        <f t="shared" si="0"/>
        <v>-2.34375E-2</v>
      </c>
      <c r="D11" s="26">
        <f t="shared" si="4"/>
        <v>0</v>
      </c>
      <c r="E11" s="28">
        <f t="shared" si="1"/>
        <v>125000</v>
      </c>
      <c r="F11" s="29">
        <f t="shared" si="2"/>
        <v>2.34375</v>
      </c>
      <c r="G11" s="21">
        <f t="shared" si="3"/>
        <v>2.34375</v>
      </c>
    </row>
    <row r="12" spans="1:7" x14ac:dyDescent="0.2">
      <c r="B12" s="12">
        <v>3</v>
      </c>
      <c r="C12" s="13">
        <f t="shared" si="0"/>
        <v>0.953125</v>
      </c>
      <c r="D12" s="14">
        <f t="shared" si="4"/>
        <v>1</v>
      </c>
      <c r="E12" s="15">
        <f t="shared" si="1"/>
        <v>125000</v>
      </c>
      <c r="F12" s="16">
        <f t="shared" si="2"/>
        <v>2.34375</v>
      </c>
      <c r="G12" s="21">
        <f t="shared" si="3"/>
        <v>2.34375</v>
      </c>
    </row>
    <row r="13" spans="1:7" x14ac:dyDescent="0.2">
      <c r="B13" s="26">
        <v>2</v>
      </c>
      <c r="C13" s="27">
        <f t="shared" si="0"/>
        <v>2.90625</v>
      </c>
      <c r="D13" s="26">
        <f t="shared" si="4"/>
        <v>3</v>
      </c>
      <c r="E13" s="28">
        <f t="shared" si="1"/>
        <v>125000</v>
      </c>
      <c r="F13" s="29">
        <f t="shared" si="2"/>
        <v>2.34375</v>
      </c>
      <c r="G13" s="21">
        <f t="shared" si="3"/>
        <v>2.34375</v>
      </c>
    </row>
    <row r="14" spans="1:7" x14ac:dyDescent="0.2">
      <c r="B14" s="12">
        <v>1</v>
      </c>
      <c r="C14" s="13">
        <f t="shared" si="0"/>
        <v>6.8125</v>
      </c>
      <c r="D14" s="14">
        <f t="shared" si="4"/>
        <v>7</v>
      </c>
      <c r="E14" s="15">
        <f t="shared" si="1"/>
        <v>125000</v>
      </c>
      <c r="F14" s="16">
        <f t="shared" si="2"/>
        <v>2.34375</v>
      </c>
      <c r="G14" s="21">
        <f t="shared" si="3"/>
        <v>2.34375</v>
      </c>
    </row>
    <row r="15" spans="1:7" x14ac:dyDescent="0.2">
      <c r="B15" s="26">
        <v>0</v>
      </c>
      <c r="C15" s="27">
        <f t="shared" si="0"/>
        <v>14.625</v>
      </c>
      <c r="D15" s="26">
        <f t="shared" si="4"/>
        <v>15</v>
      </c>
      <c r="E15" s="28">
        <f t="shared" si="1"/>
        <v>125000</v>
      </c>
      <c r="F15" s="29">
        <f t="shared" si="2"/>
        <v>2.34375</v>
      </c>
      <c r="G15" s="21">
        <f t="shared" si="3"/>
        <v>2.34375</v>
      </c>
    </row>
    <row r="16" spans="1:7" x14ac:dyDescent="0.2">
      <c r="B16" s="12">
        <v>-1</v>
      </c>
      <c r="C16" s="13">
        <f t="shared" ref="C16:C22" si="5">1/(2^$B16)*($B$5*1000000/((16-8*$F$5)*C$5)-1)</f>
        <v>29.25</v>
      </c>
      <c r="D16" s="14">
        <f t="shared" si="4"/>
        <v>29</v>
      </c>
      <c r="E16" s="15">
        <f t="shared" ref="E16:E22" si="6">IFERROR(IF(D15=-1,"No!",$B$5*1000000/((16-8*$G$5)*((2^$B16*D16)+1))),"No!")</f>
        <v>129032.25806451614</v>
      </c>
      <c r="F16" s="16">
        <f t="shared" si="2"/>
        <v>-0.80645161290323131</v>
      </c>
      <c r="G16" s="21">
        <f t="shared" si="3"/>
        <v>0.80645161290323131</v>
      </c>
    </row>
    <row r="17" spans="1:8" x14ac:dyDescent="0.2">
      <c r="B17" s="26">
        <v>-2</v>
      </c>
      <c r="C17" s="27">
        <f t="shared" si="5"/>
        <v>58.5</v>
      </c>
      <c r="D17" s="26">
        <f t="shared" si="4"/>
        <v>59</v>
      </c>
      <c r="E17" s="28">
        <f t="shared" si="6"/>
        <v>126984.12698412698</v>
      </c>
      <c r="F17" s="29">
        <f t="shared" si="2"/>
        <v>0.79365079365078373</v>
      </c>
      <c r="G17" s="21">
        <f t="shared" si="3"/>
        <v>0.79365079365078373</v>
      </c>
    </row>
    <row r="18" spans="1:8" x14ac:dyDescent="0.2">
      <c r="B18" s="12">
        <v>-3</v>
      </c>
      <c r="C18" s="13">
        <f t="shared" si="5"/>
        <v>117</v>
      </c>
      <c r="D18" s="14">
        <f t="shared" si="4"/>
        <v>117</v>
      </c>
      <c r="E18" s="15">
        <f t="shared" si="6"/>
        <v>128000</v>
      </c>
      <c r="F18" s="16">
        <f t="shared" si="2"/>
        <v>0</v>
      </c>
      <c r="G18" s="21">
        <f t="shared" si="3"/>
        <v>0</v>
      </c>
    </row>
    <row r="19" spans="1:8" x14ac:dyDescent="0.2">
      <c r="B19" s="26">
        <v>-4</v>
      </c>
      <c r="C19" s="27">
        <f t="shared" si="5"/>
        <v>234</v>
      </c>
      <c r="D19" s="26">
        <f t="shared" si="4"/>
        <v>234</v>
      </c>
      <c r="E19" s="28">
        <f t="shared" si="6"/>
        <v>128000</v>
      </c>
      <c r="F19" s="29">
        <f t="shared" si="2"/>
        <v>0</v>
      </c>
      <c r="G19" s="21">
        <f t="shared" si="3"/>
        <v>0</v>
      </c>
    </row>
    <row r="20" spans="1:8" x14ac:dyDescent="0.2">
      <c r="B20" s="14">
        <v>-5</v>
      </c>
      <c r="C20" s="30">
        <f t="shared" si="5"/>
        <v>468</v>
      </c>
      <c r="D20" s="14">
        <f t="shared" si="4"/>
        <v>468</v>
      </c>
      <c r="E20" s="31">
        <f t="shared" si="6"/>
        <v>128000</v>
      </c>
      <c r="F20" s="16">
        <f t="shared" si="2"/>
        <v>0</v>
      </c>
      <c r="G20" s="21">
        <f t="shared" si="3"/>
        <v>0</v>
      </c>
    </row>
    <row r="21" spans="1:8" x14ac:dyDescent="0.2">
      <c r="B21" s="33">
        <v>-6</v>
      </c>
      <c r="C21" s="34">
        <f t="shared" si="5"/>
        <v>936</v>
      </c>
      <c r="D21" s="33">
        <f t="shared" si="4"/>
        <v>936</v>
      </c>
      <c r="E21" s="35">
        <f t="shared" si="6"/>
        <v>128000</v>
      </c>
      <c r="F21" s="36">
        <f t="shared" si="2"/>
        <v>0</v>
      </c>
      <c r="G21" s="37">
        <f t="shared" si="3"/>
        <v>0</v>
      </c>
    </row>
    <row r="22" spans="1:8" x14ac:dyDescent="0.2">
      <c r="B22" s="12">
        <v>-7</v>
      </c>
      <c r="C22" s="13">
        <f t="shared" si="5"/>
        <v>1872</v>
      </c>
      <c r="D22" s="14">
        <f t="shared" si="4"/>
        <v>1872</v>
      </c>
      <c r="E22" s="31">
        <f t="shared" si="6"/>
        <v>128000</v>
      </c>
      <c r="F22" s="16">
        <f t="shared" si="2"/>
        <v>0</v>
      </c>
      <c r="G22" s="21">
        <f t="shared" si="3"/>
        <v>0</v>
      </c>
    </row>
    <row r="24" spans="1:8" x14ac:dyDescent="0.2">
      <c r="B24" s="24"/>
      <c r="C24" s="24"/>
      <c r="D24" s="24"/>
      <c r="E24" s="25"/>
      <c r="F24" s="24"/>
      <c r="G24" s="24"/>
      <c r="H24" s="24"/>
    </row>
    <row r="26" spans="1:8" x14ac:dyDescent="0.2">
      <c r="A26" s="4"/>
      <c r="E26" s="8"/>
      <c r="F26" s="5"/>
    </row>
  </sheetData>
  <sheetProtection selectLockedCells="1" selectUnlockedCells="1"/>
  <mergeCells count="1">
    <mergeCell ref="D4:F4"/>
  </mergeCells>
  <conditionalFormatting sqref="B8:F22">
    <cfRule type="expression" dxfId="3" priority="9">
      <formula>"absolute($F$13) &lt; 5"</formula>
    </cfRule>
  </conditionalFormatting>
  <conditionalFormatting sqref="G8:G22">
    <cfRule type="cellIs" dxfId="2" priority="1" operator="greaterThan">
      <formula>6</formula>
    </cfRule>
    <cfRule type="cellIs" dxfId="1" priority="4" operator="between">
      <formula>2.99</formula>
      <formula>6</formula>
    </cfRule>
    <cfRule type="cellIs" dxfId="0" priority="6" operator="lessThan">
      <formula>3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029" r:id="rId4">
          <objectPr defaultSize="0" autoPict="0" r:id="rId5">
            <anchor moveWithCells="1">
              <from>
                <xdr:col>1</xdr:col>
                <xdr:colOff>19050</xdr:colOff>
                <xdr:row>24</xdr:row>
                <xdr:rowOff>47625</xdr:rowOff>
              </from>
              <to>
                <xdr:col>5</xdr:col>
                <xdr:colOff>352425</xdr:colOff>
                <xdr:row>28</xdr:row>
                <xdr:rowOff>38100</xdr:rowOff>
              </to>
            </anchor>
          </objectPr>
        </oleObject>
      </mc:Choice>
      <mc:Fallback>
        <oleObject progId="Equation.3" shapeId="1029" r:id="rId4"/>
      </mc:Fallback>
    </mc:AlternateContent>
    <mc:AlternateContent xmlns:mc="http://schemas.openxmlformats.org/markup-compatibility/2006">
      <mc:Choice Requires="x14">
        <oleObject progId="Equation.3" shapeId="1030" r:id="rId6">
          <objectPr defaultSize="0" autoPict="0" r:id="rId7">
            <anchor moveWithCells="1">
              <from>
                <xdr:col>1</xdr:col>
                <xdr:colOff>28575</xdr:colOff>
                <xdr:row>30</xdr:row>
                <xdr:rowOff>161925</xdr:rowOff>
              </from>
              <to>
                <xdr:col>5</xdr:col>
                <xdr:colOff>428625</xdr:colOff>
                <xdr:row>35</xdr:row>
                <xdr:rowOff>57150</xdr:rowOff>
              </to>
            </anchor>
          </objectPr>
        </oleObject>
      </mc:Choice>
      <mc:Fallback>
        <oleObject progId="Equation.3" shapeId="103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ATxmega Baud Rate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ems</dc:creator>
  <cp:lastModifiedBy>Dr. Eric M. Schwartz</cp:lastModifiedBy>
  <dcterms:created xsi:type="dcterms:W3CDTF">2015-10-23T17:25:16Z</dcterms:created>
  <dcterms:modified xsi:type="dcterms:W3CDTF">2018-06-19T17:18:26Z</dcterms:modified>
</cp:coreProperties>
</file>