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Zachary R. Jones\PycharmProjects\racks_deep\sheets\WheelPros\"/>
    </mc:Choice>
  </mc:AlternateContent>
  <xr:revisionPtr revIDLastSave="0" documentId="13_ncr:1_{8235E567-3867-4869-9D05-928B8954CB81}" xr6:coauthVersionLast="45" xr6:coauthVersionMax="45" xr10:uidLastSave="{00000000-0000-0000-0000-000000000000}"/>
  <workbookProtection workbookAlgorithmName="SHA-512" workbookHashValue="mTUkCfowIF5oj43nir5BtNn81pk2ThdLdcA0qtyAeI17yq7QLg4xbfV3NioiIcmFw+C++LpxBxGoQnq/FTUDpQ==" workbookSaltValue="0QjlxZYDtAgnA3o4h1ZeRw==" workbookSpinCount="100000" lockStructure="1"/>
  <bookViews>
    <workbookView xWindow="14400" yWindow="1905" windowWidth="21600" windowHeight="11385" firstSheet="3" activeTab="3" xr2:uid="{00000000-000D-0000-FFFF-FFFF00000000}"/>
  </bookViews>
  <sheets>
    <sheet name="display" sheetId="1" state="hidden" r:id="rId1"/>
    <sheet name="Individual pricing" sheetId="2" r:id="rId2"/>
    <sheet name="Tire or Wheel set pricing" sheetId="3" r:id="rId3"/>
    <sheet name="Kit pricing" sheetId="4" r:id="rId4"/>
    <sheet name="Accessories" sheetId="5" r:id="rId5"/>
    <sheet name="Flat Rate Shipping" sheetId="6" r:id="rId6"/>
  </sheets>
  <definedNames>
    <definedName name="_xlnm.Print_Area" localSheetId="0">display!$B$1:$N$69</definedName>
    <definedName name="_xlnm.Print_Area" localSheetId="1">'Individual pricing'!$A$1:$F$162</definedName>
    <definedName name="_xlnm.Print_Area" localSheetId="3">'Kit pricing'!$A$1:$N$451</definedName>
    <definedName name="_xlnm.Print_Area" localSheetId="2">'Tire or Wheel set pricing'!$A$1:$F$174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G12" i="4"/>
  <c r="E116" i="2"/>
  <c r="F116" i="2"/>
  <c r="E130" i="2" l="1"/>
  <c r="F130" i="2"/>
  <c r="E128" i="2"/>
  <c r="F128" i="2"/>
  <c r="E127" i="2"/>
  <c r="F127" i="2"/>
  <c r="E119" i="2"/>
  <c r="F119" i="2"/>
  <c r="E76" i="3" l="1"/>
  <c r="F76" i="3" s="1"/>
  <c r="E86" i="3"/>
  <c r="F86" i="3" s="1"/>
  <c r="B146" i="3"/>
  <c r="B144" i="3"/>
  <c r="B142" i="3"/>
  <c r="B135" i="3"/>
  <c r="B161" i="3"/>
  <c r="D161" i="3" s="1"/>
  <c r="B160" i="3"/>
  <c r="D160" i="3" s="1"/>
  <c r="B152" i="3"/>
  <c r="D152" i="3" s="1"/>
  <c r="E148" i="3"/>
  <c r="F148" i="3" s="1"/>
  <c r="E155" i="3"/>
  <c r="F155" i="3" s="1"/>
  <c r="E159" i="3"/>
  <c r="F159" i="3" s="1"/>
  <c r="E160" i="3"/>
  <c r="F160" i="3" s="1"/>
  <c r="E161" i="3"/>
  <c r="F161" i="3" s="1"/>
  <c r="E20" i="2"/>
  <c r="B22" i="3" s="1"/>
  <c r="C22" i="3" s="1"/>
  <c r="D22" i="3" s="1"/>
  <c r="F20" i="2"/>
  <c r="E22" i="3" s="1"/>
  <c r="F22" i="3" s="1"/>
  <c r="E114" i="2"/>
  <c r="B116" i="3" s="1"/>
  <c r="D116" i="3" s="1"/>
  <c r="F114" i="2"/>
  <c r="E116" i="3" s="1"/>
  <c r="F116" i="3" s="1"/>
  <c r="E113" i="2"/>
  <c r="B115" i="3" s="1"/>
  <c r="D115" i="3" s="1"/>
  <c r="F113" i="2"/>
  <c r="E115" i="3" s="1"/>
  <c r="F115" i="3" s="1"/>
  <c r="E94" i="2"/>
  <c r="B86" i="3" s="1"/>
  <c r="D86" i="3" s="1"/>
  <c r="F94" i="2"/>
  <c r="E93" i="2"/>
  <c r="B85" i="3" s="1"/>
  <c r="D85" i="3" s="1"/>
  <c r="F93" i="2"/>
  <c r="E85" i="3" s="1"/>
  <c r="F85" i="3" s="1"/>
  <c r="E74" i="2"/>
  <c r="B76" i="3" s="1"/>
  <c r="D76" i="3" s="1"/>
  <c r="F74" i="2"/>
  <c r="E73" i="2"/>
  <c r="B75" i="3" s="1"/>
  <c r="D75" i="3" s="1"/>
  <c r="F73" i="2"/>
  <c r="E75" i="3" s="1"/>
  <c r="F75" i="3" s="1"/>
  <c r="E58" i="2"/>
  <c r="B60" i="3" s="1"/>
  <c r="D60" i="3" s="1"/>
  <c r="F58" i="2"/>
  <c r="E60" i="3" s="1"/>
  <c r="F60" i="3" s="1"/>
  <c r="E143" i="2"/>
  <c r="B159" i="3" s="1"/>
  <c r="D159" i="3" s="1"/>
  <c r="F143" i="2"/>
  <c r="E142" i="2"/>
  <c r="B158" i="3" s="1"/>
  <c r="D158" i="3" s="1"/>
  <c r="F142" i="2"/>
  <c r="E158" i="3" s="1"/>
  <c r="F158" i="3" s="1"/>
  <c r="E141" i="2"/>
  <c r="B157" i="3" s="1"/>
  <c r="D157" i="3" s="1"/>
  <c r="F141" i="2"/>
  <c r="E157" i="3" s="1"/>
  <c r="F157" i="3" s="1"/>
  <c r="E140" i="2"/>
  <c r="B156" i="3" s="1"/>
  <c r="D156" i="3" s="1"/>
  <c r="F140" i="2"/>
  <c r="E156" i="3" s="1"/>
  <c r="F156" i="3" s="1"/>
  <c r="E139" i="2"/>
  <c r="B154" i="3" s="1"/>
  <c r="D154" i="3" s="1"/>
  <c r="F139" i="2"/>
  <c r="E138" i="2"/>
  <c r="B153" i="3" s="1"/>
  <c r="D153" i="3" s="1"/>
  <c r="F138" i="2"/>
  <c r="E154" i="3" s="1"/>
  <c r="F154" i="3" s="1"/>
  <c r="E137" i="2"/>
  <c r="F137" i="2"/>
  <c r="E153" i="3" s="1"/>
  <c r="F153" i="3" s="1"/>
  <c r="E136" i="2"/>
  <c r="F136" i="2"/>
  <c r="E152" i="3" s="1"/>
  <c r="F152" i="3" s="1"/>
  <c r="E135" i="2"/>
  <c r="B151" i="3" s="1"/>
  <c r="D151" i="3" s="1"/>
  <c r="F135" i="2"/>
  <c r="E151" i="3" s="1"/>
  <c r="F151" i="3" s="1"/>
  <c r="E134" i="2"/>
  <c r="B150" i="3" s="1"/>
  <c r="D150" i="3" s="1"/>
  <c r="F134" i="2"/>
  <c r="E150" i="3" s="1"/>
  <c r="F150" i="3" s="1"/>
  <c r="E133" i="2"/>
  <c r="B149" i="3" s="1"/>
  <c r="D149" i="3" s="1"/>
  <c r="F133" i="2"/>
  <c r="E149" i="3" s="1"/>
  <c r="F149" i="3" s="1"/>
  <c r="E132" i="2"/>
  <c r="B148" i="3" s="1"/>
  <c r="D148" i="3" s="1"/>
  <c r="F132" i="2"/>
  <c r="E131" i="2"/>
  <c r="B147" i="3" s="1"/>
  <c r="D147" i="3" s="1"/>
  <c r="F131" i="2"/>
  <c r="E147" i="3" s="1"/>
  <c r="F147" i="3" s="1"/>
  <c r="B155" i="3" l="1"/>
  <c r="D155" i="3" s="1"/>
  <c r="E359" i="4"/>
  <c r="E357" i="4"/>
  <c r="G359" i="4"/>
  <c r="G357" i="4"/>
  <c r="F117" i="2"/>
  <c r="F118" i="2"/>
  <c r="F120" i="2"/>
  <c r="F121" i="2"/>
  <c r="F122" i="2"/>
  <c r="F123" i="2"/>
  <c r="F124" i="2"/>
  <c r="F125" i="2"/>
  <c r="F126" i="2"/>
  <c r="F129" i="2"/>
  <c r="F115" i="2"/>
  <c r="E117" i="2"/>
  <c r="E118" i="2"/>
  <c r="E120" i="2"/>
  <c r="E121" i="2"/>
  <c r="E122" i="2"/>
  <c r="E123" i="2"/>
  <c r="E124" i="2"/>
  <c r="E125" i="2"/>
  <c r="E126" i="2"/>
  <c r="E129" i="2"/>
  <c r="F6" i="2" l="1"/>
  <c r="F64" i="2" l="1"/>
  <c r="F19" i="5" l="1"/>
  <c r="E19" i="5"/>
  <c r="D19" i="5"/>
  <c r="F18" i="5"/>
  <c r="E18" i="5"/>
  <c r="D18" i="5"/>
  <c r="D20" i="5"/>
  <c r="E20" i="5"/>
  <c r="F20" i="5"/>
  <c r="D21" i="5"/>
  <c r="E21" i="5"/>
  <c r="F21" i="5"/>
  <c r="D22" i="5"/>
  <c r="E22" i="5"/>
  <c r="F22" i="5"/>
  <c r="D23" i="5"/>
  <c r="E23" i="5"/>
  <c r="F23" i="5"/>
  <c r="F57" i="5" l="1"/>
  <c r="E57" i="5"/>
  <c r="D57" i="5"/>
  <c r="F56" i="5"/>
  <c r="E56" i="5"/>
  <c r="D56" i="5"/>
  <c r="F55" i="5"/>
  <c r="E55" i="5"/>
  <c r="D55" i="5"/>
  <c r="F54" i="5"/>
  <c r="E54" i="5"/>
  <c r="D54" i="5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F44" i="5"/>
  <c r="E44" i="5"/>
  <c r="D44" i="5"/>
  <c r="F43" i="5"/>
  <c r="E43" i="5"/>
  <c r="D43" i="5"/>
  <c r="F42" i="5"/>
  <c r="E42" i="5"/>
  <c r="D42" i="5"/>
  <c r="F41" i="5"/>
  <c r="E41" i="5"/>
  <c r="D41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E32" i="5"/>
  <c r="D32" i="5"/>
  <c r="F31" i="5"/>
  <c r="E31" i="5"/>
  <c r="D31" i="5"/>
  <c r="F30" i="5"/>
  <c r="E30" i="5"/>
  <c r="D30" i="5"/>
  <c r="F29" i="5"/>
  <c r="E29" i="5"/>
  <c r="D29" i="5"/>
  <c r="F27" i="5"/>
  <c r="E27" i="5"/>
  <c r="D27" i="5"/>
  <c r="F26" i="5"/>
  <c r="E26" i="5"/>
  <c r="D26" i="5"/>
  <c r="F25" i="5"/>
  <c r="E25" i="5"/>
  <c r="D25" i="5"/>
  <c r="F24" i="5"/>
  <c r="E24" i="5"/>
  <c r="D24" i="5"/>
  <c r="E12" i="2" l="1"/>
  <c r="B14" i="3" s="1"/>
  <c r="F12" i="2"/>
  <c r="E14" i="3" s="1"/>
  <c r="E141" i="3"/>
  <c r="F141" i="3" s="1"/>
  <c r="E145" i="3"/>
  <c r="F145" i="3" s="1"/>
  <c r="E143" i="3"/>
  <c r="F143" i="3" s="1"/>
  <c r="E140" i="3"/>
  <c r="F140" i="3" s="1"/>
  <c r="E139" i="3"/>
  <c r="F139" i="3" s="1"/>
  <c r="E138" i="3"/>
  <c r="F138" i="3" s="1"/>
  <c r="G358" i="4" s="1"/>
  <c r="E137" i="3"/>
  <c r="F137" i="3" s="1"/>
  <c r="G354" i="4" s="1"/>
  <c r="E136" i="3"/>
  <c r="F136" i="3" s="1"/>
  <c r="E134" i="3"/>
  <c r="F134" i="3" s="1"/>
  <c r="E133" i="3"/>
  <c r="F133" i="3" s="1"/>
  <c r="B145" i="3"/>
  <c r="D145" i="3" s="1"/>
  <c r="B143" i="3"/>
  <c r="D143" i="3" s="1"/>
  <c r="B141" i="3"/>
  <c r="D141" i="3" s="1"/>
  <c r="B140" i="3"/>
  <c r="D140" i="3" s="1"/>
  <c r="B139" i="3"/>
  <c r="D139" i="3" s="1"/>
  <c r="B138" i="3"/>
  <c r="D138" i="3" s="1"/>
  <c r="E358" i="4" s="1"/>
  <c r="B137" i="3"/>
  <c r="D137" i="3" s="1"/>
  <c r="E354" i="4" s="1"/>
  <c r="F354" i="4" s="1"/>
  <c r="B136" i="3"/>
  <c r="D136" i="3" s="1"/>
  <c r="B133" i="3"/>
  <c r="D133" i="3" s="1"/>
  <c r="B134" i="3"/>
  <c r="D134" i="3" s="1"/>
  <c r="E115" i="2" l="1"/>
  <c r="B117" i="3" s="1"/>
  <c r="D117" i="3" s="1"/>
  <c r="E117" i="3"/>
  <c r="F117" i="3" s="1"/>
  <c r="F84" i="2" l="1"/>
  <c r="E96" i="3" s="1"/>
  <c r="F83" i="2"/>
  <c r="E95" i="3" s="1"/>
  <c r="F82" i="2"/>
  <c r="E94" i="3" s="1"/>
  <c r="F81" i="2"/>
  <c r="E93" i="3" s="1"/>
  <c r="F78" i="2"/>
  <c r="E90" i="3" s="1"/>
  <c r="F77" i="2"/>
  <c r="E89" i="3" s="1"/>
  <c r="E85" i="2"/>
  <c r="E84" i="2"/>
  <c r="B96" i="3" s="1"/>
  <c r="E83" i="2"/>
  <c r="B95" i="3" s="1"/>
  <c r="E82" i="2"/>
  <c r="B94" i="3" s="1"/>
  <c r="E81" i="2"/>
  <c r="B93" i="3" s="1"/>
  <c r="E78" i="2"/>
  <c r="B90" i="3" s="1"/>
  <c r="E77" i="2"/>
  <c r="B89" i="3" s="1"/>
  <c r="D94" i="3" l="1"/>
  <c r="F94" i="3"/>
  <c r="D90" i="3"/>
  <c r="D96" i="3"/>
  <c r="F96" i="3"/>
  <c r="F90" i="3"/>
  <c r="E14" i="2"/>
  <c r="B16" i="3" s="1"/>
  <c r="F14" i="2"/>
  <c r="E16" i="3" s="1"/>
  <c r="F195" i="4" s="1"/>
  <c r="E150" i="2" l="1"/>
  <c r="B132" i="3" s="1"/>
  <c r="D132" i="3" s="1"/>
  <c r="F150" i="2"/>
  <c r="E132" i="3" s="1"/>
  <c r="F132" i="3" s="1"/>
  <c r="E149" i="2"/>
  <c r="B131" i="3" s="1"/>
  <c r="D131" i="3" s="1"/>
  <c r="E356" i="4" s="1"/>
  <c r="F149" i="2"/>
  <c r="E131" i="3" s="1"/>
  <c r="F131" i="3" s="1"/>
  <c r="G356" i="4" s="1"/>
  <c r="E148" i="2"/>
  <c r="B130" i="3" s="1"/>
  <c r="D130" i="3" s="1"/>
  <c r="F148" i="2"/>
  <c r="E130" i="3" s="1"/>
  <c r="F130" i="3" s="1"/>
  <c r="E147" i="2"/>
  <c r="B129" i="3" s="1"/>
  <c r="D129" i="3" s="1"/>
  <c r="F147" i="2"/>
  <c r="E129" i="3" s="1"/>
  <c r="F129" i="3" s="1"/>
  <c r="E146" i="2"/>
  <c r="B128" i="3" s="1"/>
  <c r="D128" i="3" s="1"/>
  <c r="F146" i="2"/>
  <c r="E128" i="3" s="1"/>
  <c r="F128" i="3" s="1"/>
  <c r="E112" i="2" l="1"/>
  <c r="B114" i="3" s="1"/>
  <c r="D114" i="3" s="1"/>
  <c r="F112" i="2"/>
  <c r="E114" i="3" s="1"/>
  <c r="F114" i="3" s="1"/>
  <c r="E105" i="2" l="1"/>
  <c r="B107" i="3" s="1"/>
  <c r="D107" i="3" s="1"/>
  <c r="F105" i="2"/>
  <c r="E107" i="3" s="1"/>
  <c r="F107" i="3" s="1"/>
  <c r="E41" i="2" l="1"/>
  <c r="B43" i="3" s="1"/>
  <c r="F41" i="2"/>
  <c r="E43" i="3" s="1"/>
  <c r="E39" i="2"/>
  <c r="B42" i="3" s="1"/>
  <c r="F39" i="2"/>
  <c r="E42" i="3" s="1"/>
  <c r="E7" i="2" l="1"/>
  <c r="B7" i="3" s="1"/>
  <c r="F7" i="2"/>
  <c r="E7" i="3" s="1"/>
  <c r="E156" i="2" l="1"/>
  <c r="B124" i="3" s="1"/>
  <c r="D124" i="3" s="1"/>
  <c r="F43" i="2" l="1"/>
  <c r="F42" i="2"/>
  <c r="E44" i="3" s="1"/>
  <c r="F40" i="2"/>
  <c r="F38" i="2"/>
  <c r="F37" i="2"/>
  <c r="F36" i="2"/>
  <c r="F35" i="2"/>
  <c r="F34" i="2"/>
  <c r="E43" i="2"/>
  <c r="E42" i="2"/>
  <c r="B44" i="3" s="1"/>
  <c r="E40" i="2"/>
  <c r="E38" i="2"/>
  <c r="E37" i="2"/>
  <c r="E36" i="2"/>
  <c r="E35" i="2"/>
  <c r="E34" i="2"/>
  <c r="C38" i="3" l="1"/>
  <c r="E38" i="3"/>
  <c r="C39" i="3"/>
  <c r="E183" i="4" l="1"/>
  <c r="E181" i="4"/>
  <c r="E24" i="2" l="1"/>
  <c r="B26" i="3" s="1"/>
  <c r="F24" i="2"/>
  <c r="E26" i="3" s="1"/>
  <c r="E25" i="2"/>
  <c r="B27" i="3" s="1"/>
  <c r="F25" i="2"/>
  <c r="E27" i="3" s="1"/>
  <c r="E26" i="2"/>
  <c r="B28" i="3" s="1"/>
  <c r="F26" i="2"/>
  <c r="E28" i="3" s="1"/>
  <c r="E27" i="2"/>
  <c r="B29" i="3" s="1"/>
  <c r="F27" i="2"/>
  <c r="E29" i="3" s="1"/>
  <c r="E28" i="2"/>
  <c r="B30" i="3" s="1"/>
  <c r="F28" i="2"/>
  <c r="E30" i="3" s="1"/>
  <c r="E29" i="2"/>
  <c r="B31" i="3" s="1"/>
  <c r="F29" i="2"/>
  <c r="E31" i="3" s="1"/>
  <c r="E30" i="2"/>
  <c r="B32" i="3" s="1"/>
  <c r="F30" i="2"/>
  <c r="E32" i="3" s="1"/>
  <c r="E31" i="2"/>
  <c r="B33" i="3" s="1"/>
  <c r="F31" i="2"/>
  <c r="E33" i="3" s="1"/>
  <c r="E159" i="2" l="1"/>
  <c r="B127" i="3" s="1"/>
  <c r="D127" i="3" s="1"/>
  <c r="F159" i="2"/>
  <c r="E127" i="3" s="1"/>
  <c r="F127" i="3" s="1"/>
  <c r="E158" i="2"/>
  <c r="F158" i="2"/>
  <c r="E126" i="3" s="1"/>
  <c r="F126" i="3" s="1"/>
  <c r="E111" i="2"/>
  <c r="B113" i="3" s="1"/>
  <c r="D113" i="3" s="1"/>
  <c r="F111" i="2"/>
  <c r="E113" i="3" s="1"/>
  <c r="F113" i="3" s="1"/>
  <c r="E110" i="2"/>
  <c r="F110" i="2"/>
  <c r="E112" i="3" l="1"/>
  <c r="F112" i="3" s="1"/>
  <c r="B126" i="3"/>
  <c r="D126" i="3" s="1"/>
  <c r="B112" i="3"/>
  <c r="D112" i="3" s="1"/>
  <c r="E91" i="2"/>
  <c r="B83" i="3" s="1"/>
  <c r="D83" i="3" s="1"/>
  <c r="F91" i="2"/>
  <c r="E83" i="3" s="1"/>
  <c r="F83" i="3" s="1"/>
  <c r="E88" i="2"/>
  <c r="B80" i="3" s="1"/>
  <c r="D80" i="3" s="1"/>
  <c r="F88" i="2"/>
  <c r="E80" i="3" s="1"/>
  <c r="F80" i="3" s="1"/>
  <c r="E70" i="2"/>
  <c r="B72" i="3" s="1"/>
  <c r="F70" i="2"/>
  <c r="E72" i="3" s="1"/>
  <c r="F72" i="3" s="1"/>
  <c r="E69" i="2"/>
  <c r="B71" i="3" s="1"/>
  <c r="D71" i="3" s="1"/>
  <c r="F69" i="2"/>
  <c r="E71" i="3" s="1"/>
  <c r="F71" i="3" s="1"/>
  <c r="E64" i="2"/>
  <c r="B67" i="3" s="1"/>
  <c r="E67" i="3"/>
  <c r="F67" i="3" s="1"/>
  <c r="E51" i="2"/>
  <c r="B54" i="3" s="1"/>
  <c r="D54" i="3" s="1"/>
  <c r="F51" i="2"/>
  <c r="E54" i="3" s="1"/>
  <c r="F54" i="3" s="1"/>
  <c r="F157" i="2" l="1"/>
  <c r="E125" i="3" s="1"/>
  <c r="F125" i="3" s="1"/>
  <c r="E157" i="2"/>
  <c r="B125" i="3" s="1"/>
  <c r="D125" i="3" s="1"/>
  <c r="F156" i="2"/>
  <c r="E124" i="3" s="1"/>
  <c r="F124" i="3" s="1"/>
  <c r="F155" i="2"/>
  <c r="E123" i="3" s="1"/>
  <c r="F123" i="3" s="1"/>
  <c r="E155" i="2"/>
  <c r="B123" i="3" s="1"/>
  <c r="D123" i="3" s="1"/>
  <c r="F154" i="2"/>
  <c r="E122" i="3" s="1"/>
  <c r="F122" i="3" s="1"/>
  <c r="E154" i="2"/>
  <c r="B122" i="3" s="1"/>
  <c r="D122" i="3" s="1"/>
  <c r="F153" i="2"/>
  <c r="E121" i="3" s="1"/>
  <c r="F121" i="3" s="1"/>
  <c r="G360" i="4" s="1"/>
  <c r="E153" i="2"/>
  <c r="B121" i="3" s="1"/>
  <c r="D121" i="3" s="1"/>
  <c r="E360" i="4" s="1"/>
  <c r="F152" i="2"/>
  <c r="E120" i="3" s="1"/>
  <c r="F120" i="3" s="1"/>
  <c r="E152" i="2"/>
  <c r="B120" i="3" s="1"/>
  <c r="D120" i="3" s="1"/>
  <c r="F151" i="2"/>
  <c r="E119" i="3" s="1"/>
  <c r="F119" i="3" s="1"/>
  <c r="E151" i="2"/>
  <c r="B119" i="3" s="1"/>
  <c r="D119" i="3" s="1"/>
  <c r="E109" i="2" l="1"/>
  <c r="B111" i="3" s="1"/>
  <c r="D111" i="3" s="1"/>
  <c r="F109" i="2"/>
  <c r="E111" i="3" s="1"/>
  <c r="F111" i="3" s="1"/>
  <c r="E108" i="2"/>
  <c r="B110" i="3" s="1"/>
  <c r="D110" i="3" s="1"/>
  <c r="F108" i="2"/>
  <c r="E110" i="3" s="1"/>
  <c r="F110" i="3" s="1"/>
  <c r="E107" i="2"/>
  <c r="B109" i="3" s="1"/>
  <c r="D109" i="3" s="1"/>
  <c r="F107" i="2"/>
  <c r="E109" i="3" s="1"/>
  <c r="F109" i="3" s="1"/>
  <c r="E106" i="2"/>
  <c r="B108" i="3" s="1"/>
  <c r="D108" i="3" s="1"/>
  <c r="F106" i="2"/>
  <c r="E108" i="3" s="1"/>
  <c r="F108" i="3" s="1"/>
  <c r="F21" i="2" l="1"/>
  <c r="E21" i="3" s="1"/>
  <c r="E21" i="2"/>
  <c r="B21" i="3" s="1"/>
  <c r="F23" i="2"/>
  <c r="E25" i="3" s="1"/>
  <c r="E23" i="2"/>
  <c r="B25" i="3" s="1"/>
  <c r="B41" i="3" l="1"/>
  <c r="E41" i="3"/>
  <c r="F45" i="2" l="1"/>
  <c r="E47" i="3" s="1"/>
  <c r="F44" i="2"/>
  <c r="E46" i="3" s="1"/>
  <c r="E45" i="3"/>
  <c r="E40" i="3"/>
  <c r="E37" i="3"/>
  <c r="E36" i="3"/>
  <c r="E45" i="2"/>
  <c r="B47" i="3" s="1"/>
  <c r="E44" i="2"/>
  <c r="B46" i="3" s="1"/>
  <c r="B45" i="3"/>
  <c r="B40" i="3"/>
  <c r="D38" i="3"/>
  <c r="D39" i="3" l="1"/>
  <c r="B36" i="3"/>
  <c r="B37" i="3"/>
  <c r="E87" i="2"/>
  <c r="B79" i="3" s="1"/>
  <c r="D79" i="3" s="1"/>
  <c r="F87" i="2"/>
  <c r="E79" i="3" s="1"/>
  <c r="F79" i="3" s="1"/>
  <c r="E187" i="4" l="1"/>
  <c r="E189" i="4"/>
  <c r="E10" i="2"/>
  <c r="F10" i="2"/>
  <c r="E22" i="2" l="1"/>
  <c r="B24" i="3" s="1"/>
  <c r="F22" i="2"/>
  <c r="E24" i="3" s="1"/>
  <c r="F103" i="2" l="1"/>
  <c r="E105" i="3" s="1"/>
  <c r="F104" i="2"/>
  <c r="E106" i="3" s="1"/>
  <c r="F101" i="2"/>
  <c r="E103" i="3" s="1"/>
  <c r="F102" i="2"/>
  <c r="E104" i="3" s="1"/>
  <c r="F99" i="2"/>
  <c r="E101" i="3" s="1"/>
  <c r="F100" i="2"/>
  <c r="E102" i="3" s="1"/>
  <c r="E103" i="2"/>
  <c r="B105" i="3" s="1"/>
  <c r="E104" i="2"/>
  <c r="B106" i="3" s="1"/>
  <c r="E101" i="2"/>
  <c r="B103" i="3" s="1"/>
  <c r="E102" i="2"/>
  <c r="B104" i="3" s="1"/>
  <c r="E99" i="2"/>
  <c r="B101" i="3" s="1"/>
  <c r="E100" i="2"/>
  <c r="B102" i="3" s="1"/>
  <c r="F17" i="2"/>
  <c r="E18" i="3" s="1"/>
  <c r="F98" i="2"/>
  <c r="E100" i="3" s="1"/>
  <c r="F100" i="3" s="1"/>
  <c r="F71" i="2"/>
  <c r="E73" i="3" s="1"/>
  <c r="F73" i="3" s="1"/>
  <c r="F92" i="2"/>
  <c r="E84" i="3" s="1"/>
  <c r="F84" i="3" s="1"/>
  <c r="F56" i="2"/>
  <c r="E58" i="3" s="1"/>
  <c r="F58" i="3" s="1"/>
  <c r="F67" i="2"/>
  <c r="E70" i="3" s="1"/>
  <c r="F70" i="3" s="1"/>
  <c r="E17" i="2"/>
  <c r="B18" i="3" s="1"/>
  <c r="E98" i="2"/>
  <c r="B100" i="3" s="1"/>
  <c r="D100" i="3" s="1"/>
  <c r="E56" i="2"/>
  <c r="B58" i="3" s="1"/>
  <c r="E67" i="2"/>
  <c r="B70" i="3" s="1"/>
  <c r="D70" i="3" s="1"/>
  <c r="F59" i="2"/>
  <c r="E61" i="3" s="1"/>
  <c r="F60" i="2"/>
  <c r="E62" i="3" s="1"/>
  <c r="F89" i="2"/>
  <c r="E81" i="3" s="1"/>
  <c r="F96" i="2"/>
  <c r="E98" i="3" s="1"/>
  <c r="F98" i="3" s="1"/>
  <c r="F68" i="2"/>
  <c r="E66" i="3" s="1"/>
  <c r="F66" i="3" s="1"/>
  <c r="F95" i="2"/>
  <c r="E97" i="3" s="1"/>
  <c r="F97" i="3" s="1"/>
  <c r="F85" i="2"/>
  <c r="E77" i="3" s="1"/>
  <c r="F86" i="2"/>
  <c r="E78" i="3" s="1"/>
  <c r="F63" i="2"/>
  <c r="E65" i="3" s="1"/>
  <c r="F65" i="3" s="1"/>
  <c r="F50" i="2"/>
  <c r="E50" i="3" s="1"/>
  <c r="F52" i="2"/>
  <c r="E51" i="3" s="1"/>
  <c r="E89" i="2"/>
  <c r="B81" i="3" s="1"/>
  <c r="E96" i="2"/>
  <c r="B98" i="3" s="1"/>
  <c r="E68" i="2"/>
  <c r="B66" i="3" s="1"/>
  <c r="E95" i="2"/>
  <c r="B97" i="3" s="1"/>
  <c r="B77" i="3"/>
  <c r="E86" i="2"/>
  <c r="B78" i="3" s="1"/>
  <c r="E63" i="2"/>
  <c r="B65" i="3" s="1"/>
  <c r="E50" i="2"/>
  <c r="B50" i="3" s="1"/>
  <c r="E52" i="2"/>
  <c r="B51" i="3" s="1"/>
  <c r="F19" i="2"/>
  <c r="E23" i="3" s="1"/>
  <c r="E72" i="2"/>
  <c r="B74" i="3" s="1"/>
  <c r="D74" i="3" s="1"/>
  <c r="E355" i="4" s="1"/>
  <c r="F72" i="2"/>
  <c r="E74" i="3" s="1"/>
  <c r="F74" i="3" s="1"/>
  <c r="G355" i="4" s="1"/>
  <c r="E71" i="2"/>
  <c r="B73" i="3" s="1"/>
  <c r="D73" i="3" s="1"/>
  <c r="E92" i="2"/>
  <c r="B84" i="3" s="1"/>
  <c r="D84" i="3" s="1"/>
  <c r="E55" i="2"/>
  <c r="B57" i="3" s="1"/>
  <c r="D57" i="3" s="1"/>
  <c r="F55" i="2"/>
  <c r="E57" i="3" s="1"/>
  <c r="F57" i="3" s="1"/>
  <c r="F14" i="5"/>
  <c r="E14" i="5"/>
  <c r="C14" i="3" s="1"/>
  <c r="D14" i="3" s="1"/>
  <c r="D14" i="5"/>
  <c r="E19" i="2"/>
  <c r="B23" i="3" s="1"/>
  <c r="F90" i="2"/>
  <c r="E82" i="3" s="1"/>
  <c r="F82" i="3" s="1"/>
  <c r="E90" i="2"/>
  <c r="B82" i="3" s="1"/>
  <c r="D82" i="3" s="1"/>
  <c r="E16" i="2"/>
  <c r="F16" i="2"/>
  <c r="E19" i="3" s="1"/>
  <c r="F97" i="2"/>
  <c r="E99" i="3" s="1"/>
  <c r="F99" i="3" s="1"/>
  <c r="E97" i="2"/>
  <c r="B99" i="3" s="1"/>
  <c r="D99" i="3" s="1"/>
  <c r="F80" i="2"/>
  <c r="E92" i="3" s="1"/>
  <c r="E80" i="2"/>
  <c r="B92" i="3" s="1"/>
  <c r="F79" i="2"/>
  <c r="E91" i="3" s="1"/>
  <c r="E79" i="2"/>
  <c r="B91" i="3" s="1"/>
  <c r="F76" i="2"/>
  <c r="E88" i="3" s="1"/>
  <c r="E76" i="2"/>
  <c r="B88" i="3" s="1"/>
  <c r="F75" i="2"/>
  <c r="E87" i="3" s="1"/>
  <c r="E75" i="2"/>
  <c r="B87" i="3" s="1"/>
  <c r="F66" i="2"/>
  <c r="E69" i="3" s="1"/>
  <c r="E66" i="2"/>
  <c r="B69" i="3" s="1"/>
  <c r="F65" i="2"/>
  <c r="E68" i="3" s="1"/>
  <c r="E65" i="2"/>
  <c r="B68" i="3" s="1"/>
  <c r="F62" i="2"/>
  <c r="E64" i="3" s="1"/>
  <c r="E62" i="2"/>
  <c r="B64" i="3" s="1"/>
  <c r="F61" i="2"/>
  <c r="E63" i="3" s="1"/>
  <c r="E61" i="2"/>
  <c r="B63" i="3" s="1"/>
  <c r="E60" i="2"/>
  <c r="B62" i="3" s="1"/>
  <c r="E59" i="2"/>
  <c r="B61" i="3" s="1"/>
  <c r="F57" i="2"/>
  <c r="E59" i="3" s="1"/>
  <c r="F59" i="3" s="1"/>
  <c r="G353" i="4" s="1"/>
  <c r="E57" i="2"/>
  <c r="B59" i="3" s="1"/>
  <c r="F54" i="2"/>
  <c r="E56" i="3" s="1"/>
  <c r="F56" i="3" s="1"/>
  <c r="E54" i="2"/>
  <c r="B56" i="3" s="1"/>
  <c r="F53" i="2"/>
  <c r="E55" i="3" s="1"/>
  <c r="F55" i="3" s="1"/>
  <c r="E53" i="2"/>
  <c r="B55" i="3" s="1"/>
  <c r="D55" i="3" s="1"/>
  <c r="F49" i="2"/>
  <c r="E53" i="3" s="1"/>
  <c r="E49" i="2"/>
  <c r="B53" i="3" s="1"/>
  <c r="F48" i="2"/>
  <c r="E52" i="3" s="1"/>
  <c r="E48" i="2"/>
  <c r="B52" i="3" s="1"/>
  <c r="F18" i="2"/>
  <c r="E20" i="3" s="1"/>
  <c r="F20" i="3" s="1"/>
  <c r="E18" i="2"/>
  <c r="B20" i="3" s="1"/>
  <c r="F15" i="2"/>
  <c r="E17" i="3" s="1"/>
  <c r="E15" i="2"/>
  <c r="B17" i="3" s="1"/>
  <c r="F13" i="2"/>
  <c r="E15" i="3" s="1"/>
  <c r="E13" i="2"/>
  <c r="B15" i="3" s="1"/>
  <c r="F11" i="2"/>
  <c r="E13" i="3" s="1"/>
  <c r="E11" i="2"/>
  <c r="B13" i="3" s="1"/>
  <c r="F9" i="2"/>
  <c r="E9" i="2"/>
  <c r="F8" i="2"/>
  <c r="E8" i="2"/>
  <c r="B10" i="3" s="1"/>
  <c r="E9" i="3"/>
  <c r="B9" i="3"/>
  <c r="E8" i="3"/>
  <c r="B8" i="3"/>
  <c r="E6" i="2"/>
  <c r="F5" i="2"/>
  <c r="E5" i="3" s="1"/>
  <c r="E5" i="2"/>
  <c r="B5" i="3" s="1"/>
  <c r="E7" i="4"/>
  <c r="F7" i="4" s="1"/>
  <c r="E9" i="4"/>
  <c r="F9" i="4" s="1"/>
  <c r="C4" i="3"/>
  <c r="E8" i="4"/>
  <c r="F8" i="4" s="1"/>
  <c r="E6" i="4"/>
  <c r="F6" i="4" s="1"/>
  <c r="G9" i="4"/>
  <c r="H9" i="4" s="1"/>
  <c r="G6" i="4"/>
  <c r="H6" i="4" s="1"/>
  <c r="G8" i="4"/>
  <c r="H8" i="4" s="1"/>
  <c r="G7" i="4"/>
  <c r="H7" i="4" s="1"/>
  <c r="F14" i="3" l="1"/>
  <c r="F40" i="3"/>
  <c r="G221" i="4"/>
  <c r="H221" i="4" s="1"/>
  <c r="G338" i="4"/>
  <c r="G336" i="4"/>
  <c r="E228" i="4"/>
  <c r="E235" i="4"/>
  <c r="E234" i="4"/>
  <c r="E233" i="4"/>
  <c r="E232" i="4"/>
  <c r="E226" i="4"/>
  <c r="E225" i="4"/>
  <c r="E236" i="4"/>
  <c r="E224" i="4"/>
  <c r="G235" i="4"/>
  <c r="G236" i="4"/>
  <c r="G234" i="4"/>
  <c r="G233" i="4"/>
  <c r="G232" i="4"/>
  <c r="G226" i="4"/>
  <c r="G225" i="4"/>
  <c r="G224" i="4"/>
  <c r="G222" i="4"/>
  <c r="F15" i="3"/>
  <c r="E222" i="4"/>
  <c r="F222" i="4" s="1"/>
  <c r="G230" i="4"/>
  <c r="G228" i="4"/>
  <c r="G223" i="4"/>
  <c r="G231" i="4"/>
  <c r="G229" i="4"/>
  <c r="G227" i="4"/>
  <c r="E223" i="4"/>
  <c r="E231" i="4"/>
  <c r="E229" i="4"/>
  <c r="F229" i="4" s="1"/>
  <c r="E227" i="4"/>
  <c r="E230" i="4"/>
  <c r="D69" i="3"/>
  <c r="E220" i="4" s="1"/>
  <c r="F220" i="4" s="1"/>
  <c r="C15" i="3"/>
  <c r="D15" i="3" s="1"/>
  <c r="C20" i="3"/>
  <c r="D20" i="3" s="1"/>
  <c r="F19" i="3"/>
  <c r="G323" i="4" s="1"/>
  <c r="C9" i="3"/>
  <c r="D9" i="3" s="1"/>
  <c r="C18" i="3"/>
  <c r="D18" i="3" s="1"/>
  <c r="E320" i="4" s="1"/>
  <c r="C23" i="3"/>
  <c r="D23" i="3" s="1"/>
  <c r="C5" i="3"/>
  <c r="D5" i="3" s="1"/>
  <c r="C8" i="3"/>
  <c r="D8" i="3" s="1"/>
  <c r="C10" i="3"/>
  <c r="D10" i="3" s="1"/>
  <c r="C17" i="3"/>
  <c r="D17" i="3" s="1"/>
  <c r="G333" i="4"/>
  <c r="G337" i="4"/>
  <c r="F7" i="3"/>
  <c r="F24" i="3"/>
  <c r="F38" i="3"/>
  <c r="F33" i="3"/>
  <c r="F29" i="3"/>
  <c r="G410" i="4" s="1"/>
  <c r="F25" i="3"/>
  <c r="F32" i="3"/>
  <c r="F28" i="3"/>
  <c r="G405" i="4" s="1"/>
  <c r="F31" i="3"/>
  <c r="F27" i="3"/>
  <c r="F39" i="3"/>
  <c r="F30" i="3"/>
  <c r="G417" i="4" s="1"/>
  <c r="F26" i="3"/>
  <c r="F44" i="3"/>
  <c r="F21" i="3"/>
  <c r="F41" i="3"/>
  <c r="F43" i="3"/>
  <c r="G199" i="4" s="1"/>
  <c r="F46" i="3"/>
  <c r="F45" i="3"/>
  <c r="G318" i="4" s="1"/>
  <c r="F47" i="3"/>
  <c r="F42" i="3"/>
  <c r="G197" i="4" s="1"/>
  <c r="F36" i="3"/>
  <c r="F37" i="3"/>
  <c r="G249" i="4"/>
  <c r="F5" i="3"/>
  <c r="F17" i="3"/>
  <c r="G303" i="4" s="1"/>
  <c r="C11" i="3"/>
  <c r="C12" i="3"/>
  <c r="D12" i="3" s="1"/>
  <c r="C7" i="3"/>
  <c r="D7" i="3" s="1"/>
  <c r="C32" i="3"/>
  <c r="D32" i="3" s="1"/>
  <c r="C28" i="3"/>
  <c r="D28" i="3" s="1"/>
  <c r="E405" i="4" s="1"/>
  <c r="C24" i="3"/>
  <c r="D24" i="3" s="1"/>
  <c r="C31" i="3"/>
  <c r="D31" i="3" s="1"/>
  <c r="C27" i="3"/>
  <c r="D27" i="3" s="1"/>
  <c r="C30" i="3"/>
  <c r="D30" i="3" s="1"/>
  <c r="E417" i="4" s="1"/>
  <c r="C26" i="3"/>
  <c r="D26" i="3" s="1"/>
  <c r="C33" i="3"/>
  <c r="D33" i="3" s="1"/>
  <c r="C29" i="3"/>
  <c r="D29" i="3" s="1"/>
  <c r="E410" i="4" s="1"/>
  <c r="C25" i="3"/>
  <c r="D25" i="3" s="1"/>
  <c r="C44" i="3"/>
  <c r="D44" i="3" s="1"/>
  <c r="C21" i="3"/>
  <c r="D21" i="3" s="1"/>
  <c r="C41" i="3"/>
  <c r="D41" i="3" s="1"/>
  <c r="C45" i="3"/>
  <c r="D45" i="3" s="1"/>
  <c r="C47" i="3"/>
  <c r="D47" i="3" s="1"/>
  <c r="C40" i="3"/>
  <c r="D40" i="3" s="1"/>
  <c r="C46" i="3"/>
  <c r="D46" i="3" s="1"/>
  <c r="C37" i="3"/>
  <c r="D37" i="3" s="1"/>
  <c r="C43" i="3"/>
  <c r="D43" i="3" s="1"/>
  <c r="E199" i="4" s="1"/>
  <c r="C36" i="3"/>
  <c r="D36" i="3" s="1"/>
  <c r="C42" i="3"/>
  <c r="D42" i="3" s="1"/>
  <c r="E197" i="4" s="1"/>
  <c r="F23" i="3"/>
  <c r="D88" i="3"/>
  <c r="D92" i="3"/>
  <c r="E188" i="4" s="1"/>
  <c r="D51" i="3"/>
  <c r="F88" i="3"/>
  <c r="F92" i="3"/>
  <c r="D62" i="3"/>
  <c r="D56" i="3"/>
  <c r="E221" i="4" s="1"/>
  <c r="F221" i="4" s="1"/>
  <c r="D65" i="3"/>
  <c r="D66" i="3"/>
  <c r="D58" i="3"/>
  <c r="D102" i="3"/>
  <c r="D106" i="3"/>
  <c r="D53" i="3"/>
  <c r="D59" i="3"/>
  <c r="E353" i="4" s="1"/>
  <c r="F353" i="4" s="1"/>
  <c r="D64" i="3"/>
  <c r="D78" i="3"/>
  <c r="D104" i="3"/>
  <c r="F18" i="3"/>
  <c r="E10" i="3"/>
  <c r="F10" i="3" s="1"/>
  <c r="E12" i="3"/>
  <c r="F12" i="3" s="1"/>
  <c r="E6" i="3"/>
  <c r="F6" i="3" s="1"/>
  <c r="E11" i="3"/>
  <c r="F11" i="3" s="1"/>
  <c r="F13" i="3"/>
  <c r="F16" i="3"/>
  <c r="G195" i="4" s="1"/>
  <c r="C13" i="3"/>
  <c r="D13" i="3" s="1"/>
  <c r="C16" i="3"/>
  <c r="D16" i="3" s="1"/>
  <c r="E195" i="4" s="1"/>
  <c r="D98" i="3"/>
  <c r="D81" i="3"/>
  <c r="D97" i="3"/>
  <c r="B6" i="3"/>
  <c r="C6" i="3" s="1"/>
  <c r="B19" i="3"/>
  <c r="C19" i="3" s="1"/>
  <c r="D19" i="3" s="1"/>
  <c r="F64" i="3"/>
  <c r="D4" i="3"/>
  <c r="F4" i="3" s="1"/>
  <c r="F51" i="3"/>
  <c r="F53" i="3"/>
  <c r="E272" i="4"/>
  <c r="F272" i="4" s="1"/>
  <c r="F69" i="3"/>
  <c r="G220" i="4" s="1"/>
  <c r="H220" i="4" s="1"/>
  <c r="F78" i="3"/>
  <c r="E269" i="4"/>
  <c r="F269" i="4" s="1"/>
  <c r="F9" i="3"/>
  <c r="E273" i="4"/>
  <c r="F273" i="4" s="1"/>
  <c r="F8" i="3"/>
  <c r="F62" i="3"/>
  <c r="F104" i="3"/>
  <c r="F102" i="3"/>
  <c r="F106" i="3"/>
  <c r="G251" i="4" l="1"/>
  <c r="G254" i="4"/>
  <c r="G242" i="4"/>
  <c r="G243" i="4"/>
  <c r="G252" i="4"/>
  <c r="G253" i="4"/>
  <c r="G244" i="4"/>
  <c r="G250" i="4"/>
  <c r="E436" i="4"/>
  <c r="E439" i="4"/>
  <c r="G439" i="4"/>
  <c r="G436" i="4"/>
  <c r="G432" i="4"/>
  <c r="G429" i="4"/>
  <c r="E432" i="4"/>
  <c r="E429" i="4"/>
  <c r="G425" i="4"/>
  <c r="G422" i="4"/>
  <c r="E425" i="4"/>
  <c r="E422" i="4"/>
  <c r="G293" i="4"/>
  <c r="G288" i="4"/>
  <c r="G287" i="4"/>
  <c r="G294" i="4"/>
  <c r="G286" i="4"/>
  <c r="G298" i="4"/>
  <c r="G297" i="4"/>
  <c r="G296" i="4"/>
  <c r="G295" i="4"/>
  <c r="E293" i="4"/>
  <c r="E288" i="4"/>
  <c r="E287" i="4"/>
  <c r="E297" i="4"/>
  <c r="E286" i="4"/>
  <c r="E298" i="4"/>
  <c r="E295" i="4"/>
  <c r="E296" i="4"/>
  <c r="E294" i="4"/>
  <c r="E249" i="4"/>
  <c r="E251" i="4"/>
  <c r="E250" i="4"/>
  <c r="E254" i="4"/>
  <c r="E244" i="4"/>
  <c r="E242" i="4"/>
  <c r="E252" i="4"/>
  <c r="E243" i="4"/>
  <c r="E253" i="4"/>
  <c r="G388" i="4"/>
  <c r="G389" i="4"/>
  <c r="G390" i="4"/>
  <c r="E388" i="4"/>
  <c r="E389" i="4"/>
  <c r="E390" i="4"/>
  <c r="G400" i="4"/>
  <c r="G399" i="4"/>
  <c r="G398" i="4"/>
  <c r="E380" i="4"/>
  <c r="E379" i="4"/>
  <c r="E378" i="4"/>
  <c r="G378" i="4"/>
  <c r="G380" i="4"/>
  <c r="G379" i="4"/>
  <c r="E344" i="4"/>
  <c r="E347" i="4"/>
  <c r="E345" i="4"/>
  <c r="G345" i="4"/>
  <c r="G347" i="4"/>
  <c r="E366" i="4"/>
  <c r="E370" i="4"/>
  <c r="E368" i="4"/>
  <c r="G364" i="4"/>
  <c r="G370" i="4"/>
  <c r="G368" i="4"/>
  <c r="E339" i="4"/>
  <c r="E338" i="4"/>
  <c r="E336" i="4"/>
  <c r="E315" i="4"/>
  <c r="E314" i="4"/>
  <c r="G315" i="4"/>
  <c r="G314" i="4"/>
  <c r="E328" i="4"/>
  <c r="E325" i="4"/>
  <c r="G330" i="4"/>
  <c r="G325" i="4"/>
  <c r="E307" i="4"/>
  <c r="E303" i="4"/>
  <c r="E217" i="4"/>
  <c r="E216" i="4"/>
  <c r="E215" i="4"/>
  <c r="E218" i="4"/>
  <c r="E207" i="4"/>
  <c r="E206" i="4"/>
  <c r="E214" i="4"/>
  <c r="E208" i="4"/>
  <c r="G213" i="4"/>
  <c r="G217" i="4"/>
  <c r="G216" i="4"/>
  <c r="G215" i="4"/>
  <c r="G218" i="4"/>
  <c r="G214" i="4"/>
  <c r="G208" i="4"/>
  <c r="G207" i="4"/>
  <c r="G206" i="4"/>
  <c r="E153" i="4"/>
  <c r="E173" i="4"/>
  <c r="E160" i="4"/>
  <c r="E172" i="4"/>
  <c r="E169" i="4"/>
  <c r="E168" i="4"/>
  <c r="E162" i="4"/>
  <c r="E174" i="4"/>
  <c r="E161" i="4"/>
  <c r="G174" i="4"/>
  <c r="G172" i="4"/>
  <c r="G161" i="4"/>
  <c r="G169" i="4"/>
  <c r="G168" i="4"/>
  <c r="G162" i="4"/>
  <c r="G160" i="4"/>
  <c r="G173" i="4"/>
  <c r="E89" i="4"/>
  <c r="E106" i="4"/>
  <c r="E105" i="4"/>
  <c r="E110" i="4"/>
  <c r="E99" i="4"/>
  <c r="E98" i="4"/>
  <c r="E97" i="4"/>
  <c r="E112" i="4"/>
  <c r="E111" i="4"/>
  <c r="G89" i="4"/>
  <c r="G110" i="4"/>
  <c r="G106" i="4"/>
  <c r="G105" i="4"/>
  <c r="G99" i="4"/>
  <c r="G98" i="4"/>
  <c r="G97" i="4"/>
  <c r="G112" i="4"/>
  <c r="G111" i="4"/>
  <c r="E275" i="4"/>
  <c r="E276" i="4"/>
  <c r="E264" i="4"/>
  <c r="E263" i="4"/>
  <c r="E262" i="4"/>
  <c r="E280" i="4"/>
  <c r="E277" i="4"/>
  <c r="E279" i="4"/>
  <c r="E278" i="4"/>
  <c r="G275" i="4"/>
  <c r="G277" i="4"/>
  <c r="G276" i="4"/>
  <c r="G264" i="4"/>
  <c r="G262" i="4"/>
  <c r="G280" i="4"/>
  <c r="G279" i="4"/>
  <c r="G278" i="4"/>
  <c r="E56" i="4"/>
  <c r="E72" i="4"/>
  <c r="E79" i="4"/>
  <c r="E78" i="4"/>
  <c r="E64" i="4"/>
  <c r="E77" i="4"/>
  <c r="E66" i="4"/>
  <c r="E73" i="4"/>
  <c r="G56" i="4"/>
  <c r="G79" i="4"/>
  <c r="G77" i="4"/>
  <c r="G65" i="4"/>
  <c r="G66" i="4"/>
  <c r="G64" i="4"/>
  <c r="G73" i="4"/>
  <c r="G72" i="4"/>
  <c r="G78" i="4"/>
  <c r="E122" i="4"/>
  <c r="E141" i="4"/>
  <c r="E138" i="4"/>
  <c r="E137" i="4"/>
  <c r="E131" i="4"/>
  <c r="E143" i="4"/>
  <c r="E130" i="4"/>
  <c r="E142" i="4"/>
  <c r="E129" i="4"/>
  <c r="G122" i="4"/>
  <c r="G263" i="4"/>
  <c r="G143" i="4"/>
  <c r="G141" i="4"/>
  <c r="G138" i="4"/>
  <c r="G129" i="4"/>
  <c r="G137" i="4"/>
  <c r="G131" i="4"/>
  <c r="G130" i="4"/>
  <c r="G142" i="4"/>
  <c r="G44" i="4"/>
  <c r="G39" i="4"/>
  <c r="G32" i="4"/>
  <c r="G31" i="4"/>
  <c r="G40" i="4"/>
  <c r="G33" i="4"/>
  <c r="G46" i="4"/>
  <c r="G45" i="4"/>
  <c r="D6" i="3"/>
  <c r="E47" i="4" s="1"/>
  <c r="E399" i="4"/>
  <c r="E400" i="4"/>
  <c r="E398" i="4"/>
  <c r="E313" i="4"/>
  <c r="G70" i="4"/>
  <c r="E367" i="4"/>
  <c r="G104" i="4"/>
  <c r="G92" i="4"/>
  <c r="G367" i="4"/>
  <c r="G75" i="4"/>
  <c r="E68" i="4"/>
  <c r="G90" i="4"/>
  <c r="G101" i="4"/>
  <c r="E274" i="4"/>
  <c r="E260" i="4"/>
  <c r="F260" i="4" s="1"/>
  <c r="E261" i="4"/>
  <c r="E134" i="4"/>
  <c r="F134" i="4" s="1"/>
  <c r="E71" i="4"/>
  <c r="E144" i="4"/>
  <c r="E123" i="4"/>
  <c r="F123" i="4" s="1"/>
  <c r="E127" i="4"/>
  <c r="E124" i="4"/>
  <c r="F124" i="4" s="1"/>
  <c r="E140" i="4"/>
  <c r="E119" i="4"/>
  <c r="F119" i="4" s="1"/>
  <c r="E126" i="4"/>
  <c r="E128" i="4"/>
  <c r="E304" i="4"/>
  <c r="E266" i="4"/>
  <c r="E333" i="4"/>
  <c r="F333" i="4" s="1"/>
  <c r="E365" i="4"/>
  <c r="F365" i="4" s="1"/>
  <c r="E265" i="4"/>
  <c r="E132" i="4"/>
  <c r="E337" i="4"/>
  <c r="E369" i="4"/>
  <c r="E145" i="4"/>
  <c r="E57" i="4"/>
  <c r="F57" i="4" s="1"/>
  <c r="E371" i="4"/>
  <c r="E267" i="4"/>
  <c r="F267" i="4" s="1"/>
  <c r="E133" i="4"/>
  <c r="G326" i="4"/>
  <c r="E258" i="4"/>
  <c r="F258" i="4" s="1"/>
  <c r="E271" i="4"/>
  <c r="F271" i="4" s="1"/>
  <c r="G329" i="4"/>
  <c r="G327" i="4"/>
  <c r="G328" i="4"/>
  <c r="E348" i="4"/>
  <c r="G322" i="4"/>
  <c r="G324" i="4"/>
  <c r="E343" i="4"/>
  <c r="E59" i="4"/>
  <c r="E15" i="4"/>
  <c r="F15" i="4" s="1"/>
  <c r="E70" i="4"/>
  <c r="F70" i="4" s="1"/>
  <c r="G182" i="4"/>
  <c r="E53" i="4"/>
  <c r="F53" i="4" s="1"/>
  <c r="G103" i="4"/>
  <c r="G41" i="4"/>
  <c r="G23" i="4"/>
  <c r="G170" i="4"/>
  <c r="G153" i="4"/>
  <c r="G87" i="4"/>
  <c r="G371" i="4"/>
  <c r="G167" i="4"/>
  <c r="G319" i="4"/>
  <c r="G166" i="4"/>
  <c r="G108" i="4"/>
  <c r="G140" i="4"/>
  <c r="G128" i="4"/>
  <c r="E408" i="4"/>
  <c r="E411" i="4"/>
  <c r="E409" i="4"/>
  <c r="E383" i="4"/>
  <c r="E384" i="4"/>
  <c r="E386" i="4"/>
  <c r="E385" i="4"/>
  <c r="E387" i="4"/>
  <c r="E430" i="4"/>
  <c r="E427" i="4"/>
  <c r="E431" i="4"/>
  <c r="E428" i="4"/>
  <c r="G393" i="4"/>
  <c r="G394" i="4"/>
  <c r="G396" i="4"/>
  <c r="G395" i="4"/>
  <c r="G397" i="4"/>
  <c r="G423" i="4"/>
  <c r="G420" i="4"/>
  <c r="G421" i="4"/>
  <c r="G424" i="4"/>
  <c r="G408" i="4"/>
  <c r="G411" i="4"/>
  <c r="G409" i="4"/>
  <c r="G76" i="4"/>
  <c r="G61" i="4"/>
  <c r="G69" i="4"/>
  <c r="G80" i="4"/>
  <c r="G74" i="4"/>
  <c r="G58" i="4"/>
  <c r="G60" i="4"/>
  <c r="G53" i="4"/>
  <c r="G81" i="4"/>
  <c r="G63" i="4"/>
  <c r="G67" i="4"/>
  <c r="G62" i="4"/>
  <c r="E94" i="4"/>
  <c r="E109" i="4"/>
  <c r="G151" i="4"/>
  <c r="G156" i="4"/>
  <c r="G68" i="4"/>
  <c r="G71" i="4"/>
  <c r="G57" i="4"/>
  <c r="E342" i="4"/>
  <c r="F342" i="4" s="1"/>
  <c r="E346" i="4"/>
  <c r="E434" i="4"/>
  <c r="E437" i="4"/>
  <c r="E438" i="4"/>
  <c r="E435" i="4"/>
  <c r="E420" i="4"/>
  <c r="E423" i="4"/>
  <c r="E424" i="4"/>
  <c r="E421" i="4"/>
  <c r="E61" i="4"/>
  <c r="E76" i="4"/>
  <c r="E80" i="4"/>
  <c r="E74" i="4"/>
  <c r="E60" i="4"/>
  <c r="E58" i="4"/>
  <c r="F58" i="4" s="1"/>
  <c r="E81" i="4"/>
  <c r="E69" i="4"/>
  <c r="F69" i="4" s="1"/>
  <c r="E63" i="4"/>
  <c r="E67" i="4"/>
  <c r="E62" i="4"/>
  <c r="G415" i="4"/>
  <c r="G416" i="4"/>
  <c r="G418" i="4"/>
  <c r="G403" i="4"/>
  <c r="G406" i="4"/>
  <c r="G404" i="4"/>
  <c r="G437" i="4"/>
  <c r="G434" i="4"/>
  <c r="F307" i="3"/>
  <c r="G438" i="4"/>
  <c r="G435" i="4"/>
  <c r="E176" i="4"/>
  <c r="E159" i="4"/>
  <c r="E171" i="4"/>
  <c r="E319" i="4"/>
  <c r="E318" i="4"/>
  <c r="E209" i="4"/>
  <c r="E213" i="4"/>
  <c r="G43" i="4"/>
  <c r="G28" i="4"/>
  <c r="E393" i="4"/>
  <c r="E394" i="4"/>
  <c r="E396" i="4"/>
  <c r="E397" i="4"/>
  <c r="E395" i="4"/>
  <c r="E184" i="4"/>
  <c r="E186" i="4"/>
  <c r="G171" i="4"/>
  <c r="G159" i="4"/>
  <c r="G150" i="4"/>
  <c r="G176" i="4"/>
  <c r="G163" i="4"/>
  <c r="G158" i="4"/>
  <c r="G155" i="4"/>
  <c r="G175" i="4"/>
  <c r="G165" i="4"/>
  <c r="G157" i="4"/>
  <c r="G346" i="4"/>
  <c r="G342" i="4"/>
  <c r="G189" i="4"/>
  <c r="G187" i="4"/>
  <c r="G430" i="4"/>
  <c r="G427" i="4"/>
  <c r="G431" i="4"/>
  <c r="G428" i="4"/>
  <c r="G181" i="4"/>
  <c r="G183" i="4"/>
  <c r="G54" i="4"/>
  <c r="G59" i="4"/>
  <c r="G164" i="4"/>
  <c r="G154" i="4"/>
  <c r="E75" i="4"/>
  <c r="E54" i="4"/>
  <c r="F54" i="4" s="1"/>
  <c r="G365" i="4"/>
  <c r="G366" i="4"/>
  <c r="G369" i="4"/>
  <c r="E373" i="4"/>
  <c r="E374" i="4"/>
  <c r="E376" i="4"/>
  <c r="E375" i="4"/>
  <c r="E377" i="4"/>
  <c r="E415" i="4"/>
  <c r="E418" i="4"/>
  <c r="E416" i="4"/>
  <c r="E403" i="4"/>
  <c r="E404" i="4"/>
  <c r="E406" i="4"/>
  <c r="G304" i="4"/>
  <c r="G307" i="4"/>
  <c r="G109" i="4"/>
  <c r="G94" i="4"/>
  <c r="G93" i="4"/>
  <c r="G96" i="4"/>
  <c r="G91" i="4"/>
  <c r="G86" i="4"/>
  <c r="G113" i="4"/>
  <c r="G107" i="4"/>
  <c r="G114" i="4"/>
  <c r="G102" i="4"/>
  <c r="G100" i="4"/>
  <c r="G95" i="4"/>
  <c r="G383" i="4"/>
  <c r="G384" i="4"/>
  <c r="G386" i="4"/>
  <c r="G387" i="4"/>
  <c r="G385" i="4"/>
  <c r="G373" i="4"/>
  <c r="G374" i="4"/>
  <c r="G376" i="4"/>
  <c r="G377" i="4"/>
  <c r="G375" i="4"/>
  <c r="G48" i="4"/>
  <c r="G25" i="4"/>
  <c r="H25" i="4" s="1"/>
  <c r="E120" i="4"/>
  <c r="F120" i="4" s="1"/>
  <c r="E259" i="4"/>
  <c r="F259" i="4" s="1"/>
  <c r="E136" i="4"/>
  <c r="G27" i="4"/>
  <c r="E182" i="4"/>
  <c r="E185" i="4"/>
  <c r="E125" i="4"/>
  <c r="E341" i="4"/>
  <c r="F341" i="4" s="1"/>
  <c r="E364" i="4"/>
  <c r="F364" i="4" s="1"/>
  <c r="G188" i="4"/>
  <c r="G320" i="4"/>
  <c r="E135" i="4"/>
  <c r="F135" i="4" s="1"/>
  <c r="E212" i="4"/>
  <c r="E204" i="4"/>
  <c r="F204" i="4" s="1"/>
  <c r="E211" i="4"/>
  <c r="F211" i="4" s="1"/>
  <c r="E210" i="4"/>
  <c r="G180" i="4"/>
  <c r="G179" i="4"/>
  <c r="G178" i="4"/>
  <c r="D11" i="3"/>
  <c r="E179" i="4"/>
  <c r="F179" i="4" s="1"/>
  <c r="E178" i="4"/>
  <c r="E180" i="4"/>
  <c r="G186" i="4"/>
  <c r="G185" i="4"/>
  <c r="E203" i="4"/>
  <c r="F203" i="4" s="1"/>
  <c r="E205" i="4"/>
  <c r="E41" i="4"/>
  <c r="E139" i="4"/>
  <c r="E107" i="4"/>
  <c r="E93" i="4"/>
  <c r="E330" i="4"/>
  <c r="E29" i="4"/>
  <c r="G52" i="4"/>
  <c r="G149" i="4"/>
  <c r="G85" i="4"/>
  <c r="G55" i="4"/>
  <c r="G88" i="4"/>
  <c r="G152" i="4"/>
  <c r="E117" i="4"/>
  <c r="F117" i="4" s="1"/>
  <c r="E51" i="4"/>
  <c r="F51" i="4" s="1"/>
  <c r="E50" i="4"/>
  <c r="F50" i="4" s="1"/>
  <c r="G184" i="4"/>
  <c r="E121" i="4"/>
  <c r="E55" i="4"/>
  <c r="G51" i="4"/>
  <c r="G84" i="4"/>
  <c r="G148" i="4"/>
  <c r="E113" i="4"/>
  <c r="E102" i="4"/>
  <c r="F102" i="4" s="1"/>
  <c r="E95" i="4"/>
  <c r="E88" i="4"/>
  <c r="E84" i="4"/>
  <c r="F84" i="4" s="1"/>
  <c r="E108" i="4"/>
  <c r="E101" i="4"/>
  <c r="E92" i="4"/>
  <c r="E87" i="4"/>
  <c r="F87" i="4" s="1"/>
  <c r="E83" i="4"/>
  <c r="F83" i="4" s="1"/>
  <c r="E104" i="4"/>
  <c r="E100" i="4"/>
  <c r="E91" i="4"/>
  <c r="F91" i="4" s="1"/>
  <c r="E86" i="4"/>
  <c r="F86" i="4" s="1"/>
  <c r="E114" i="4"/>
  <c r="E103" i="4"/>
  <c r="F103" i="4" s="1"/>
  <c r="E96" i="4"/>
  <c r="E90" i="4"/>
  <c r="F90" i="4" s="1"/>
  <c r="E85" i="4"/>
  <c r="F85" i="4" s="1"/>
  <c r="G50" i="4"/>
  <c r="G83" i="4"/>
  <c r="G147" i="4"/>
  <c r="E14" i="4"/>
  <c r="F14" i="4" s="1"/>
  <c r="E118" i="4"/>
  <c r="F118" i="4" s="1"/>
  <c r="E52" i="4"/>
  <c r="F52" i="4" s="1"/>
  <c r="E329" i="4"/>
  <c r="F329" i="4" s="1"/>
  <c r="E323" i="4"/>
  <c r="F323" i="4" s="1"/>
  <c r="E327" i="4"/>
  <c r="E322" i="4"/>
  <c r="F322" i="4" s="1"/>
  <c r="E326" i="4"/>
  <c r="E324" i="4"/>
  <c r="E167" i="4"/>
  <c r="E163" i="4"/>
  <c r="E155" i="4"/>
  <c r="E150" i="4"/>
  <c r="E166" i="4"/>
  <c r="E158" i="4"/>
  <c r="E154" i="4"/>
  <c r="E149" i="4"/>
  <c r="E175" i="4"/>
  <c r="E165" i="4"/>
  <c r="E157" i="4"/>
  <c r="E152" i="4"/>
  <c r="E148" i="4"/>
  <c r="E170" i="4"/>
  <c r="E164" i="4"/>
  <c r="E156" i="4"/>
  <c r="E151" i="4"/>
  <c r="E147" i="4"/>
  <c r="G335" i="4"/>
  <c r="G339" i="4"/>
  <c r="G309" i="4"/>
  <c r="E309" i="4"/>
  <c r="G348" i="4"/>
  <c r="G344" i="4"/>
  <c r="E335" i="4"/>
  <c r="G292" i="4"/>
  <c r="G285" i="4"/>
  <c r="G284" i="4"/>
  <c r="G290" i="4"/>
  <c r="G289" i="4"/>
  <c r="G283" i="4"/>
  <c r="G282" i="4"/>
  <c r="G291" i="4"/>
  <c r="G240" i="4"/>
  <c r="G245" i="4"/>
  <c r="G248" i="4"/>
  <c r="E289" i="4"/>
  <c r="E285" i="4"/>
  <c r="E284" i="4"/>
  <c r="E291" i="4"/>
  <c r="E283" i="4"/>
  <c r="E282" i="4"/>
  <c r="E292" i="4"/>
  <c r="E290" i="4"/>
  <c r="G133" i="4"/>
  <c r="G132" i="4"/>
  <c r="G144" i="4"/>
  <c r="G127" i="4"/>
  <c r="G118" i="4"/>
  <c r="H118" i="4" s="1"/>
  <c r="G139" i="4"/>
  <c r="G126" i="4"/>
  <c r="G117" i="4"/>
  <c r="G134" i="4"/>
  <c r="G119" i="4"/>
  <c r="H119" i="4" s="1"/>
  <c r="G136" i="4"/>
  <c r="G125" i="4"/>
  <c r="G116" i="4"/>
  <c r="H116" i="4" s="1"/>
  <c r="G135" i="4"/>
  <c r="G124" i="4"/>
  <c r="H124" i="4" s="1"/>
  <c r="G123" i="4"/>
  <c r="H123" i="4" s="1"/>
  <c r="G121" i="4"/>
  <c r="G120" i="4"/>
  <c r="H120" i="4" s="1"/>
  <c r="G145" i="4"/>
  <c r="E116" i="4"/>
  <c r="F116" i="4" s="1"/>
  <c r="G266" i="4"/>
  <c r="G261" i="4"/>
  <c r="G260" i="4"/>
  <c r="G274" i="4"/>
  <c r="G259" i="4"/>
  <c r="H259" i="4" s="1"/>
  <c r="G258" i="4"/>
  <c r="H258" i="4" s="1"/>
  <c r="G267" i="4"/>
  <c r="G265" i="4"/>
  <c r="E247" i="4"/>
  <c r="E245" i="4"/>
  <c r="E248" i="4"/>
  <c r="G212" i="4"/>
  <c r="G209" i="4"/>
  <c r="G210" i="4"/>
  <c r="G247" i="4"/>
  <c r="E240" i="4"/>
  <c r="G316" i="4"/>
  <c r="E317" i="4"/>
  <c r="E312" i="4"/>
  <c r="G312" i="4"/>
  <c r="G317" i="4"/>
  <c r="E316" i="4"/>
  <c r="E311" i="4"/>
  <c r="G311" i="4"/>
  <c r="E246" i="4"/>
  <c r="E241" i="4"/>
  <c r="G246" i="4"/>
  <c r="G241" i="4"/>
  <c r="G239" i="4"/>
  <c r="E239" i="4"/>
  <c r="E13" i="4"/>
  <c r="G334" i="4"/>
  <c r="E12" i="4"/>
  <c r="F12" i="4" s="1"/>
  <c r="G37" i="4"/>
  <c r="H37" i="4" s="1"/>
  <c r="G47" i="4"/>
  <c r="G20" i="4"/>
  <c r="H20" i="4" s="1"/>
  <c r="G36" i="4"/>
  <c r="G205" i="4"/>
  <c r="G343" i="4"/>
  <c r="E332" i="4"/>
  <c r="F332" i="4" s="1"/>
  <c r="G313" i="4"/>
  <c r="G34" i="4"/>
  <c r="G30" i="4"/>
  <c r="G300" i="4"/>
  <c r="H300" i="4" s="1"/>
  <c r="G305" i="4"/>
  <c r="G302" i="4"/>
  <c r="E305" i="4"/>
  <c r="E302" i="4"/>
  <c r="G238" i="4"/>
  <c r="E238" i="4"/>
  <c r="G202" i="4"/>
  <c r="H202" i="4" s="1"/>
  <c r="G203" i="4"/>
  <c r="H203" i="4" s="1"/>
  <c r="G204" i="4"/>
  <c r="G211" i="4"/>
  <c r="E202" i="4"/>
  <c r="F202" i="4" s="1"/>
  <c r="G14" i="4"/>
  <c r="H14" i="4" s="1"/>
  <c r="G341" i="4"/>
  <c r="H327" i="4" s="1"/>
  <c r="G24" i="4"/>
  <c r="H24" i="4" s="1"/>
  <c r="G29" i="4"/>
  <c r="E257" i="4"/>
  <c r="F257" i="4" s="1"/>
  <c r="E270" i="4"/>
  <c r="F270" i="4" s="1"/>
  <c r="G270" i="4"/>
  <c r="H270" i="4" s="1"/>
  <c r="G15" i="4"/>
  <c r="H15" i="4" s="1"/>
  <c r="G306" i="4"/>
  <c r="G301" i="4"/>
  <c r="G269" i="4"/>
  <c r="H269" i="4" s="1"/>
  <c r="G332" i="4"/>
  <c r="G308" i="4"/>
  <c r="G271" i="4"/>
  <c r="H271" i="4" s="1"/>
  <c r="G273" i="4"/>
  <c r="G272" i="4"/>
  <c r="E301" i="4"/>
  <c r="F301" i="4" s="1"/>
  <c r="G257" i="4"/>
  <c r="H257" i="4" s="1"/>
  <c r="E334" i="4"/>
  <c r="E300" i="4"/>
  <c r="F300" i="4" s="1"/>
  <c r="G17" i="4"/>
  <c r="H17" i="4" s="1"/>
  <c r="G18" i="4"/>
  <c r="G26" i="4"/>
  <c r="G35" i="4"/>
  <c r="G38" i="4"/>
  <c r="G21" i="4"/>
  <c r="H21" i="4" s="1"/>
  <c r="G22" i="4"/>
  <c r="G13" i="4"/>
  <c r="H12" i="4"/>
  <c r="G42" i="4"/>
  <c r="E308" i="4"/>
  <c r="F308" i="4" s="1"/>
  <c r="E306" i="4"/>
  <c r="G19" i="4"/>
  <c r="H19" i="4" s="1"/>
  <c r="E18" i="4" l="1"/>
  <c r="F18" i="4" s="1"/>
  <c r="E19" i="4"/>
  <c r="F19" i="4" s="1"/>
  <c r="E38" i="4"/>
  <c r="E25" i="4"/>
  <c r="F25" i="4" s="1"/>
  <c r="E26" i="4"/>
  <c r="E24" i="4"/>
  <c r="F24" i="4" s="1"/>
  <c r="E36" i="4"/>
  <c r="E30" i="4"/>
  <c r="E21" i="4"/>
  <c r="F21" i="4" s="1"/>
  <c r="E43" i="4"/>
  <c r="E22" i="4"/>
  <c r="E28" i="4"/>
  <c r="E37" i="4"/>
  <c r="F37" i="4" s="1"/>
  <c r="E27" i="4"/>
  <c r="E35" i="4"/>
  <c r="E34" i="4"/>
  <c r="E42" i="4"/>
  <c r="E48" i="4"/>
  <c r="E17" i="4"/>
  <c r="F17" i="4" s="1"/>
  <c r="E20" i="4"/>
  <c r="F20" i="4" s="1"/>
  <c r="E33" i="4"/>
  <c r="E46" i="4"/>
  <c r="E45" i="4"/>
  <c r="E32" i="4"/>
  <c r="E65" i="4"/>
  <c r="E40" i="4"/>
  <c r="E39" i="4"/>
  <c r="E31" i="4"/>
  <c r="E44" i="4"/>
  <c r="E23" i="4"/>
</calcChain>
</file>

<file path=xl/sharedStrings.xml><?xml version="1.0" encoding="utf-8"?>
<sst xmlns="http://schemas.openxmlformats.org/spreadsheetml/2006/main" count="1251" uniqueCount="675">
  <si>
    <t>www.motosportalloys.com    |  Toll free: 800.734.4890</t>
  </si>
  <si>
    <t xml:space="preserve">CUSTOM DISPLAY PROGRAM </t>
  </si>
  <si>
    <t>All displaying customers receive tier 2 pricing</t>
  </si>
  <si>
    <t>******90 Day Guarantee to sell*******</t>
  </si>
  <si>
    <t xml:space="preserve"> If you are not satisfied with the display program after 90 days you can return the wheels and tires for Credit.</t>
  </si>
  <si>
    <t>qty</t>
  </si>
  <si>
    <t>Wheel Display Program includes:</t>
  </si>
  <si>
    <t>Black Vertical ATV Wheel Rack</t>
  </si>
  <si>
    <t>14" Wheel Styles</t>
  </si>
  <si>
    <t xml:space="preserve"> </t>
  </si>
  <si>
    <t>Moto MTC Tire</t>
  </si>
  <si>
    <t>EFX Moto 350 Tire</t>
  </si>
  <si>
    <t>Freight</t>
  </si>
  <si>
    <t>TOTAL PRICE:</t>
  </si>
  <si>
    <t>*** $300 for rack with no tires</t>
  </si>
  <si>
    <t xml:space="preserve">Display wheels may be traded out for current styles </t>
  </si>
  <si>
    <t>when styles become discontinued, twice a year</t>
  </si>
  <si>
    <t>Level 1</t>
  </si>
  <si>
    <t>Level 2</t>
  </si>
  <si>
    <t>Finish</t>
  </si>
  <si>
    <t>Style</t>
  </si>
  <si>
    <t>Size</t>
  </si>
  <si>
    <t>MSRP</t>
  </si>
  <si>
    <t>30% off</t>
  </si>
  <si>
    <t>35% off</t>
  </si>
  <si>
    <t>12x7</t>
  </si>
  <si>
    <t>14x7</t>
  </si>
  <si>
    <t>14x10</t>
  </si>
  <si>
    <t>15x7</t>
  </si>
  <si>
    <t>16x7</t>
  </si>
  <si>
    <t>18x7</t>
  </si>
  <si>
    <t>14" Beadlock</t>
  </si>
  <si>
    <t>W-26-9-12 (MTC)</t>
  </si>
  <si>
    <t>26x9x12</t>
  </si>
  <si>
    <t>W-26-11-12 (MTC)</t>
  </si>
  <si>
    <t>26x11x12</t>
  </si>
  <si>
    <t>W-26-9-14 (MTC)</t>
  </si>
  <si>
    <t>26x9x14</t>
  </si>
  <si>
    <t>W-26-11-14 (MTC)</t>
  </si>
  <si>
    <t>26x11x14</t>
  </si>
  <si>
    <t>W-28-10-14 (MTC)</t>
  </si>
  <si>
    <t>28x10x14</t>
  </si>
  <si>
    <t>W-28-10-15 (MTC)</t>
  </si>
  <si>
    <t>28x10x15</t>
  </si>
  <si>
    <t>W-30-10-14 (MTC)</t>
  </si>
  <si>
    <t>30X10X14</t>
  </si>
  <si>
    <t>W-30-10-16 (MTC)</t>
  </si>
  <si>
    <t>30x10x16</t>
  </si>
  <si>
    <t>W-32-10-18 (MTC)</t>
  </si>
  <si>
    <t>32x10x18</t>
  </si>
  <si>
    <t>25x8x12</t>
  </si>
  <si>
    <t>25x10x12</t>
  </si>
  <si>
    <t>MM-27-10-14 (Max)</t>
  </si>
  <si>
    <t>27x10x14</t>
  </si>
  <si>
    <t>MM-27-12-14 (Max)</t>
  </si>
  <si>
    <t>27x12x14</t>
  </si>
  <si>
    <t>30x10x14</t>
  </si>
  <si>
    <t>MC-26-9-12 (Claw)</t>
  </si>
  <si>
    <t>MC-26-11-12 (Claw)</t>
  </si>
  <si>
    <t>MC-27-10-14R (Claw)</t>
  </si>
  <si>
    <t>MC-28-9-15R (Claw)</t>
  </si>
  <si>
    <t>28x9x15</t>
  </si>
  <si>
    <t>MC-28-11-15R (Claw)</t>
  </si>
  <si>
    <t>28x11x15</t>
  </si>
  <si>
    <t>MC-29-10-16 (Claw)</t>
  </si>
  <si>
    <t>29x10x16</t>
  </si>
  <si>
    <t>MC-30-10-14R (Claw)</t>
  </si>
  <si>
    <t>MC-32-10-16R (Claw)</t>
  </si>
  <si>
    <t>32x10x16</t>
  </si>
  <si>
    <t>MC-33-10-18R (Claw)</t>
  </si>
  <si>
    <t>33x10x18</t>
  </si>
  <si>
    <t>SS-27-10-14 (Slinger)</t>
  </si>
  <si>
    <t>SS-27-13-14 (Slinger)</t>
  </si>
  <si>
    <t>27x13x14</t>
  </si>
  <si>
    <t>SS-29-11-14 (Slinger)</t>
  </si>
  <si>
    <t>29x11x14</t>
  </si>
  <si>
    <t>SS-29-14-14 (Slinger)</t>
  </si>
  <si>
    <t>29x14x14</t>
  </si>
  <si>
    <t>MB-28-10-14 (Boss)</t>
  </si>
  <si>
    <t>MB-30-10-14 (Boss)</t>
  </si>
  <si>
    <t>MB-32-10-15 (Boss)</t>
  </si>
  <si>
    <t>32x10x15</t>
  </si>
  <si>
    <t>MB-34-10-16 (Boss)</t>
  </si>
  <si>
    <t>34x10x16</t>
  </si>
  <si>
    <t>MH-27-9-14R (Hammer)</t>
  </si>
  <si>
    <t>27x9x14</t>
  </si>
  <si>
    <t>MH-27-11-14R (Hammer)</t>
  </si>
  <si>
    <t>27x11x14</t>
  </si>
  <si>
    <t>MH-31-10-14R (Hammer)</t>
  </si>
  <si>
    <t>31x10x14</t>
  </si>
  <si>
    <t>MH-30-10-15R (Hammer)</t>
  </si>
  <si>
    <t>30x10x15</t>
  </si>
  <si>
    <t>MH-32-10-16R (Hammer)</t>
  </si>
  <si>
    <t>MF-24-8-12 (Force)</t>
  </si>
  <si>
    <t>24x8x12</t>
  </si>
  <si>
    <t>MF-24-10-12 (Force)</t>
  </si>
  <si>
    <t>24x10x12</t>
  </si>
  <si>
    <t>MF-25-8-12 (Force)</t>
  </si>
  <si>
    <t>MF-25-10-12 (Force)</t>
  </si>
  <si>
    <t>MF-26-8-14 (Force)</t>
  </si>
  <si>
    <t>26x8x14</t>
  </si>
  <si>
    <t>MF-26-10-14 (Force)</t>
  </si>
  <si>
    <t>26x10x14</t>
  </si>
  <si>
    <t>L1 - 30% off  - 0-$29,999K</t>
  </si>
  <si>
    <t>L2 - 35% off- $30,000</t>
  </si>
  <si>
    <t xml:space="preserve">Set Prices w/ Lugs </t>
  </si>
  <si>
    <t>Wheels w/ Lugs</t>
  </si>
  <si>
    <t>Set W/Lugs</t>
  </si>
  <si>
    <t>level 2 $</t>
  </si>
  <si>
    <t>M11 (Bullet)</t>
  </si>
  <si>
    <t>12" Black/Machined</t>
  </si>
  <si>
    <t>14" Black/Milled</t>
  </si>
  <si>
    <t>14" Chrome</t>
  </si>
  <si>
    <t>14" M16 Beadlock</t>
  </si>
  <si>
    <t>14x7/14x10 Black/Machined</t>
  </si>
  <si>
    <t>18" Black/Machined</t>
  </si>
  <si>
    <t>18" Black / Milled</t>
  </si>
  <si>
    <t>Staggered (2F/2R)</t>
  </si>
  <si>
    <t>level 2$</t>
  </si>
  <si>
    <t>W-26-9-14 (Moto MTC)</t>
  </si>
  <si>
    <t>W-26-11-14 (Moto MTC)</t>
  </si>
  <si>
    <t>W-26-9-12 (Moto MTC)</t>
  </si>
  <si>
    <t>W-26-11-12 (Moto MTC)</t>
  </si>
  <si>
    <t>W-28-10-14 (Moto MTC)</t>
  </si>
  <si>
    <t>W-28-10-15 (Moto MTC)</t>
  </si>
  <si>
    <t>W-30-10-14 (Moto MTC)</t>
  </si>
  <si>
    <t>W-30-10-16 (Moto MTC)</t>
  </si>
  <si>
    <t>W-32-10-18 (Moto MTC)</t>
  </si>
  <si>
    <t>MM-27-10-14 (Moto Max)</t>
  </si>
  <si>
    <t>MM-27-12-14 (Moto Max)</t>
  </si>
  <si>
    <t>MC-26-9-12 (Moto Claw)</t>
  </si>
  <si>
    <t>MC-26-11-12 (Moto Claw)</t>
  </si>
  <si>
    <t>MC-27-10-14 (Moto Claw)</t>
  </si>
  <si>
    <t>MC-30-10-14 (Moto Claw)</t>
  </si>
  <si>
    <t>MC-28-9-15R (Moto Claw)</t>
  </si>
  <si>
    <t>MC-28-11-15R (Moto Claw)</t>
  </si>
  <si>
    <t>MC-29-10-16 (Moto Claw)</t>
  </si>
  <si>
    <t>MC-32-10-16 (Moto Claw)</t>
  </si>
  <si>
    <t>MC-33-10-18 (Moto Claw)</t>
  </si>
  <si>
    <t>MH-27-9-14 (Moto Hammer)</t>
  </si>
  <si>
    <t>MH-27-11-14 (Moto Hammer)</t>
  </si>
  <si>
    <t>MH-31-10-14 (Moto Hammer)</t>
  </si>
  <si>
    <t>MH-30-10-15 (Moto Hammer)</t>
  </si>
  <si>
    <t>MH-32-10-16 (Moto Hammer)</t>
  </si>
  <si>
    <t>SS-27-10-14 (Sand Slinger)</t>
  </si>
  <si>
    <t>SS-27-13-14 (Sand Slinger)</t>
  </si>
  <si>
    <t>MB-28-10-14 (Moto Boss)</t>
  </si>
  <si>
    <t>MB-30-10-14 (Moto Boss)</t>
  </si>
  <si>
    <t>MB-32-10-15 (Moto Boss)</t>
  </si>
  <si>
    <t>MB-34-10-16 (Moto Boss)</t>
  </si>
  <si>
    <t>MF-24-8-12 (Moto Force)</t>
  </si>
  <si>
    <t>MF-24-10-12 (Moto Force)</t>
  </si>
  <si>
    <t>MF-25-8-12 (Moto Force)</t>
  </si>
  <si>
    <t>MF-25-10-12 (Moto Force)</t>
  </si>
  <si>
    <t>MF-26-8-14 (Moto Force)</t>
  </si>
  <si>
    <t>MF-26-10-14 (Moto Force)</t>
  </si>
  <si>
    <t xml:space="preserve">Mounted Wheel and Tire Kits </t>
  </si>
  <si>
    <t>(Includes Tire, Wheel, Lugs, Caps,)</t>
  </si>
  <si>
    <t>Wheel &amp; Tire Kits</t>
  </si>
  <si>
    <t>M10 (Reaper)</t>
  </si>
  <si>
    <t>Machined</t>
  </si>
  <si>
    <t>26" Moto MTC</t>
  </si>
  <si>
    <t>27" Moto Max</t>
  </si>
  <si>
    <t>26" Motogrip r/t</t>
  </si>
  <si>
    <t>30" Moto Monster</t>
  </si>
  <si>
    <t>Tire</t>
  </si>
  <si>
    <t>level 1 $2500+</t>
  </si>
  <si>
    <t>level 2</t>
  </si>
  <si>
    <t>Level 2 $2500+</t>
  </si>
  <si>
    <t>26"  Moto Claw</t>
  </si>
  <si>
    <t>M12 (Diesel)</t>
  </si>
  <si>
    <t>M20 (Kore)</t>
  </si>
  <si>
    <t>27" Moto Claw</t>
  </si>
  <si>
    <t xml:space="preserve">M26 (Vibe) </t>
  </si>
  <si>
    <t>27" Moto Hammer</t>
  </si>
  <si>
    <t>28" Moto MTC</t>
  </si>
  <si>
    <t>28" Moto Boss</t>
  </si>
  <si>
    <t>30" Moto MTC</t>
  </si>
  <si>
    <t>30" Moto Claw</t>
  </si>
  <si>
    <t>30" Moto Boss</t>
  </si>
  <si>
    <t>31" Moto Hammer</t>
  </si>
  <si>
    <t>M26 (Vibe)</t>
  </si>
  <si>
    <t>Mounting fees included</t>
  </si>
  <si>
    <t>M21 (Lok)</t>
  </si>
  <si>
    <t>14x7/14x10</t>
  </si>
  <si>
    <t>29" Sand Slinger</t>
  </si>
  <si>
    <t>28" Moto Claw</t>
  </si>
  <si>
    <t>M22 (Enduro)</t>
  </si>
  <si>
    <t>30" Moto Hammer</t>
  </si>
  <si>
    <t>32" Moto Boss</t>
  </si>
  <si>
    <t>15" Milled Kits</t>
  </si>
  <si>
    <t xml:space="preserve">29" Moto Claw </t>
  </si>
  <si>
    <t>32" Moto Hammer</t>
  </si>
  <si>
    <t>32" Moto Claw</t>
  </si>
  <si>
    <t>34" Moto Boss</t>
  </si>
  <si>
    <t xml:space="preserve">29" Motoclaw </t>
  </si>
  <si>
    <t>18" Black/Machined Kits</t>
  </si>
  <si>
    <t>32" Moto MTC</t>
  </si>
  <si>
    <t>33" Moto Claw</t>
  </si>
  <si>
    <t>Accessories</t>
  </si>
  <si>
    <t>Part</t>
  </si>
  <si>
    <t>Map-5</t>
  </si>
  <si>
    <t>L1-30</t>
  </si>
  <si>
    <t>L2-35</t>
  </si>
  <si>
    <t>Single Caps</t>
  </si>
  <si>
    <t>Cap 4 Pack</t>
  </si>
  <si>
    <t>Large Cap</t>
  </si>
  <si>
    <t>Lug Kits</t>
  </si>
  <si>
    <t>Chrome Lugs</t>
  </si>
  <si>
    <t>Black Lugs</t>
  </si>
  <si>
    <t>WSKEY</t>
  </si>
  <si>
    <t>Spline Key</t>
  </si>
  <si>
    <t>Golf Cart Adaptor</t>
  </si>
  <si>
    <t>4x4 - 4x110</t>
  </si>
  <si>
    <t>ATV Spacer</t>
  </si>
  <si>
    <t>1.5" and 2"</t>
  </si>
  <si>
    <t>MSA Stars</t>
  </si>
  <si>
    <t>4 Pack</t>
  </si>
  <si>
    <t>Flat Rate Shipping Program</t>
  </si>
  <si>
    <t>Order Total</t>
  </si>
  <si>
    <t>Shipping</t>
  </si>
  <si>
    <t>$0-$99</t>
  </si>
  <si>
    <t>$100-$499</t>
  </si>
  <si>
    <t>$500-$999</t>
  </si>
  <si>
    <t>$1000 - $1499</t>
  </si>
  <si>
    <t>$1500 - $1999</t>
  </si>
  <si>
    <t>$2000 - $2999</t>
  </si>
  <si>
    <t>$3000 +</t>
  </si>
  <si>
    <t>Free</t>
  </si>
  <si>
    <t>24" Moto Force</t>
  </si>
  <si>
    <t>25" Moto Force</t>
  </si>
  <si>
    <t>26" Moto Force</t>
  </si>
  <si>
    <t>20x7</t>
  </si>
  <si>
    <t>14x7/14x10 M21 Beadlock</t>
  </si>
  <si>
    <t>MH-28-10-14 (Hammer)</t>
  </si>
  <si>
    <t>MH-28-10-14 (Moto Hammer)</t>
  </si>
  <si>
    <t>28" Moto Hammer</t>
  </si>
  <si>
    <t>MSA Wheels / KMC Wheels / EFX Tires</t>
  </si>
  <si>
    <t>14" Black</t>
  </si>
  <si>
    <t>15" Black</t>
  </si>
  <si>
    <t>16" Black</t>
  </si>
  <si>
    <t>18" Black</t>
  </si>
  <si>
    <t>20" Black</t>
  </si>
  <si>
    <t>MSA Wheels</t>
  </si>
  <si>
    <t>EFX Tires</t>
  </si>
  <si>
    <t>Part # / Tread</t>
  </si>
  <si>
    <t>KMC Wheels</t>
  </si>
  <si>
    <t>14x7/14x10 Black</t>
  </si>
  <si>
    <t>14x7/14x10 Beadlock</t>
  </si>
  <si>
    <t>EFX TIRES</t>
  </si>
  <si>
    <t>XS128 (Machete)</t>
  </si>
  <si>
    <t>XS228 (Machete)</t>
  </si>
  <si>
    <t>15"  MSA Black/Machined/Dark Tint Kits</t>
  </si>
  <si>
    <t>15" Beadlock</t>
  </si>
  <si>
    <t>16" MSA Black/Machined/Dark Tint Kits</t>
  </si>
  <si>
    <t>15" MSA Beadlock Kits</t>
  </si>
  <si>
    <t>14" MSA Beadlock Kits</t>
  </si>
  <si>
    <t>16" MSA Milled / KMC Kits</t>
  </si>
  <si>
    <t>16" MSA Beadlock Kits</t>
  </si>
  <si>
    <t>12" MSA Black/Machined Kits</t>
  </si>
  <si>
    <t>5 Pack</t>
  </si>
  <si>
    <t>22x7</t>
  </si>
  <si>
    <t>18" M31 Beadlock</t>
  </si>
  <si>
    <t>16" M21/M31 Beadlock</t>
  </si>
  <si>
    <t>15" M21/M31 Beadlock</t>
  </si>
  <si>
    <t>14" M21/M31 Beadlock</t>
  </si>
  <si>
    <t>18" MSA M31 Beadlock Kits</t>
  </si>
  <si>
    <t>M31 (Lok 2)</t>
  </si>
  <si>
    <t>MV-28-95-14 (MotoVator)</t>
  </si>
  <si>
    <t>28x9.5x14</t>
  </si>
  <si>
    <t>30x9.5x14</t>
  </si>
  <si>
    <t>30x9.5x15</t>
  </si>
  <si>
    <t>30x9.5x16</t>
  </si>
  <si>
    <t>MV-28-9.5-14 (MotoVator)</t>
  </si>
  <si>
    <t>MV-30-9.5-14 (Motovator)</t>
  </si>
  <si>
    <t>MV-30-9.5-15 Motovator)</t>
  </si>
  <si>
    <t>MV-30-9.5-16  (Motovator)</t>
  </si>
  <si>
    <t>12.16.2016</t>
  </si>
  <si>
    <t>28" MotoVator</t>
  </si>
  <si>
    <t>30" MotoVator</t>
  </si>
  <si>
    <t>94040506 (BKT 171)</t>
  </si>
  <si>
    <t>94004782 (BKT 171)</t>
  </si>
  <si>
    <t>94034246 (BKT 171)</t>
  </si>
  <si>
    <t>94004768 (BKT 171)</t>
  </si>
  <si>
    <t xml:space="preserve">94004799 (BKT 171) </t>
  </si>
  <si>
    <t>94034574 (BKT 171)</t>
  </si>
  <si>
    <t>94034567 (BKT 171)</t>
  </si>
  <si>
    <t>33x9.5x16</t>
  </si>
  <si>
    <t>33x8x18</t>
  </si>
  <si>
    <t>35x9.5x18</t>
  </si>
  <si>
    <t>35x8.3x20</t>
  </si>
  <si>
    <t>37x9.5x20</t>
  </si>
  <si>
    <t>37x8.3x22</t>
  </si>
  <si>
    <t>40x9.5x22</t>
  </si>
  <si>
    <t>MV-30-95-16 (MotoVator)</t>
  </si>
  <si>
    <t>MV-30-95-15 MotoVator)</t>
  </si>
  <si>
    <t>MV-30-95-14 (MotoVator)</t>
  </si>
  <si>
    <t>W-27-10-14 (MTC)</t>
  </si>
  <si>
    <t>MC-28-10-14 (Claw)</t>
  </si>
  <si>
    <t>MC-31-10-15 (Claw)</t>
  </si>
  <si>
    <t>31x10x15</t>
  </si>
  <si>
    <t>MC-32-10-14 (Claw)</t>
  </si>
  <si>
    <t>32x10x14</t>
  </si>
  <si>
    <t>MH-30-10-14 (Hammer)</t>
  </si>
  <si>
    <t>MH-32x10x15 (Hammer)</t>
  </si>
  <si>
    <t>M33 (Clutch)</t>
  </si>
  <si>
    <t>M32 (Axe)</t>
  </si>
  <si>
    <t>27" Moto MTC</t>
  </si>
  <si>
    <t>W-27-10-14 (Moto MTC)</t>
  </si>
  <si>
    <t>MC-28-10-14 (Moto Claw)</t>
  </si>
  <si>
    <t>MC-31-10-15 (Moto Claw)</t>
  </si>
  <si>
    <t>MC-32-10-14 (Moto Claw)</t>
  </si>
  <si>
    <t>MH-30-10-14 (Moto Hammer)</t>
  </si>
  <si>
    <t>MH-32-10-15 (Moto Hammer)</t>
  </si>
  <si>
    <t>31" Moto Claw</t>
  </si>
  <si>
    <t>MV-32-95-14 (MotoVator)</t>
  </si>
  <si>
    <t>MV-32-95-15 (MotoVator)</t>
  </si>
  <si>
    <t>32x9.5x15</t>
  </si>
  <si>
    <t>32x9.5x14</t>
  </si>
  <si>
    <t>MV-32-9.5-14 (Motovator)</t>
  </si>
  <si>
    <t>MV-32-9.5-15 Motovator)</t>
  </si>
  <si>
    <t>94004775 (BKT 171)</t>
  </si>
  <si>
    <t>94004805 (BKT 171)</t>
  </si>
  <si>
    <t>40x8.3x24</t>
  </si>
  <si>
    <t>42x9.5x24</t>
  </si>
  <si>
    <t>32" MotoVator</t>
  </si>
  <si>
    <t>BKT 33x9.5x16</t>
  </si>
  <si>
    <t>BKT 33x8x18</t>
  </si>
  <si>
    <t>BKT 35x9.5x18</t>
  </si>
  <si>
    <t>BKT 35x8.3x20</t>
  </si>
  <si>
    <t>BKT 37x9.5x20</t>
  </si>
  <si>
    <t>BKT 37x8.3x22</t>
  </si>
  <si>
    <t>BKT 40x9.5x22</t>
  </si>
  <si>
    <t>BKT 40x8.3x24</t>
  </si>
  <si>
    <t>BKT 42x9.5x24</t>
  </si>
  <si>
    <t>BKT 33x93.5x16</t>
  </si>
  <si>
    <t>20" MSA Black/Machined Kits</t>
  </si>
  <si>
    <t>12" Machined</t>
  </si>
  <si>
    <t>14" Machined</t>
  </si>
  <si>
    <t>14" Milled/Plastic Ring</t>
  </si>
  <si>
    <t>14" Machined Beadlock</t>
  </si>
  <si>
    <t>14" Machined 14x10</t>
  </si>
  <si>
    <t>14" Machined 14x10 Beadlock</t>
  </si>
  <si>
    <t>M21 , M31</t>
  </si>
  <si>
    <t>15" Machined</t>
  </si>
  <si>
    <t>15" Machined Beadlock</t>
  </si>
  <si>
    <t>16" Machined</t>
  </si>
  <si>
    <t>16" Machined Beadlock</t>
  </si>
  <si>
    <t>16" Milled</t>
  </si>
  <si>
    <t>18" Machined</t>
  </si>
  <si>
    <t>18" Machined Beadlock</t>
  </si>
  <si>
    <t>18" Milled</t>
  </si>
  <si>
    <t>18" Chrome</t>
  </si>
  <si>
    <t>M34</t>
  </si>
  <si>
    <t>20" Machined</t>
  </si>
  <si>
    <t>20" Milled</t>
  </si>
  <si>
    <t>M34,M35,M36</t>
  </si>
  <si>
    <t>20" Chrome</t>
  </si>
  <si>
    <t xml:space="preserve">M34  </t>
  </si>
  <si>
    <t>22" Machined</t>
  </si>
  <si>
    <t>22" Milled</t>
  </si>
  <si>
    <t>22" Chrome</t>
  </si>
  <si>
    <t>24" Machined</t>
  </si>
  <si>
    <t>M36</t>
  </si>
  <si>
    <t>24x7</t>
  </si>
  <si>
    <t>24" Milled</t>
  </si>
  <si>
    <t>M34, M36</t>
  </si>
  <si>
    <t>24" Chrome</t>
  </si>
  <si>
    <t>15x6/7</t>
  </si>
  <si>
    <t>15" Beadlock race</t>
  </si>
  <si>
    <t>15x5</t>
  </si>
  <si>
    <t>14" Black/Machined</t>
  </si>
  <si>
    <t>15" Black/Machined</t>
  </si>
  <si>
    <t>16" Black/Machined</t>
  </si>
  <si>
    <t>22" MSA Milled Kits</t>
  </si>
  <si>
    <t>22" MSA Chrome Kits</t>
  </si>
  <si>
    <t>24" MSA Milled Kits</t>
  </si>
  <si>
    <t>24" MSA Chrome Kits</t>
  </si>
  <si>
    <t>22" MSA black/machined Kits</t>
  </si>
  <si>
    <t>20" MSA Chrome Kits</t>
  </si>
  <si>
    <t>14" MSA Black/Machined/tint</t>
  </si>
  <si>
    <t>XS234 Addict</t>
  </si>
  <si>
    <t>XS235 Grenade</t>
  </si>
  <si>
    <t>XS135 (Grenade)</t>
  </si>
  <si>
    <t>m31 (Lok2)</t>
  </si>
  <si>
    <t>xs235 (Grenade beadlock)</t>
  </si>
  <si>
    <t>xs234 (addict beadlock)</t>
  </si>
  <si>
    <t>xs228( Machete Beadlock)</t>
  </si>
  <si>
    <t>XS134 (Addict)</t>
  </si>
  <si>
    <t>XS234 (Addict)</t>
  </si>
  <si>
    <t>XS235 (Grenade)</t>
  </si>
  <si>
    <t>24" MSA Black/machined Kits</t>
  </si>
  <si>
    <t>M36 (Switch)</t>
  </si>
  <si>
    <t>M34 (Flash)</t>
  </si>
  <si>
    <t>M35 (Bandit)</t>
  </si>
  <si>
    <t>M34 (Switch)</t>
  </si>
  <si>
    <t>15x5" machined beadlock</t>
  </si>
  <si>
    <t xml:space="preserve">20" MSA Milled </t>
  </si>
  <si>
    <t>15x10</t>
  </si>
  <si>
    <t>15" machined 15x10</t>
  </si>
  <si>
    <t>m33</t>
  </si>
  <si>
    <t>MV-27-95-14 (Motovator)</t>
  </si>
  <si>
    <t>27x9.5x14</t>
  </si>
  <si>
    <t>MV-32-95-16 (Motovator)</t>
  </si>
  <si>
    <t>32x9.5x16</t>
  </si>
  <si>
    <t>AT28x9x14</t>
  </si>
  <si>
    <t>AT30x9x14</t>
  </si>
  <si>
    <t>AT31x9x16</t>
  </si>
  <si>
    <t>AT33x8x18</t>
  </si>
  <si>
    <t>AT33x9x20</t>
  </si>
  <si>
    <t>94056866 (BKT AT171)</t>
  </si>
  <si>
    <t>94056873 (BKT AT171)</t>
  </si>
  <si>
    <t>94056842 (BKT AT171)</t>
  </si>
  <si>
    <t>94056835 (BKT AT171)</t>
  </si>
  <si>
    <t>94056880 (BKT AT171)</t>
  </si>
  <si>
    <t>15" black 15x10</t>
  </si>
  <si>
    <t>15" beadlock  15x10</t>
  </si>
  <si>
    <t>MV-27-9.5-14 (Motovator)</t>
  </si>
  <si>
    <t>MV-32-9.5-16 (Motovator)</t>
  </si>
  <si>
    <t>BKT A/T 28x9x14</t>
  </si>
  <si>
    <t>BKT A/T 30x9x14</t>
  </si>
  <si>
    <t>BKT A/T 31x9x16</t>
  </si>
  <si>
    <t>BKT A/T 33x8x18</t>
  </si>
  <si>
    <t>BKT A/T 33x9x20</t>
  </si>
  <si>
    <t>BKT or A/T 33x8x18</t>
  </si>
  <si>
    <t xml:space="preserve"> BKT A/T 30x9x14</t>
  </si>
  <si>
    <t xml:space="preserve"> BKT A/T 28x9x14</t>
  </si>
  <si>
    <t>15" m33 15x10</t>
  </si>
  <si>
    <t>SS-28-11-14 (slinger)</t>
  </si>
  <si>
    <t>SS-30-11-14 (Slinger)</t>
  </si>
  <si>
    <t>SS-30-14-14 (slinger)</t>
  </si>
  <si>
    <t>SS-31-11-15 (Slinger</t>
  </si>
  <si>
    <t>SS-31-14-15 (slinger)</t>
  </si>
  <si>
    <t>28-11-14</t>
  </si>
  <si>
    <t>30-11-14</t>
  </si>
  <si>
    <t>30-14-14</t>
  </si>
  <si>
    <t>31-11-15</t>
  </si>
  <si>
    <t>31-14-15</t>
  </si>
  <si>
    <t>28-14-14</t>
  </si>
  <si>
    <t>SS-30-11-14 (Sand Slinger)</t>
  </si>
  <si>
    <t>SS-30-14-14 (Sand slinger)</t>
  </si>
  <si>
    <t>SS-31-11-15 (Sand Slinger</t>
  </si>
  <si>
    <t>SS-31-14-15 (Sand slinger)</t>
  </si>
  <si>
    <t>SS-28-11-14 (Sand Slinger)</t>
  </si>
  <si>
    <t>SS-28-14-14 (Sand Slinger)</t>
  </si>
  <si>
    <t>SS-29-11-14 (Sand slinger)</t>
  </si>
  <si>
    <t>SS-28-14-14 (slinger)</t>
  </si>
  <si>
    <t>28" Sand Slinger</t>
  </si>
  <si>
    <t>30" Sand slinger</t>
  </si>
  <si>
    <t>15" MSA / KMC Sand Kits</t>
  </si>
  <si>
    <t>XS 135</t>
  </si>
  <si>
    <t>31" Sand slinger</t>
  </si>
  <si>
    <t>SS-29-14-14 (Sand slinger)</t>
  </si>
  <si>
    <t>15x10" beadlock</t>
  </si>
  <si>
    <t>15x10" black</t>
  </si>
  <si>
    <t>XS 235 (beadlock)</t>
  </si>
  <si>
    <t xml:space="preserve">31" Sand Slinger </t>
  </si>
  <si>
    <t>15" milled</t>
  </si>
  <si>
    <t>M33</t>
  </si>
  <si>
    <t>M39,M41</t>
  </si>
  <si>
    <t>MVR-32-95-15 (MotoVator R)</t>
  </si>
  <si>
    <t>28x8.5-14</t>
  </si>
  <si>
    <t>31x8.5-14</t>
  </si>
  <si>
    <t>32x8.5-16</t>
  </si>
  <si>
    <t>32x8.5-18</t>
  </si>
  <si>
    <t>34x8.5-18</t>
  </si>
  <si>
    <t>33x8.5-20</t>
  </si>
  <si>
    <t>35x8.5-20</t>
  </si>
  <si>
    <t>35x8.5-22</t>
  </si>
  <si>
    <t>37x8.5-24</t>
  </si>
  <si>
    <t>42x8.5-24</t>
  </si>
  <si>
    <t>MK-28-85-14 (MotoHavok)</t>
  </si>
  <si>
    <t>MK-31-85-14 (MotoHavok)</t>
  </si>
  <si>
    <t>MK-32-85-16 (MotoHavok)</t>
  </si>
  <si>
    <t>MK-32-85-18 (MotoHavok)</t>
  </si>
  <si>
    <t>MK-34-85-18 (MotoHavok)</t>
  </si>
  <si>
    <t>MK-33-85-20 (MotoHavok)</t>
  </si>
  <si>
    <t>MK-35-85-20 (MotoHavok)</t>
  </si>
  <si>
    <t>MK-35-85-22 (MotoHavok)</t>
  </si>
  <si>
    <t>MK-37-85-24 (MotoHavok)</t>
  </si>
  <si>
    <t>MK-42-85-24 (MotoHavok)</t>
  </si>
  <si>
    <t>MVR-32-95-15 (MotoVator Race)</t>
  </si>
  <si>
    <t>M38</t>
  </si>
  <si>
    <t>M40</t>
  </si>
  <si>
    <t>28" Havok</t>
  </si>
  <si>
    <t>31" Havok</t>
  </si>
  <si>
    <t>M39</t>
  </si>
  <si>
    <t>M41</t>
  </si>
  <si>
    <t>M37</t>
  </si>
  <si>
    <t>m37</t>
  </si>
  <si>
    <t>15" Milled</t>
  </si>
  <si>
    <t>15"  MSA Milled</t>
  </si>
  <si>
    <t>32" MV Race</t>
  </si>
  <si>
    <t>32" mv Race</t>
  </si>
  <si>
    <t>32" Havok</t>
  </si>
  <si>
    <t>Havok 35-22</t>
  </si>
  <si>
    <t>Havok 37-24</t>
  </si>
  <si>
    <t>Havok 42-24</t>
  </si>
  <si>
    <t>Havok 33-20</t>
  </si>
  <si>
    <t>Havok 35-20</t>
  </si>
  <si>
    <t>Havok 32-18</t>
  </si>
  <si>
    <t>Havok 34-18</t>
  </si>
  <si>
    <t>m41</t>
  </si>
  <si>
    <t>14" MSA Milled</t>
  </si>
  <si>
    <t>27" Motovator</t>
  </si>
  <si>
    <t>Bulk 500 Kits</t>
  </si>
  <si>
    <t>Valve Stems</t>
  </si>
  <si>
    <t>BLACK Short</t>
  </si>
  <si>
    <t>MSA CAPS</t>
  </si>
  <si>
    <t xml:space="preserve">MSA CAP PACK </t>
  </si>
  <si>
    <t xml:space="preserve">MSA 14" BEADLOCK RING </t>
  </si>
  <si>
    <t>MSA Beadlock Ring</t>
  </si>
  <si>
    <t xml:space="preserve">MSA 15" BEADLOCK RING </t>
  </si>
  <si>
    <t xml:space="preserve">MSA 16" BEADLOCK RING </t>
  </si>
  <si>
    <t xml:space="preserve">MSA 18" BEADLOCK RING </t>
  </si>
  <si>
    <t>PAINTED RING</t>
  </si>
  <si>
    <t>VARIOUS COLORS</t>
  </si>
  <si>
    <t>MSA BEADLOCK BOLTS</t>
  </si>
  <si>
    <t>10 pack</t>
  </si>
  <si>
    <t>XD  CAPS/ CAP RINGS</t>
  </si>
  <si>
    <t xml:space="preserve">XD LARGE CAP </t>
  </si>
  <si>
    <t>XS811 Fins</t>
  </si>
  <si>
    <t>XDSTAR</t>
  </si>
  <si>
    <t>XS -14" Ring</t>
  </si>
  <si>
    <t>XD Beadlock Ring</t>
  </si>
  <si>
    <t>XS -15" Ring</t>
  </si>
  <si>
    <t>XS 827 BeadRings 14"</t>
  </si>
  <si>
    <t>Single</t>
  </si>
  <si>
    <t>XS 827 BeadRings 16"</t>
  </si>
  <si>
    <t>XS 827 BeadRings 18"</t>
  </si>
  <si>
    <t>XS 827 BeadRings 20"</t>
  </si>
  <si>
    <t>XS 827 MidSpoke 14"</t>
  </si>
  <si>
    <t>5 pack</t>
  </si>
  <si>
    <t>XS 827 MidSpoke 16"</t>
  </si>
  <si>
    <t>XS 827 MidSpoke 18"</t>
  </si>
  <si>
    <t>XS 827 MidSpoke 20"</t>
  </si>
  <si>
    <t>XD BEADLOCK BOLTS</t>
  </si>
  <si>
    <t>Complete Wheel pack</t>
  </si>
  <si>
    <t>XD RIVETS</t>
  </si>
  <si>
    <t>Spike Lug Kits</t>
  </si>
  <si>
    <t>Chrome Spike Lugs</t>
  </si>
  <si>
    <t>Black Spike Lugs</t>
  </si>
  <si>
    <t>10.1.19</t>
  </si>
  <si>
    <t>MAP</t>
  </si>
  <si>
    <t>kmc / fuel</t>
  </si>
  <si>
    <t>M26,M39,M41</t>
  </si>
  <si>
    <t>M21, M31, M37</t>
  </si>
  <si>
    <t>M21, M31,M37</t>
  </si>
  <si>
    <t>M31, M37</t>
  </si>
  <si>
    <t>M26, M34,M35,M36,M41</t>
  </si>
  <si>
    <t>M12, M36, M38</t>
  </si>
  <si>
    <t>KMC/Fuel Wheels</t>
  </si>
  <si>
    <t>16" Black/Milled - FUEL</t>
  </si>
  <si>
    <t>20" Machined - FUEL</t>
  </si>
  <si>
    <t>22" Milled - FUEL</t>
  </si>
  <si>
    <t>24" Machined - FUEL</t>
  </si>
  <si>
    <t>M12,M20,M26,m33,M38,M40</t>
  </si>
  <si>
    <t>M12, M33,M38,M40</t>
  </si>
  <si>
    <t>M20,M30, M33,M38,M40</t>
  </si>
  <si>
    <t>Anza</t>
  </si>
  <si>
    <t>Lethal</t>
  </si>
  <si>
    <t>Maverick</t>
  </si>
  <si>
    <t>Nutz</t>
  </si>
  <si>
    <t>Tactic</t>
  </si>
  <si>
    <t>Vector</t>
  </si>
  <si>
    <t>mounting fees included</t>
  </si>
  <si>
    <t>Hardline</t>
  </si>
  <si>
    <t>Tech</t>
  </si>
  <si>
    <t>Hardline, Maverick, Tech</t>
  </si>
  <si>
    <t xml:space="preserve">Maverick </t>
  </si>
  <si>
    <t>Triton</t>
  </si>
  <si>
    <t>Kompressor, Maverick, Stroke, Triton</t>
  </si>
  <si>
    <t>28-10-14</t>
  </si>
  <si>
    <t>30-10-14</t>
  </si>
  <si>
    <t>32-10-14</t>
  </si>
  <si>
    <t>30-10-15</t>
  </si>
  <si>
    <t>32-10-15</t>
  </si>
  <si>
    <t>35-10-15</t>
  </si>
  <si>
    <t>RFUT301000R14  Gripper</t>
  </si>
  <si>
    <t xml:space="preserve">RFUT281000R14  Gripper </t>
  </si>
  <si>
    <t>RFUT301000R15  Gripper</t>
  </si>
  <si>
    <t>RFUT321000R14  Gripper</t>
  </si>
  <si>
    <t>RFFT281000R14  Gripper R/t</t>
  </si>
  <si>
    <t>RFFT301000R14  Gripper R/t</t>
  </si>
  <si>
    <t>RFFT321000R14  Gripper R/t</t>
  </si>
  <si>
    <t>RFFT301000R15  Gripper R/t</t>
  </si>
  <si>
    <t>RFFT321000R15  Gripper R/t</t>
  </si>
  <si>
    <t>28" Gripper M/T</t>
  </si>
  <si>
    <t>28" Gripper R/T</t>
  </si>
  <si>
    <t>28" Gripper T/R/K</t>
  </si>
  <si>
    <t>30" Gripper M/T</t>
  </si>
  <si>
    <t>30" Gripper R/T</t>
  </si>
  <si>
    <t>32" Gripper M/T</t>
  </si>
  <si>
    <t>32" Gripper R/T</t>
  </si>
  <si>
    <t>32" Gripper T/R/K</t>
  </si>
  <si>
    <t>N207-460  Nittto Trail</t>
  </si>
  <si>
    <t>N207-700  Nitto Trail</t>
  </si>
  <si>
    <t>32-9.5-15</t>
  </si>
  <si>
    <t xml:space="preserve">RFTR281000R14  Gripper T/R/K </t>
  </si>
  <si>
    <t xml:space="preserve">RFTR321000R14  Gripper T/R/K </t>
  </si>
  <si>
    <t xml:space="preserve">RFTR351000R15  Gripper T/R/K </t>
  </si>
  <si>
    <t xml:space="preserve">RFTR321000R15  Gripper T/R/K </t>
  </si>
  <si>
    <t>w-34-10-20</t>
  </si>
  <si>
    <t>34-10-20</t>
  </si>
  <si>
    <t>MC-33-10-20</t>
  </si>
  <si>
    <t>MC-35-10-20</t>
  </si>
  <si>
    <t>33-10-20</t>
  </si>
  <si>
    <t>35-10-20</t>
  </si>
  <si>
    <t>MH-33-10-18</t>
  </si>
  <si>
    <t>MH-34-10-20</t>
  </si>
  <si>
    <t>33-10-18</t>
  </si>
  <si>
    <t>34-95-15</t>
  </si>
  <si>
    <t>34-95-18</t>
  </si>
  <si>
    <t>MK-30-85-16</t>
  </si>
  <si>
    <t>30-85-16</t>
  </si>
  <si>
    <t>MK-37-95-22</t>
  </si>
  <si>
    <t>37-95-22</t>
  </si>
  <si>
    <t>MK-40-95-24</t>
  </si>
  <si>
    <t>40-95-24</t>
  </si>
  <si>
    <t>MK-45-95-24</t>
  </si>
  <si>
    <t>45-95-24</t>
  </si>
  <si>
    <t>30" Nitto Trail</t>
  </si>
  <si>
    <t>32" Nitto Trail</t>
  </si>
  <si>
    <t>30" Motohavok</t>
  </si>
  <si>
    <t>35" Gripper T/R/K</t>
  </si>
  <si>
    <t xml:space="preserve">34" Motovator </t>
  </si>
  <si>
    <t>34" Motovator</t>
  </si>
  <si>
    <t>34"Motovator</t>
  </si>
  <si>
    <t>33" Motohammer</t>
  </si>
  <si>
    <t>mh-34-10-20</t>
  </si>
  <si>
    <t>mc-35-10-20</t>
  </si>
  <si>
    <t>Havok 37-95-22</t>
  </si>
  <si>
    <t>Havok 40-95-24</t>
  </si>
  <si>
    <t>Havok 45-95-24</t>
  </si>
  <si>
    <t>Kompressor</t>
  </si>
  <si>
    <t>Stroke</t>
  </si>
  <si>
    <t>18" Fuel milled</t>
  </si>
  <si>
    <t>Fuel</t>
  </si>
  <si>
    <r>
      <t xml:space="preserve">M26, M39, M41 - </t>
    </r>
    <r>
      <rPr>
        <b/>
        <sz val="10"/>
        <color rgb="FFFF0000"/>
        <rFont val="Arial"/>
        <family val="2"/>
      </rPr>
      <t>Fuel</t>
    </r>
  </si>
  <si>
    <r>
      <t xml:space="preserve">M12, M36, M38 - </t>
    </r>
    <r>
      <rPr>
        <b/>
        <sz val="10"/>
        <color rgb="FFFF0000"/>
        <rFont val="Arial"/>
        <family val="2"/>
      </rPr>
      <t>Fuel</t>
    </r>
  </si>
  <si>
    <r>
      <t xml:space="preserve">M34, M35, M36 - </t>
    </r>
    <r>
      <rPr>
        <b/>
        <sz val="10"/>
        <color rgb="FFFF0000"/>
        <rFont val="Arial"/>
        <family val="2"/>
      </rPr>
      <t>Fuel</t>
    </r>
  </si>
  <si>
    <r>
      <t xml:space="preserve">M36, M38 - </t>
    </r>
    <r>
      <rPr>
        <b/>
        <sz val="10"/>
        <color rgb="FFFF0000"/>
        <rFont val="Arial"/>
        <family val="2"/>
      </rPr>
      <t>Fuel</t>
    </r>
  </si>
  <si>
    <t>MSA/Fuel Wheels</t>
  </si>
  <si>
    <t>MK-30-85-16 (MotoHavok)</t>
  </si>
  <si>
    <t>MK-37-95-22 (Motohavok)</t>
  </si>
  <si>
    <t>MK-40-95-24 (Motohavok)</t>
  </si>
  <si>
    <t>MK-45-95-24 (Motohavok)</t>
  </si>
  <si>
    <t>MV-34-95-15 (Motovator)</t>
  </si>
  <si>
    <t>MV-34-95-18 (Motovator)</t>
  </si>
  <si>
    <t>MH-33-10-18 (MotoHammer)</t>
  </si>
  <si>
    <t>MH-34-10-20 (MotoHammer)</t>
  </si>
  <si>
    <t>MC-33-10-20 (moto Claw)</t>
  </si>
  <si>
    <t>MC-35-10-20 (Moto Claw)</t>
  </si>
  <si>
    <t>W-34-10-20 (moto MTC)</t>
  </si>
  <si>
    <t>MVR-35-95-15 (MVR)</t>
  </si>
  <si>
    <t>18" Fuel</t>
  </si>
  <si>
    <t>14"  Fuel / KMC Kits</t>
  </si>
  <si>
    <t>14" Fuel / KMC Beadlock Kits</t>
  </si>
  <si>
    <t>15" Fuel / KMC Kits</t>
  </si>
  <si>
    <t>14" MSA / KMC / Fuel Sand Kits</t>
  </si>
  <si>
    <t xml:space="preserve">18" MSA Milled </t>
  </si>
  <si>
    <t>Poduim</t>
  </si>
  <si>
    <t>15" KMC / Fuel Beadlock Kits</t>
  </si>
  <si>
    <t xml:space="preserve">Lethal </t>
  </si>
  <si>
    <t>Stroke - Triton</t>
  </si>
  <si>
    <t>Kompressor - Maverick</t>
  </si>
  <si>
    <t>TEch</t>
  </si>
  <si>
    <t>RFTT281000R14  Gripper R/t</t>
  </si>
  <si>
    <t>RFTT301000R14  Gripper R/t</t>
  </si>
  <si>
    <t>RFTT321000R14  Gripper R/t</t>
  </si>
  <si>
    <t>RFTT301000R15  Gripper R/t</t>
  </si>
  <si>
    <t>RFTT321000R15  Gripper R/t</t>
  </si>
  <si>
    <t>11.25.19</t>
  </si>
  <si>
    <t>MVR-35-95-15 (MotoVator R)</t>
  </si>
  <si>
    <t>35x9.5-15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</si>
</sst>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#,##0;[Red]\-#,##0"/>
    <numFmt numFmtId="167" formatCode="#,##0.0000;[Red]\-#,##0.0000"/>
  </numFmts>
  <fonts count="62">
    <font>
      <sz val="10"/>
      <name val="Arial"/>
    </font>
    <font>
      <sz val="10"/>
      <name val="Arial"/>
      <family val="2"/>
    </font>
    <font>
      <b/>
      <sz val="10"/>
      <name val="BankGothic Md BT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BankGothic Md BT"/>
      <family val="2"/>
    </font>
    <font>
      <b/>
      <i/>
      <sz val="9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name val="BankGothic Md BT"/>
      <family val="2"/>
    </font>
    <font>
      <sz val="10"/>
      <name val="BankGothic Md BT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8"/>
      <name val="Arial"/>
      <family val="2"/>
    </font>
    <font>
      <b/>
      <sz val="14"/>
      <name val="BankGothic Md BT"/>
      <family val="2"/>
    </font>
    <font>
      <b/>
      <sz val="14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b/>
      <sz val="20"/>
      <color rgb="FFFF0000"/>
      <name val="BankGothic Md BT"/>
      <family val="2"/>
    </font>
    <font>
      <b/>
      <sz val="16"/>
      <color rgb="FF663300"/>
      <name val="Arial"/>
      <family val="2"/>
    </font>
    <font>
      <sz val="10"/>
      <color rgb="FF00800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4"/>
      <color rgb="FFFF0000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sz val="18"/>
      <name val="Arial"/>
      <family val="2"/>
    </font>
    <font>
      <sz val="22"/>
      <name val="Arial"/>
      <family val="2"/>
    </font>
    <font>
      <sz val="22"/>
      <color indexed="8"/>
      <name val="Arial"/>
      <family val="2"/>
    </font>
    <font>
      <b/>
      <sz val="22"/>
      <name val="Arial"/>
      <family val="2"/>
    </font>
    <font>
      <sz val="36"/>
      <name val="Arial"/>
      <family val="2"/>
    </font>
    <font>
      <b/>
      <i/>
      <sz val="36"/>
      <name val="Arial"/>
      <family val="2"/>
    </font>
    <font>
      <b/>
      <sz val="36"/>
      <name val="Arial"/>
      <family val="2"/>
    </font>
    <font>
      <sz val="26"/>
      <name val="Arial"/>
      <family val="2"/>
    </font>
    <font>
      <b/>
      <sz val="26"/>
      <name val="Arial"/>
      <family val="2"/>
    </font>
    <font>
      <sz val="26"/>
      <color rgb="FFFF0000"/>
      <name val="Arial"/>
      <family val="2"/>
    </font>
    <font>
      <b/>
      <sz val="22"/>
      <color indexed="8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12"/>
      <color theme="8" tint="-0.249977111117893"/>
      <name val="Arial"/>
      <family val="2"/>
    </font>
    <font>
      <b/>
      <sz val="12"/>
      <color rgb="FFFF0000"/>
      <name val="Arial"/>
      <family val="2"/>
    </font>
    <font>
      <b/>
      <sz val="12"/>
      <color rgb="FF0000FF"/>
      <name val="Arial"/>
      <family val="2"/>
    </font>
    <font>
      <b/>
      <sz val="12"/>
      <color rgb="FFC00000"/>
      <name val="Arial"/>
      <family val="2"/>
    </font>
    <font>
      <b/>
      <sz val="10"/>
      <color rgb="FFC00000"/>
      <name val="Arial"/>
      <family val="2"/>
    </font>
    <font>
      <sz val="10"/>
      <color theme="8" tint="-0.249977111117893"/>
      <name val="Arial"/>
      <family val="2"/>
    </font>
    <font>
      <b/>
      <sz val="12"/>
      <color rgb="FF00B050"/>
      <name val="Arial"/>
      <family val="2"/>
    </font>
    <font>
      <b/>
      <sz val="10"/>
      <color rgb="FF00B050"/>
      <name val="Arial"/>
      <family val="2"/>
    </font>
    <font>
      <b/>
      <sz val="28"/>
      <name val="Arial"/>
      <family val="2"/>
    </font>
    <font>
      <b/>
      <i/>
      <sz val="22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4"/>
      <color rgb="FF0000FF"/>
      <name val="Arial"/>
      <family val="2"/>
    </font>
    <font>
      <b/>
      <sz val="11"/>
      <name val="Arial"/>
      <family val="2"/>
    </font>
    <font>
      <b/>
      <sz val="12"/>
      <name val="Microsoft Sans Serif"/>
      <family val="2"/>
    </font>
    <font>
      <sz val="10"/>
      <name val="Tahoma"/>
      <family val="2"/>
    </font>
    <font>
      <sz val="8"/>
      <color rgb="FF000000"/>
      <name val="Tahoma"/>
      <family val="2"/>
    </font>
    <font>
      <sz val="11"/>
      <name val="Arial"/>
      <family val="2"/>
    </font>
    <font>
      <sz val="24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sz val="2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gray0625"/>
    </fill>
  </fills>
  <borders count="5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ck">
        <color indexed="64"/>
      </right>
      <top style="dott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ck">
        <color indexed="64"/>
      </right>
      <top style="dashed">
        <color indexed="64"/>
      </top>
      <bottom/>
      <diagonal/>
    </border>
    <border>
      <left style="thick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ck">
        <color indexed="64"/>
      </right>
      <top/>
      <bottom style="dashed">
        <color indexed="64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/>
      <top style="dashed">
        <color indexed="64"/>
      </top>
      <bottom style="thick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55" fillId="0" borderId="0" applyAlignment="0"/>
    <xf numFmtId="0" fontId="56" fillId="0" borderId="0" applyAlignment="0"/>
    <xf numFmtId="166" fontId="56" fillId="0" borderId="0"/>
    <xf numFmtId="167" fontId="56" fillId="0" borderId="0"/>
    <xf numFmtId="0" fontId="1" fillId="0" borderId="0"/>
  </cellStyleXfs>
  <cellXfs count="474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0" xfId="0" applyFill="1"/>
    <xf numFmtId="0" fontId="7" fillId="0" borderId="0" xfId="0" applyFont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8" fillId="0" borderId="0" xfId="0" applyFont="1"/>
    <xf numFmtId="164" fontId="8" fillId="0" borderId="0" xfId="0" applyNumberFormat="1" applyFont="1" applyAlignment="1">
      <alignment horizontal="right"/>
    </xf>
    <xf numFmtId="164" fontId="8" fillId="0" borderId="0" xfId="0" applyNumberFormat="1" applyFont="1"/>
    <xf numFmtId="0" fontId="8" fillId="0" borderId="1" xfId="0" applyFont="1" applyBorder="1"/>
    <xf numFmtId="0" fontId="6" fillId="0" borderId="0" xfId="0" applyFont="1" applyAlignment="1">
      <alignment horizontal="center" vertical="center"/>
    </xf>
    <xf numFmtId="0" fontId="0" fillId="0" borderId="5" xfId="0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5" fillId="0" borderId="1" xfId="0" applyFont="1" applyBorder="1" applyAlignment="1">
      <alignment horizontal="center"/>
    </xf>
    <xf numFmtId="0" fontId="13" fillId="0" borderId="0" xfId="0" applyFont="1"/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14" fillId="0" borderId="5" xfId="0" applyFont="1" applyBorder="1"/>
    <xf numFmtId="0" fontId="8" fillId="0" borderId="5" xfId="0" applyFont="1" applyBorder="1"/>
    <xf numFmtId="0" fontId="18" fillId="0" borderId="0" xfId="0" applyFont="1"/>
    <xf numFmtId="0" fontId="15" fillId="0" borderId="0" xfId="0" applyFont="1"/>
    <xf numFmtId="165" fontId="19" fillId="0" borderId="0" xfId="0" applyNumberFormat="1" applyFont="1" applyAlignment="1">
      <alignment horizontal="center"/>
    </xf>
    <xf numFmtId="0" fontId="20" fillId="0" borderId="0" xfId="0" applyFont="1"/>
    <xf numFmtId="0" fontId="0" fillId="0" borderId="0" xfId="0" applyAlignment="1">
      <alignment horizontal="left"/>
    </xf>
    <xf numFmtId="0" fontId="21" fillId="0" borderId="8" xfId="0" applyFont="1" applyBorder="1"/>
    <xf numFmtId="0" fontId="21" fillId="0" borderId="0" xfId="0" applyFont="1" applyAlignment="1">
      <alignment horizontal="center"/>
    </xf>
    <xf numFmtId="165" fontId="15" fillId="0" borderId="11" xfId="0" applyNumberFormat="1" applyFont="1" applyBorder="1" applyAlignment="1">
      <alignment horizontal="center"/>
    </xf>
    <xf numFmtId="165" fontId="15" fillId="0" borderId="0" xfId="0" applyNumberFormat="1" applyFont="1" applyAlignment="1">
      <alignment horizontal="center"/>
    </xf>
    <xf numFmtId="165" fontId="15" fillId="0" borderId="12" xfId="0" applyNumberFormat="1" applyFont="1" applyBorder="1" applyAlignment="1">
      <alignment horizontal="center"/>
    </xf>
    <xf numFmtId="0" fontId="21" fillId="0" borderId="0" xfId="0" applyFont="1"/>
    <xf numFmtId="0" fontId="25" fillId="0" borderId="0" xfId="0" applyFont="1" applyAlignment="1">
      <alignment horizontal="center"/>
    </xf>
    <xf numFmtId="0" fontId="24" fillId="0" borderId="0" xfId="0" applyFont="1"/>
    <xf numFmtId="0" fontId="27" fillId="0" borderId="0" xfId="0" applyFont="1"/>
    <xf numFmtId="14" fontId="24" fillId="0" borderId="0" xfId="0" applyNumberFormat="1" applyFont="1" applyAlignment="1">
      <alignment horizontal="left" shrinkToFit="1"/>
    </xf>
    <xf numFmtId="0" fontId="2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2" fillId="0" borderId="0" xfId="0" applyFont="1"/>
    <xf numFmtId="0" fontId="31" fillId="0" borderId="0" xfId="0" applyFont="1"/>
    <xf numFmtId="0" fontId="33" fillId="0" borderId="0" xfId="0" applyFont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34" fillId="0" borderId="10" xfId="0" applyFont="1" applyBorder="1"/>
    <xf numFmtId="0" fontId="34" fillId="0" borderId="7" xfId="0" applyFont="1" applyBorder="1" applyAlignment="1">
      <alignment horizontal="center"/>
    </xf>
    <xf numFmtId="165" fontId="35" fillId="0" borderId="10" xfId="0" applyNumberFormat="1" applyFont="1" applyBorder="1" applyAlignment="1">
      <alignment horizontal="center"/>
    </xf>
    <xf numFmtId="165" fontId="35" fillId="0" borderId="7" xfId="0" applyNumberFormat="1" applyFont="1" applyBorder="1" applyAlignment="1">
      <alignment horizontal="center"/>
    </xf>
    <xf numFmtId="165" fontId="35" fillId="0" borderId="11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35" fillId="0" borderId="0" xfId="0" applyNumberFormat="1" applyFont="1" applyAlignment="1">
      <alignment horizontal="center"/>
    </xf>
    <xf numFmtId="0" fontId="34" fillId="0" borderId="6" xfId="0" applyFont="1" applyBorder="1" applyAlignment="1">
      <alignment horizontal="center"/>
    </xf>
    <xf numFmtId="165" fontId="35" fillId="0" borderId="6" xfId="0" applyNumberFormat="1" applyFont="1" applyBorder="1" applyAlignment="1">
      <alignment horizontal="center"/>
    </xf>
    <xf numFmtId="0" fontId="28" fillId="0" borderId="0" xfId="0" applyFont="1"/>
    <xf numFmtId="0" fontId="30" fillId="0" borderId="5" xfId="0" applyFont="1" applyBorder="1"/>
    <xf numFmtId="0" fontId="30" fillId="0" borderId="5" xfId="0" applyFont="1" applyBorder="1" applyAlignment="1">
      <alignment horizontal="center"/>
    </xf>
    <xf numFmtId="0" fontId="30" fillId="0" borderId="0" xfId="0" applyFont="1" applyAlignment="1">
      <alignment horizontal="center"/>
    </xf>
    <xf numFmtId="7" fontId="37" fillId="0" borderId="5" xfId="1" applyNumberFormat="1" applyFont="1" applyBorder="1" applyAlignment="1">
      <alignment horizontal="center"/>
    </xf>
    <xf numFmtId="165" fontId="29" fillId="0" borderId="0" xfId="0" applyNumberFormat="1" applyFont="1" applyAlignment="1">
      <alignment horizontal="center"/>
    </xf>
    <xf numFmtId="165" fontId="30" fillId="0" borderId="0" xfId="0" applyNumberFormat="1" applyFont="1" applyAlignment="1">
      <alignment horizontal="center"/>
    </xf>
    <xf numFmtId="0" fontId="28" fillId="4" borderId="0" xfId="0" applyFont="1" applyFill="1"/>
    <xf numFmtId="0" fontId="15" fillId="0" borderId="0" xfId="0" applyFont="1" applyAlignment="1">
      <alignment horizontal="center"/>
    </xf>
    <xf numFmtId="0" fontId="38" fillId="0" borderId="0" xfId="0" applyFont="1"/>
    <xf numFmtId="0" fontId="11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164" fontId="40" fillId="0" borderId="6" xfId="0" applyNumberFormat="1" applyFont="1" applyBorder="1" applyAlignment="1">
      <alignment horizontal="center"/>
    </xf>
    <xf numFmtId="0" fontId="41" fillId="0" borderId="6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164" fontId="44" fillId="0" borderId="0" xfId="0" applyNumberFormat="1" applyFont="1" applyAlignment="1">
      <alignment horizontal="center"/>
    </xf>
    <xf numFmtId="165" fontId="45" fillId="0" borderId="0" xfId="0" applyNumberFormat="1" applyFont="1" applyAlignment="1">
      <alignment horizontal="center"/>
    </xf>
    <xf numFmtId="165" fontId="39" fillId="0" borderId="0" xfId="0" applyNumberFormat="1" applyFont="1" applyAlignment="1">
      <alignment horizontal="center"/>
    </xf>
    <xf numFmtId="165" fontId="38" fillId="0" borderId="0" xfId="0" applyNumberFormat="1" applyFont="1" applyAlignment="1">
      <alignment horizontal="center"/>
    </xf>
    <xf numFmtId="0" fontId="12" fillId="0" borderId="6" xfId="0" applyFont="1" applyBorder="1"/>
    <xf numFmtId="0" fontId="46" fillId="0" borderId="6" xfId="0" applyFont="1" applyBorder="1" applyAlignment="1">
      <alignment horizontal="center"/>
    </xf>
    <xf numFmtId="164" fontId="47" fillId="0" borderId="0" xfId="0" applyNumberFormat="1" applyFont="1" applyAlignment="1">
      <alignment horizontal="center"/>
    </xf>
    <xf numFmtId="165" fontId="35" fillId="4" borderId="0" xfId="0" applyNumberFormat="1" applyFont="1" applyFill="1" applyAlignment="1">
      <alignment horizontal="center"/>
    </xf>
    <xf numFmtId="0" fontId="30" fillId="0" borderId="0" xfId="0" applyFont="1"/>
    <xf numFmtId="0" fontId="49" fillId="0" borderId="0" xfId="0" applyFont="1"/>
    <xf numFmtId="14" fontId="30" fillId="0" borderId="0" xfId="0" applyNumberFormat="1" applyFont="1" applyAlignment="1">
      <alignment horizontal="left" shrinkToFit="1"/>
    </xf>
    <xf numFmtId="0" fontId="25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0" fontId="48" fillId="0" borderId="7" xfId="0" applyFont="1" applyBorder="1"/>
    <xf numFmtId="0" fontId="48" fillId="0" borderId="0" xfId="0" applyFont="1"/>
    <xf numFmtId="0" fontId="21" fillId="0" borderId="0" xfId="0" applyFont="1" applyAlignment="1">
      <alignment horizontal="left"/>
    </xf>
    <xf numFmtId="164" fontId="50" fillId="0" borderId="0" xfId="0" applyNumberFormat="1" applyFont="1" applyAlignment="1">
      <alignment horizontal="center"/>
    </xf>
    <xf numFmtId="165" fontId="51" fillId="0" borderId="0" xfId="0" applyNumberFormat="1" applyFont="1" applyAlignment="1">
      <alignment horizontal="center"/>
    </xf>
    <xf numFmtId="165" fontId="52" fillId="0" borderId="0" xfId="0" applyNumberFormat="1" applyFont="1" applyAlignment="1">
      <alignment horizontal="center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50" fillId="0" borderId="6" xfId="0" applyFont="1" applyBorder="1" applyAlignment="1">
      <alignment horizontal="center"/>
    </xf>
    <xf numFmtId="0" fontId="51" fillId="0" borderId="6" xfId="0" applyFont="1" applyBorder="1" applyAlignment="1">
      <alignment horizontal="center"/>
    </xf>
    <xf numFmtId="0" fontId="52" fillId="0" borderId="6" xfId="0" applyFont="1" applyBorder="1" applyAlignment="1">
      <alignment horizontal="center"/>
    </xf>
    <xf numFmtId="0" fontId="21" fillId="0" borderId="7" xfId="0" applyFont="1" applyBorder="1"/>
    <xf numFmtId="0" fontId="21" fillId="0" borderId="7" xfId="0" applyFont="1" applyBorder="1" applyAlignment="1">
      <alignment horizontal="center"/>
    </xf>
    <xf numFmtId="165" fontId="21" fillId="0" borderId="7" xfId="0" applyNumberFormat="1" applyFont="1" applyBorder="1" applyAlignment="1">
      <alignment horizontal="center"/>
    </xf>
    <xf numFmtId="165" fontId="21" fillId="0" borderId="0" xfId="0" applyNumberFormat="1" applyFont="1" applyAlignment="1">
      <alignment horizontal="center"/>
    </xf>
    <xf numFmtId="0" fontId="53" fillId="0" borderId="0" xfId="0" applyFont="1"/>
    <xf numFmtId="165" fontId="35" fillId="5" borderId="0" xfId="0" applyNumberFormat="1" applyFont="1" applyFill="1" applyAlignment="1">
      <alignment horizontal="center"/>
    </xf>
    <xf numFmtId="0" fontId="48" fillId="0" borderId="16" xfId="0" applyFont="1" applyBorder="1"/>
    <xf numFmtId="0" fontId="25" fillId="0" borderId="6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0" fillId="0" borderId="7" xfId="0" applyBorder="1"/>
    <xf numFmtId="165" fontId="28" fillId="5" borderId="0" xfId="0" applyNumberFormat="1" applyFont="1" applyFill="1" applyAlignment="1">
      <alignment horizontal="center"/>
    </xf>
    <xf numFmtId="165" fontId="29" fillId="5" borderId="0" xfId="0" applyNumberFormat="1" applyFont="1" applyFill="1" applyAlignment="1">
      <alignment horizontal="center"/>
    </xf>
    <xf numFmtId="0" fontId="1" fillId="0" borderId="0" xfId="0" applyFont="1"/>
    <xf numFmtId="0" fontId="12" fillId="0" borderId="0" xfId="0" applyFont="1" applyAlignment="1">
      <alignment horizontal="center"/>
    </xf>
    <xf numFmtId="0" fontId="0" fillId="5" borderId="0" xfId="0" applyFill="1"/>
    <xf numFmtId="165" fontId="28" fillId="6" borderId="0" xfId="0" applyNumberFormat="1" applyFont="1" applyFill="1" applyAlignment="1">
      <alignment horizontal="center"/>
    </xf>
    <xf numFmtId="165" fontId="30" fillId="6" borderId="0" xfId="0" applyNumberFormat="1" applyFont="1" applyFill="1" applyAlignment="1">
      <alignment horizontal="center"/>
    </xf>
    <xf numFmtId="165" fontId="29" fillId="6" borderId="18" xfId="0" applyNumberFormat="1" applyFont="1" applyFill="1" applyBorder="1" applyAlignment="1">
      <alignment horizontal="center"/>
    </xf>
    <xf numFmtId="165" fontId="30" fillId="6" borderId="18" xfId="0" applyNumberFormat="1" applyFont="1" applyFill="1" applyBorder="1" applyAlignment="1">
      <alignment horizontal="center"/>
    </xf>
    <xf numFmtId="165" fontId="28" fillId="6" borderId="18" xfId="0" applyNumberFormat="1" applyFont="1" applyFill="1" applyBorder="1" applyAlignment="1">
      <alignment horizontal="center"/>
    </xf>
    <xf numFmtId="165" fontId="29" fillId="6" borderId="0" xfId="0" applyNumberFormat="1" applyFont="1" applyFill="1" applyAlignment="1">
      <alignment horizontal="center"/>
    </xf>
    <xf numFmtId="165" fontId="28" fillId="6" borderId="14" xfId="0" applyNumberFormat="1" applyFont="1" applyFill="1" applyBorder="1" applyAlignment="1">
      <alignment horizontal="center"/>
    </xf>
    <xf numFmtId="165" fontId="30" fillId="6" borderId="14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54" fillId="7" borderId="20" xfId="0" applyFont="1" applyFill="1" applyBorder="1" applyAlignment="1">
      <alignment horizontal="center"/>
    </xf>
    <xf numFmtId="0" fontId="54" fillId="7" borderId="19" xfId="0" applyFont="1" applyFill="1" applyBorder="1" applyAlignment="1">
      <alignment horizontal="center"/>
    </xf>
    <xf numFmtId="6" fontId="54" fillId="7" borderId="19" xfId="0" applyNumberFormat="1" applyFont="1" applyFill="1" applyBorder="1" applyAlignment="1">
      <alignment horizontal="center"/>
    </xf>
    <xf numFmtId="6" fontId="54" fillId="7" borderId="20" xfId="0" applyNumberFormat="1" applyFont="1" applyFill="1" applyBorder="1" applyAlignment="1">
      <alignment horizontal="center"/>
    </xf>
    <xf numFmtId="165" fontId="29" fillId="5" borderId="14" xfId="0" applyNumberFormat="1" applyFont="1" applyFill="1" applyBorder="1" applyAlignment="1">
      <alignment horizontal="center"/>
    </xf>
    <xf numFmtId="165" fontId="30" fillId="5" borderId="14" xfId="0" applyNumberFormat="1" applyFont="1" applyFill="1" applyBorder="1" applyAlignment="1">
      <alignment horizontal="center"/>
    </xf>
    <xf numFmtId="165" fontId="28" fillId="5" borderId="14" xfId="0" applyNumberFormat="1" applyFont="1" applyFill="1" applyBorder="1" applyAlignment="1">
      <alignment horizontal="center"/>
    </xf>
    <xf numFmtId="165" fontId="29" fillId="6" borderId="14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6" fillId="0" borderId="0" xfId="0" applyFont="1"/>
    <xf numFmtId="165" fontId="30" fillId="5" borderId="18" xfId="0" applyNumberFormat="1" applyFont="1" applyFill="1" applyBorder="1" applyAlignment="1">
      <alignment horizontal="center"/>
    </xf>
    <xf numFmtId="165" fontId="29" fillId="5" borderId="18" xfId="0" applyNumberFormat="1" applyFont="1" applyFill="1" applyBorder="1" applyAlignment="1">
      <alignment horizontal="center"/>
    </xf>
    <xf numFmtId="165" fontId="28" fillId="5" borderId="18" xfId="0" applyNumberFormat="1" applyFont="1" applyFill="1" applyBorder="1" applyAlignment="1">
      <alignment horizontal="center"/>
    </xf>
    <xf numFmtId="165" fontId="28" fillId="6" borderId="15" xfId="0" applyNumberFormat="1" applyFont="1" applyFill="1" applyBorder="1" applyAlignment="1">
      <alignment horizontal="center"/>
    </xf>
    <xf numFmtId="165" fontId="35" fillId="0" borderId="14" xfId="0" applyNumberFormat="1" applyFont="1" applyBorder="1" applyAlignment="1">
      <alignment horizontal="center"/>
    </xf>
    <xf numFmtId="0" fontId="48" fillId="0" borderId="6" xfId="0" applyFont="1" applyBorder="1"/>
    <xf numFmtId="0" fontId="15" fillId="0" borderId="6" xfId="0" applyFont="1" applyBorder="1" applyAlignment="1">
      <alignment horizontal="left"/>
    </xf>
    <xf numFmtId="165" fontId="29" fillId="0" borderId="18" xfId="0" applyNumberFormat="1" applyFont="1" applyBorder="1" applyAlignment="1">
      <alignment horizontal="center"/>
    </xf>
    <xf numFmtId="7" fontId="37" fillId="0" borderId="18" xfId="1" quotePrefix="1" applyNumberFormat="1" applyFont="1" applyBorder="1" applyAlignment="1">
      <alignment horizontal="center"/>
    </xf>
    <xf numFmtId="165" fontId="37" fillId="0" borderId="18" xfId="0" applyNumberFormat="1" applyFont="1" applyBorder="1" applyAlignment="1">
      <alignment horizontal="left"/>
    </xf>
    <xf numFmtId="0" fontId="30" fillId="0" borderId="18" xfId="0" applyFont="1" applyBorder="1" applyAlignment="1">
      <alignment horizontal="center"/>
    </xf>
    <xf numFmtId="165" fontId="28" fillId="0" borderId="18" xfId="0" applyNumberFormat="1" applyFont="1" applyBorder="1" applyAlignment="1">
      <alignment horizontal="center"/>
    </xf>
    <xf numFmtId="0" fontId="26" fillId="0" borderId="6" xfId="0" applyFont="1" applyBorder="1"/>
    <xf numFmtId="0" fontId="16" fillId="0" borderId="6" xfId="0" applyFont="1" applyBorder="1" applyAlignment="1">
      <alignment horizontal="center"/>
    </xf>
    <xf numFmtId="0" fontId="28" fillId="6" borderId="23" xfId="0" applyFont="1" applyFill="1" applyBorder="1"/>
    <xf numFmtId="165" fontId="29" fillId="6" borderId="24" xfId="0" applyNumberFormat="1" applyFont="1" applyFill="1" applyBorder="1" applyAlignment="1">
      <alignment horizontal="center"/>
    </xf>
    <xf numFmtId="165" fontId="30" fillId="6" borderId="24" xfId="0" applyNumberFormat="1" applyFont="1" applyFill="1" applyBorder="1" applyAlignment="1">
      <alignment horizontal="center"/>
    </xf>
    <xf numFmtId="165" fontId="28" fillId="6" borderId="24" xfId="0" applyNumberFormat="1" applyFont="1" applyFill="1" applyBorder="1" applyAlignment="1">
      <alignment horizontal="center"/>
    </xf>
    <xf numFmtId="165" fontId="37" fillId="6" borderId="25" xfId="0" applyNumberFormat="1" applyFont="1" applyFill="1" applyBorder="1" applyAlignment="1">
      <alignment horizontal="center"/>
    </xf>
    <xf numFmtId="0" fontId="28" fillId="0" borderId="26" xfId="0" applyFont="1" applyBorder="1"/>
    <xf numFmtId="165" fontId="37" fillId="5" borderId="27" xfId="0" applyNumberFormat="1" applyFont="1" applyFill="1" applyBorder="1" applyAlignment="1">
      <alignment horizontal="center"/>
    </xf>
    <xf numFmtId="0" fontId="28" fillId="6" borderId="26" xfId="0" applyFont="1" applyFill="1" applyBorder="1"/>
    <xf numFmtId="165" fontId="37" fillId="6" borderId="27" xfId="0" applyNumberFormat="1" applyFont="1" applyFill="1" applyBorder="1" applyAlignment="1">
      <alignment horizontal="center"/>
    </xf>
    <xf numFmtId="0" fontId="28" fillId="5" borderId="8" xfId="0" applyFont="1" applyFill="1" applyBorder="1"/>
    <xf numFmtId="165" fontId="37" fillId="6" borderId="28" xfId="0" applyNumberFormat="1" applyFont="1" applyFill="1" applyBorder="1" applyAlignment="1">
      <alignment horizontal="center"/>
    </xf>
    <xf numFmtId="0" fontId="28" fillId="6" borderId="8" xfId="0" applyFont="1" applyFill="1" applyBorder="1"/>
    <xf numFmtId="0" fontId="28" fillId="5" borderId="26" xfId="0" applyFont="1" applyFill="1" applyBorder="1"/>
    <xf numFmtId="0" fontId="28" fillId="6" borderId="29" xfId="0" applyFont="1" applyFill="1" applyBorder="1"/>
    <xf numFmtId="0" fontId="28" fillId="5" borderId="29" xfId="0" applyFont="1" applyFill="1" applyBorder="1"/>
    <xf numFmtId="165" fontId="37" fillId="5" borderId="28" xfId="0" applyNumberFormat="1" applyFont="1" applyFill="1" applyBorder="1" applyAlignment="1">
      <alignment horizontal="center"/>
    </xf>
    <xf numFmtId="0" fontId="30" fillId="5" borderId="26" xfId="0" applyFont="1" applyFill="1" applyBorder="1"/>
    <xf numFmtId="0" fontId="30" fillId="0" borderId="26" xfId="0" applyFont="1" applyBorder="1"/>
    <xf numFmtId="0" fontId="30" fillId="0" borderId="27" xfId="0" applyFont="1" applyBorder="1" applyAlignment="1">
      <alignment horizontal="center"/>
    </xf>
    <xf numFmtId="165" fontId="30" fillId="6" borderId="12" xfId="0" applyNumberFormat="1" applyFont="1" applyFill="1" applyBorder="1" applyAlignment="1">
      <alignment horizontal="center"/>
    </xf>
    <xf numFmtId="165" fontId="30" fillId="5" borderId="0" xfId="0" applyNumberFormat="1" applyFont="1" applyFill="1" applyAlignment="1">
      <alignment horizontal="center"/>
    </xf>
    <xf numFmtId="165" fontId="37" fillId="6" borderId="12" xfId="0" applyNumberFormat="1" applyFont="1" applyFill="1" applyBorder="1" applyAlignment="1">
      <alignment horizontal="center"/>
    </xf>
    <xf numFmtId="0" fontId="28" fillId="0" borderId="8" xfId="0" applyFont="1" applyBorder="1"/>
    <xf numFmtId="165" fontId="37" fillId="5" borderId="12" xfId="0" applyNumberFormat="1" applyFont="1" applyFill="1" applyBorder="1" applyAlignment="1">
      <alignment horizontal="center"/>
    </xf>
    <xf numFmtId="0" fontId="28" fillId="6" borderId="30" xfId="0" applyFont="1" applyFill="1" applyBorder="1"/>
    <xf numFmtId="0" fontId="15" fillId="0" borderId="14" xfId="0" applyFont="1" applyBorder="1" applyAlignment="1">
      <alignment horizontal="center"/>
    </xf>
    <xf numFmtId="0" fontId="17" fillId="6" borderId="0" xfId="0" applyFont="1" applyFill="1"/>
    <xf numFmtId="165" fontId="28" fillId="0" borderId="6" xfId="0" applyNumberFormat="1" applyFont="1" applyBorder="1" applyAlignment="1">
      <alignment horizontal="center"/>
    </xf>
    <xf numFmtId="0" fontId="28" fillId="0" borderId="9" xfId="0" applyFont="1" applyBorder="1"/>
    <xf numFmtId="0" fontId="28" fillId="4" borderId="8" xfId="0" applyFont="1" applyFill="1" applyBorder="1"/>
    <xf numFmtId="165" fontId="30" fillId="0" borderId="18" xfId="0" applyNumberFormat="1" applyFont="1" applyBorder="1" applyAlignment="1">
      <alignment horizontal="center"/>
    </xf>
    <xf numFmtId="165" fontId="37" fillId="0" borderId="27" xfId="0" applyNumberFormat="1" applyFont="1" applyBorder="1" applyAlignment="1">
      <alignment horizontal="center"/>
    </xf>
    <xf numFmtId="165" fontId="29" fillId="6" borderId="15" xfId="0" applyNumberFormat="1" applyFont="1" applyFill="1" applyBorder="1" applyAlignment="1">
      <alignment horizontal="center"/>
    </xf>
    <xf numFmtId="165" fontId="30" fillId="6" borderId="15" xfId="0" applyNumberFormat="1" applyFont="1" applyFill="1" applyBorder="1" applyAlignment="1">
      <alignment horizontal="center"/>
    </xf>
    <xf numFmtId="165" fontId="30" fillId="6" borderId="31" xfId="0" applyNumberFormat="1" applyFont="1" applyFill="1" applyBorder="1" applyAlignment="1">
      <alignment horizontal="center"/>
    </xf>
    <xf numFmtId="0" fontId="0" fillId="6" borderId="0" xfId="0" applyFill="1"/>
    <xf numFmtId="0" fontId="28" fillId="0" borderId="10" xfId="0" applyFont="1" applyBorder="1"/>
    <xf numFmtId="0" fontId="28" fillId="6" borderId="10" xfId="0" applyFont="1" applyFill="1" applyBorder="1"/>
    <xf numFmtId="0" fontId="21" fillId="6" borderId="7" xfId="0" applyFont="1" applyFill="1" applyBorder="1" applyAlignment="1">
      <alignment horizontal="center"/>
    </xf>
    <xf numFmtId="165" fontId="22" fillId="6" borderId="7" xfId="0" applyNumberFormat="1" applyFont="1" applyFill="1" applyBorder="1" applyAlignment="1">
      <alignment horizontal="center"/>
    </xf>
    <xf numFmtId="165" fontId="28" fillId="6" borderId="7" xfId="0" applyNumberFormat="1" applyFont="1" applyFill="1" applyBorder="1" applyAlignment="1">
      <alignment horizontal="center"/>
    </xf>
    <xf numFmtId="165" fontId="15" fillId="6" borderId="11" xfId="0" applyNumberFormat="1" applyFont="1" applyFill="1" applyBorder="1" applyAlignment="1">
      <alignment horizontal="center"/>
    </xf>
    <xf numFmtId="165" fontId="29" fillId="6" borderId="7" xfId="0" applyNumberFormat="1" applyFont="1" applyFill="1" applyBorder="1" applyAlignment="1">
      <alignment horizontal="center"/>
    </xf>
    <xf numFmtId="165" fontId="30" fillId="6" borderId="7" xfId="0" applyNumberFormat="1" applyFont="1" applyFill="1" applyBorder="1" applyAlignment="1">
      <alignment horizontal="center"/>
    </xf>
    <xf numFmtId="165" fontId="30" fillId="6" borderId="11" xfId="0" applyNumberFormat="1" applyFont="1" applyFill="1" applyBorder="1" applyAlignment="1">
      <alignment horizontal="center"/>
    </xf>
    <xf numFmtId="165" fontId="29" fillId="0" borderId="7" xfId="0" applyNumberFormat="1" applyFont="1" applyBorder="1" applyAlignment="1">
      <alignment horizontal="center"/>
    </xf>
    <xf numFmtId="165" fontId="30" fillId="0" borderId="7" xfId="0" applyNumberFormat="1" applyFont="1" applyBorder="1" applyAlignment="1">
      <alignment horizontal="center"/>
    </xf>
    <xf numFmtId="165" fontId="28" fillId="0" borderId="7" xfId="0" applyNumberFormat="1" applyFont="1" applyBorder="1" applyAlignment="1">
      <alignment horizontal="center"/>
    </xf>
    <xf numFmtId="165" fontId="30" fillId="0" borderId="11" xfId="0" applyNumberFormat="1" applyFont="1" applyBorder="1" applyAlignment="1">
      <alignment horizontal="center"/>
    </xf>
    <xf numFmtId="165" fontId="29" fillId="0" borderId="6" xfId="0" applyNumberFormat="1" applyFont="1" applyBorder="1" applyAlignment="1">
      <alignment horizontal="center"/>
    </xf>
    <xf numFmtId="165" fontId="30" fillId="0" borderId="6" xfId="0" applyNumberFormat="1" applyFont="1" applyBorder="1" applyAlignment="1">
      <alignment horizontal="center"/>
    </xf>
    <xf numFmtId="165" fontId="37" fillId="0" borderId="13" xfId="0" applyNumberFormat="1" applyFont="1" applyBorder="1" applyAlignment="1">
      <alignment horizontal="center"/>
    </xf>
    <xf numFmtId="0" fontId="28" fillId="6" borderId="7" xfId="0" applyFont="1" applyFill="1" applyBorder="1" applyAlignment="1">
      <alignment horizontal="center"/>
    </xf>
    <xf numFmtId="0" fontId="0" fillId="6" borderId="7" xfId="0" applyFill="1" applyBorder="1"/>
    <xf numFmtId="0" fontId="28" fillId="6" borderId="0" xfId="0" applyFont="1" applyFill="1" applyAlignment="1">
      <alignment horizontal="center"/>
    </xf>
    <xf numFmtId="164" fontId="44" fillId="0" borderId="14" xfId="0" applyNumberFormat="1" applyFont="1" applyBorder="1" applyAlignment="1">
      <alignment horizontal="center"/>
    </xf>
    <xf numFmtId="0" fontId="57" fillId="0" borderId="0" xfId="0" applyFont="1" applyAlignment="1">
      <alignment horizontal="left"/>
    </xf>
    <xf numFmtId="3" fontId="57" fillId="0" borderId="0" xfId="0" applyNumberFormat="1" applyFont="1" applyAlignment="1">
      <alignment horizontal="center"/>
    </xf>
    <xf numFmtId="0" fontId="57" fillId="0" borderId="0" xfId="0" applyFont="1" applyAlignment="1">
      <alignment horizontal="center"/>
    </xf>
    <xf numFmtId="0" fontId="57" fillId="0" borderId="14" xfId="0" applyFont="1" applyBorder="1" applyAlignment="1">
      <alignment horizontal="left"/>
    </xf>
    <xf numFmtId="0" fontId="57" fillId="0" borderId="14" xfId="0" applyFont="1" applyBorder="1" applyAlignment="1">
      <alignment horizontal="center"/>
    </xf>
    <xf numFmtId="0" fontId="28" fillId="6" borderId="18" xfId="0" applyFont="1" applyFill="1" applyBorder="1" applyAlignment="1">
      <alignment horizontal="left"/>
    </xf>
    <xf numFmtId="0" fontId="28" fillId="0" borderId="18" xfId="0" applyFont="1" applyBorder="1" applyAlignment="1">
      <alignment horizontal="left"/>
    </xf>
    <xf numFmtId="165" fontId="29" fillId="0" borderId="14" xfId="0" applyNumberFormat="1" applyFont="1" applyBorder="1" applyAlignment="1">
      <alignment horizontal="center"/>
    </xf>
    <xf numFmtId="0" fontId="34" fillId="0" borderId="0" xfId="0" applyFont="1"/>
    <xf numFmtId="0" fontId="28" fillId="0" borderId="0" xfId="0" applyFont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28" fillId="5" borderId="10" xfId="0" applyFont="1" applyFill="1" applyBorder="1"/>
    <xf numFmtId="165" fontId="28" fillId="5" borderId="7" xfId="0" applyNumberFormat="1" applyFont="1" applyFill="1" applyBorder="1" applyAlignment="1">
      <alignment horizontal="center"/>
    </xf>
    <xf numFmtId="165" fontId="29" fillId="5" borderId="7" xfId="0" applyNumberFormat="1" applyFont="1" applyFill="1" applyBorder="1" applyAlignment="1">
      <alignment horizontal="center"/>
    </xf>
    <xf numFmtId="165" fontId="30" fillId="5" borderId="7" xfId="0" applyNumberFormat="1" applyFont="1" applyFill="1" applyBorder="1" applyAlignment="1">
      <alignment horizontal="center"/>
    </xf>
    <xf numFmtId="165" fontId="37" fillId="5" borderId="11" xfId="0" applyNumberFormat="1" applyFont="1" applyFill="1" applyBorder="1" applyAlignment="1">
      <alignment horizontal="center"/>
    </xf>
    <xf numFmtId="165" fontId="51" fillId="0" borderId="14" xfId="0" applyNumberFormat="1" applyFont="1" applyBorder="1" applyAlignment="1">
      <alignment horizontal="center"/>
    </xf>
    <xf numFmtId="165" fontId="52" fillId="0" borderId="14" xfId="0" applyNumberFormat="1" applyFont="1" applyBorder="1" applyAlignment="1">
      <alignment horizontal="center"/>
    </xf>
    <xf numFmtId="165" fontId="0" fillId="0" borderId="0" xfId="0" applyNumberFormat="1"/>
    <xf numFmtId="0" fontId="28" fillId="6" borderId="32" xfId="0" applyFont="1" applyFill="1" applyBorder="1"/>
    <xf numFmtId="165" fontId="29" fillId="6" borderId="33" xfId="0" applyNumberFormat="1" applyFont="1" applyFill="1" applyBorder="1" applyAlignment="1">
      <alignment horizontal="center"/>
    </xf>
    <xf numFmtId="165" fontId="30" fillId="6" borderId="33" xfId="0" applyNumberFormat="1" applyFont="1" applyFill="1" applyBorder="1" applyAlignment="1">
      <alignment horizontal="center"/>
    </xf>
    <xf numFmtId="165" fontId="28" fillId="6" borderId="33" xfId="0" applyNumberFormat="1" applyFont="1" applyFill="1" applyBorder="1" applyAlignment="1">
      <alignment horizontal="center"/>
    </xf>
    <xf numFmtId="165" fontId="30" fillId="6" borderId="34" xfId="0" applyNumberFormat="1" applyFont="1" applyFill="1" applyBorder="1" applyAlignment="1">
      <alignment horizontal="center"/>
    </xf>
    <xf numFmtId="165" fontId="37" fillId="6" borderId="34" xfId="0" applyNumberFormat="1" applyFont="1" applyFill="1" applyBorder="1" applyAlignment="1">
      <alignment horizontal="center"/>
    </xf>
    <xf numFmtId="0" fontId="28" fillId="5" borderId="32" xfId="0" applyFont="1" applyFill="1" applyBorder="1"/>
    <xf numFmtId="165" fontId="29" fillId="5" borderId="33" xfId="0" applyNumberFormat="1" applyFont="1" applyFill="1" applyBorder="1" applyAlignment="1">
      <alignment horizontal="center"/>
    </xf>
    <xf numFmtId="165" fontId="30" fillId="5" borderId="33" xfId="0" applyNumberFormat="1" applyFont="1" applyFill="1" applyBorder="1" applyAlignment="1">
      <alignment horizontal="center"/>
    </xf>
    <xf numFmtId="165" fontId="28" fillId="5" borderId="33" xfId="0" applyNumberFormat="1" applyFont="1" applyFill="1" applyBorder="1" applyAlignment="1">
      <alignment horizontal="center"/>
    </xf>
    <xf numFmtId="165" fontId="37" fillId="5" borderId="34" xfId="0" applyNumberFormat="1" applyFont="1" applyFill="1" applyBorder="1" applyAlignment="1">
      <alignment horizontal="center"/>
    </xf>
    <xf numFmtId="0" fontId="28" fillId="6" borderId="35" xfId="0" applyFont="1" applyFill="1" applyBorder="1"/>
    <xf numFmtId="165" fontId="29" fillId="6" borderId="36" xfId="0" applyNumberFormat="1" applyFont="1" applyFill="1" applyBorder="1" applyAlignment="1">
      <alignment horizontal="center"/>
    </xf>
    <xf numFmtId="165" fontId="30" fillId="6" borderId="36" xfId="0" applyNumberFormat="1" applyFont="1" applyFill="1" applyBorder="1" applyAlignment="1">
      <alignment horizontal="center"/>
    </xf>
    <xf numFmtId="165" fontId="28" fillId="6" borderId="36" xfId="0" applyNumberFormat="1" applyFont="1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165" fontId="17" fillId="6" borderId="33" xfId="0" applyNumberFormat="1" applyFont="1" applyFill="1" applyBorder="1" applyAlignment="1">
      <alignment horizontal="center"/>
    </xf>
    <xf numFmtId="0" fontId="11" fillId="6" borderId="34" xfId="0" applyFont="1" applyFill="1" applyBorder="1" applyAlignment="1">
      <alignment horizontal="center"/>
    </xf>
    <xf numFmtId="0" fontId="0" fillId="5" borderId="33" xfId="0" applyFill="1" applyBorder="1"/>
    <xf numFmtId="165" fontId="30" fillId="5" borderId="34" xfId="0" applyNumberFormat="1" applyFont="1" applyFill="1" applyBorder="1" applyAlignment="1">
      <alignment horizontal="center"/>
    </xf>
    <xf numFmtId="0" fontId="28" fillId="5" borderId="33" xfId="0" applyFont="1" applyFill="1" applyBorder="1"/>
    <xf numFmtId="0" fontId="28" fillId="6" borderId="33" xfId="0" applyFont="1" applyFill="1" applyBorder="1" applyAlignment="1">
      <alignment horizontal="center"/>
    </xf>
    <xf numFmtId="0" fontId="0" fillId="6" borderId="33" xfId="0" applyFill="1" applyBorder="1"/>
    <xf numFmtId="0" fontId="0" fillId="4" borderId="0" xfId="0" applyFill="1"/>
    <xf numFmtId="165" fontId="30" fillId="5" borderId="12" xfId="0" applyNumberFormat="1" applyFont="1" applyFill="1" applyBorder="1" applyAlignment="1">
      <alignment horizontal="center"/>
    </xf>
    <xf numFmtId="0" fontId="28" fillId="0" borderId="38" xfId="0" applyFont="1" applyBorder="1"/>
    <xf numFmtId="165" fontId="29" fillId="0" borderId="39" xfId="0" applyNumberFormat="1" applyFont="1" applyBorder="1" applyAlignment="1">
      <alignment horizontal="center"/>
    </xf>
    <xf numFmtId="165" fontId="28" fillId="0" borderId="39" xfId="0" applyNumberFormat="1" applyFont="1" applyBorder="1" applyAlignment="1">
      <alignment horizontal="center"/>
    </xf>
    <xf numFmtId="0" fontId="28" fillId="5" borderId="0" xfId="0" applyFont="1" applyFill="1"/>
    <xf numFmtId="165" fontId="30" fillId="5" borderId="37" xfId="0" applyNumberFormat="1" applyFont="1" applyFill="1" applyBorder="1" applyAlignment="1">
      <alignment horizontal="center"/>
    </xf>
    <xf numFmtId="165" fontId="30" fillId="5" borderId="39" xfId="0" applyNumberFormat="1" applyFont="1" applyFill="1" applyBorder="1" applyAlignment="1">
      <alignment horizontal="center"/>
    </xf>
    <xf numFmtId="165" fontId="30" fillId="5" borderId="40" xfId="0" applyNumberFormat="1" applyFont="1" applyFill="1" applyBorder="1" applyAlignment="1">
      <alignment horizontal="center"/>
    </xf>
    <xf numFmtId="0" fontId="28" fillId="6" borderId="15" xfId="0" applyFont="1" applyFill="1" applyBorder="1" applyAlignment="1">
      <alignment horizontal="center"/>
    </xf>
    <xf numFmtId="0" fontId="0" fillId="6" borderId="15" xfId="0" applyFill="1" applyBorder="1"/>
    <xf numFmtId="0" fontId="28" fillId="0" borderId="7" xfId="0" applyFont="1" applyBorder="1" applyAlignment="1">
      <alignment horizontal="center"/>
    </xf>
    <xf numFmtId="0" fontId="48" fillId="0" borderId="14" xfId="0" applyFont="1" applyBorder="1"/>
    <xf numFmtId="0" fontId="34" fillId="0" borderId="14" xfId="0" applyFont="1" applyBorder="1" applyAlignment="1">
      <alignment horizontal="center"/>
    </xf>
    <xf numFmtId="0" fontId="28" fillId="6" borderId="0" xfId="0" applyFont="1" applyFill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164" fontId="50" fillId="7" borderId="0" xfId="0" applyNumberFormat="1" applyFont="1" applyFill="1" applyAlignment="1">
      <alignment horizontal="center"/>
    </xf>
    <xf numFmtId="165" fontId="51" fillId="7" borderId="0" xfId="0" applyNumberFormat="1" applyFont="1" applyFill="1" applyAlignment="1">
      <alignment horizontal="center"/>
    </xf>
    <xf numFmtId="165" fontId="52" fillId="7" borderId="0" xfId="0" applyNumberFormat="1" applyFont="1" applyFill="1" applyAlignment="1">
      <alignment horizontal="center"/>
    </xf>
    <xf numFmtId="0" fontId="21" fillId="7" borderId="0" xfId="0" applyFont="1" applyFill="1"/>
    <xf numFmtId="0" fontId="21" fillId="7" borderId="0" xfId="0" applyFont="1" applyFill="1" applyAlignment="1">
      <alignment horizontal="center"/>
    </xf>
    <xf numFmtId="0" fontId="21" fillId="7" borderId="0" xfId="0" applyFont="1" applyFill="1" applyAlignment="1">
      <alignment horizontal="left"/>
    </xf>
    <xf numFmtId="0" fontId="28" fillId="6" borderId="36" xfId="0" applyFont="1" applyFill="1" applyBorder="1" applyAlignment="1">
      <alignment horizontal="center"/>
    </xf>
    <xf numFmtId="0" fontId="0" fillId="6" borderId="36" xfId="0" applyFill="1" applyBorder="1"/>
    <xf numFmtId="165" fontId="30" fillId="5" borderId="36" xfId="0" applyNumberFormat="1" applyFont="1" applyFill="1" applyBorder="1" applyAlignment="1">
      <alignment horizontal="center"/>
    </xf>
    <xf numFmtId="165" fontId="15" fillId="0" borderId="16" xfId="0" applyNumberFormat="1" applyFont="1" applyBorder="1" applyAlignment="1">
      <alignment horizontal="center"/>
    </xf>
    <xf numFmtId="165" fontId="15" fillId="0" borderId="8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165" fontId="35" fillId="0" borderId="16" xfId="0" applyNumberFormat="1" applyFont="1" applyBorder="1" applyAlignment="1">
      <alignment horizontal="center"/>
    </xf>
    <xf numFmtId="0" fontId="28" fillId="0" borderId="43" xfId="0" applyFont="1" applyBorder="1" applyAlignment="1">
      <alignment horizontal="center"/>
    </xf>
    <xf numFmtId="165" fontId="28" fillId="0" borderId="43" xfId="0" applyNumberFormat="1" applyFont="1" applyBorder="1" applyAlignment="1">
      <alignment horizontal="center"/>
    </xf>
    <xf numFmtId="0" fontId="0" fillId="0" borderId="43" xfId="0" applyBorder="1"/>
    <xf numFmtId="165" fontId="30" fillId="0" borderId="43" xfId="0" applyNumberFormat="1" applyFont="1" applyBorder="1" applyAlignment="1">
      <alignment horizontal="center"/>
    </xf>
    <xf numFmtId="0" fontId="28" fillId="0" borderId="42" xfId="0" applyFont="1" applyBorder="1" applyAlignment="1">
      <alignment horizontal="center"/>
    </xf>
    <xf numFmtId="165" fontId="28" fillId="0" borderId="42" xfId="0" applyNumberFormat="1" applyFont="1" applyBorder="1" applyAlignment="1">
      <alignment horizontal="center"/>
    </xf>
    <xf numFmtId="0" fontId="0" fillId="0" borderId="42" xfId="0" applyBorder="1"/>
    <xf numFmtId="165" fontId="30" fillId="0" borderId="42" xfId="0" applyNumberFormat="1" applyFont="1" applyBorder="1" applyAlignment="1">
      <alignment horizontal="center"/>
    </xf>
    <xf numFmtId="0" fontId="43" fillId="8" borderId="6" xfId="0" applyFont="1" applyFill="1" applyBorder="1" applyAlignment="1">
      <alignment horizontal="center"/>
    </xf>
    <xf numFmtId="165" fontId="40" fillId="8" borderId="6" xfId="0" applyNumberFormat="1" applyFont="1" applyFill="1" applyBorder="1" applyAlignment="1">
      <alignment horizontal="center"/>
    </xf>
    <xf numFmtId="165" fontId="41" fillId="8" borderId="6" xfId="0" applyNumberFormat="1" applyFont="1" applyFill="1" applyBorder="1" applyAlignment="1">
      <alignment horizontal="center"/>
    </xf>
    <xf numFmtId="165" fontId="42" fillId="8" borderId="6" xfId="0" applyNumberFormat="1" applyFont="1" applyFill="1" applyBorder="1" applyAlignment="1">
      <alignment horizontal="center"/>
    </xf>
    <xf numFmtId="164" fontId="44" fillId="8" borderId="0" xfId="0" applyNumberFormat="1" applyFont="1" applyFill="1" applyAlignment="1">
      <alignment horizontal="center"/>
    </xf>
    <xf numFmtId="165" fontId="45" fillId="8" borderId="0" xfId="0" applyNumberFormat="1" applyFont="1" applyFill="1" applyAlignment="1">
      <alignment horizontal="center"/>
    </xf>
    <xf numFmtId="165" fontId="39" fillId="8" borderId="0" xfId="0" applyNumberFormat="1" applyFont="1" applyFill="1" applyAlignment="1">
      <alignment horizontal="center"/>
    </xf>
    <xf numFmtId="165" fontId="38" fillId="8" borderId="0" xfId="0" applyNumberFormat="1" applyFont="1" applyFill="1" applyAlignment="1">
      <alignment horizontal="center"/>
    </xf>
    <xf numFmtId="165" fontId="16" fillId="0" borderId="0" xfId="0" applyNumberFormat="1" applyFont="1"/>
    <xf numFmtId="0" fontId="0" fillId="0" borderId="0" xfId="0"/>
    <xf numFmtId="0" fontId="21" fillId="9" borderId="0" xfId="0" applyFont="1" applyFill="1"/>
    <xf numFmtId="0" fontId="21" fillId="9" borderId="0" xfId="0" applyFont="1" applyFill="1" applyAlignment="1">
      <alignment horizontal="center"/>
    </xf>
    <xf numFmtId="0" fontId="0" fillId="0" borderId="0" xfId="0"/>
    <xf numFmtId="0" fontId="57" fillId="7" borderId="0" xfId="0" applyFont="1" applyFill="1" applyAlignment="1">
      <alignment horizontal="left"/>
    </xf>
    <xf numFmtId="3" fontId="57" fillId="7" borderId="0" xfId="0" applyNumberFormat="1" applyFont="1" applyFill="1" applyAlignment="1">
      <alignment horizontal="center"/>
    </xf>
    <xf numFmtId="0" fontId="57" fillId="7" borderId="0" xfId="0" applyFont="1" applyFill="1" applyAlignment="1">
      <alignment horizontal="center"/>
    </xf>
    <xf numFmtId="0" fontId="57" fillId="7" borderId="6" xfId="0" applyFont="1" applyFill="1" applyBorder="1" applyAlignment="1">
      <alignment horizontal="left"/>
    </xf>
    <xf numFmtId="3" fontId="57" fillId="7" borderId="6" xfId="0" applyNumberFormat="1" applyFont="1" applyFill="1" applyBorder="1" applyAlignment="1">
      <alignment horizontal="center"/>
    </xf>
    <xf numFmtId="0" fontId="57" fillId="7" borderId="6" xfId="0" applyFont="1" applyFill="1" applyBorder="1" applyAlignment="1">
      <alignment horizontal="center"/>
    </xf>
    <xf numFmtId="164" fontId="50" fillId="7" borderId="6" xfId="0" applyNumberFormat="1" applyFont="1" applyFill="1" applyBorder="1" applyAlignment="1">
      <alignment horizontal="center"/>
    </xf>
    <xf numFmtId="165" fontId="51" fillId="7" borderId="6" xfId="0" applyNumberFormat="1" applyFont="1" applyFill="1" applyBorder="1" applyAlignment="1">
      <alignment horizontal="center"/>
    </xf>
    <xf numFmtId="165" fontId="52" fillId="7" borderId="6" xfId="0" applyNumberFormat="1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0" fontId="0" fillId="0" borderId="0" xfId="0"/>
    <xf numFmtId="0" fontId="34" fillId="0" borderId="0" xfId="0" applyFont="1" applyBorder="1"/>
    <xf numFmtId="0" fontId="21" fillId="0" borderId="0" xfId="0" applyFont="1" applyFill="1"/>
    <xf numFmtId="0" fontId="21" fillId="0" borderId="0" xfId="0" applyFont="1" applyFill="1" applyAlignment="1">
      <alignment horizontal="center"/>
    </xf>
    <xf numFmtId="0" fontId="0" fillId="0" borderId="0" xfId="0" applyFill="1"/>
    <xf numFmtId="164" fontId="50" fillId="0" borderId="0" xfId="0" applyNumberFormat="1" applyFont="1" applyFill="1" applyAlignment="1">
      <alignment horizontal="center"/>
    </xf>
    <xf numFmtId="165" fontId="51" fillId="0" borderId="0" xfId="0" applyNumberFormat="1" applyFont="1" applyFill="1" applyAlignment="1">
      <alignment horizontal="center"/>
    </xf>
    <xf numFmtId="165" fontId="52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left"/>
    </xf>
    <xf numFmtId="165" fontId="35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0" fillId="0" borderId="0" xfId="0" applyBorder="1"/>
    <xf numFmtId="0" fontId="48" fillId="0" borderId="0" xfId="0" applyFont="1" applyBorder="1"/>
    <xf numFmtId="0" fontId="28" fillId="0" borderId="0" xfId="0" applyFont="1" applyBorder="1" applyAlignment="1">
      <alignment horizontal="center"/>
    </xf>
    <xf numFmtId="165" fontId="28" fillId="0" borderId="0" xfId="0" applyNumberFormat="1" applyFont="1" applyBorder="1" applyAlignment="1">
      <alignment horizontal="center"/>
    </xf>
    <xf numFmtId="165" fontId="30" fillId="0" borderId="0" xfId="0" applyNumberFormat="1" applyFont="1" applyBorder="1" applyAlignment="1">
      <alignment horizontal="center"/>
    </xf>
    <xf numFmtId="0" fontId="28" fillId="0" borderId="42" xfId="0" applyFont="1" applyFill="1" applyBorder="1" applyAlignment="1">
      <alignment horizontal="left"/>
    </xf>
    <xf numFmtId="165" fontId="30" fillId="0" borderId="46" xfId="0" applyNumberFormat="1" applyFont="1" applyBorder="1" applyAlignment="1">
      <alignment horizontal="center"/>
    </xf>
    <xf numFmtId="0" fontId="28" fillId="0" borderId="49" xfId="0" applyFont="1" applyFill="1" applyBorder="1" applyAlignment="1">
      <alignment horizontal="left"/>
    </xf>
    <xf numFmtId="165" fontId="28" fillId="0" borderId="49" xfId="0" applyNumberFormat="1" applyFont="1" applyBorder="1" applyAlignment="1">
      <alignment horizontal="center"/>
    </xf>
    <xf numFmtId="0" fontId="0" fillId="0" borderId="49" xfId="0" applyBorder="1"/>
    <xf numFmtId="165" fontId="30" fillId="0" borderId="49" xfId="0" applyNumberFormat="1" applyFont="1" applyBorder="1" applyAlignment="1">
      <alignment horizontal="center"/>
    </xf>
    <xf numFmtId="0" fontId="28" fillId="6" borderId="43" xfId="0" applyFont="1" applyFill="1" applyBorder="1" applyAlignment="1">
      <alignment horizontal="left"/>
    </xf>
    <xf numFmtId="165" fontId="28" fillId="6" borderId="43" xfId="0" applyNumberFormat="1" applyFont="1" applyFill="1" applyBorder="1" applyAlignment="1">
      <alignment horizontal="center"/>
    </xf>
    <xf numFmtId="0" fontId="0" fillId="6" borderId="43" xfId="0" applyFill="1" applyBorder="1"/>
    <xf numFmtId="165" fontId="30" fillId="6" borderId="43" xfId="0" applyNumberFormat="1" applyFont="1" applyFill="1" applyBorder="1" applyAlignment="1">
      <alignment horizontal="center"/>
    </xf>
    <xf numFmtId="0" fontId="28" fillId="6" borderId="42" xfId="0" applyFont="1" applyFill="1" applyBorder="1" applyAlignment="1">
      <alignment horizontal="left"/>
    </xf>
    <xf numFmtId="165" fontId="28" fillId="6" borderId="42" xfId="0" applyNumberFormat="1" applyFont="1" applyFill="1" applyBorder="1" applyAlignment="1">
      <alignment horizontal="center"/>
    </xf>
    <xf numFmtId="0" fontId="0" fillId="6" borderId="42" xfId="0" applyFill="1" applyBorder="1"/>
    <xf numFmtId="165" fontId="30" fillId="6" borderId="42" xfId="0" applyNumberFormat="1" applyFont="1" applyFill="1" applyBorder="1" applyAlignment="1">
      <alignment horizontal="center"/>
    </xf>
    <xf numFmtId="0" fontId="28" fillId="6" borderId="51" xfId="0" applyFont="1" applyFill="1" applyBorder="1" applyAlignment="1">
      <alignment horizontal="left"/>
    </xf>
    <xf numFmtId="165" fontId="28" fillId="6" borderId="51" xfId="0" applyNumberFormat="1" applyFont="1" applyFill="1" applyBorder="1" applyAlignment="1">
      <alignment horizontal="center"/>
    </xf>
    <xf numFmtId="0" fontId="0" fillId="6" borderId="51" xfId="0" applyFill="1" applyBorder="1"/>
    <xf numFmtId="165" fontId="30" fillId="6" borderId="51" xfId="0" applyNumberFormat="1" applyFont="1" applyFill="1" applyBorder="1" applyAlignment="1">
      <alignment horizontal="center"/>
    </xf>
    <xf numFmtId="0" fontId="28" fillId="0" borderId="36" xfId="0" applyFont="1" applyBorder="1"/>
    <xf numFmtId="165" fontId="28" fillId="0" borderId="36" xfId="0" applyNumberFormat="1" applyFont="1" applyBorder="1" applyAlignment="1">
      <alignment horizontal="center"/>
    </xf>
    <xf numFmtId="0" fontId="0" fillId="0" borderId="36" xfId="0" applyBorder="1"/>
    <xf numFmtId="0" fontId="28" fillId="0" borderId="52" xfId="0" applyFont="1" applyBorder="1"/>
    <xf numFmtId="165" fontId="28" fillId="0" borderId="52" xfId="0" applyNumberFormat="1" applyFont="1" applyBorder="1" applyAlignment="1">
      <alignment horizontal="center"/>
    </xf>
    <xf numFmtId="0" fontId="0" fillId="0" borderId="52" xfId="0" applyBorder="1"/>
    <xf numFmtId="165" fontId="30" fillId="5" borderId="52" xfId="0" applyNumberFormat="1" applyFont="1" applyFill="1" applyBorder="1" applyAlignment="1">
      <alignment horizontal="center"/>
    </xf>
    <xf numFmtId="165" fontId="30" fillId="0" borderId="52" xfId="0" applyNumberFormat="1" applyFont="1" applyBorder="1" applyAlignment="1">
      <alignment horizontal="center"/>
    </xf>
    <xf numFmtId="0" fontId="0" fillId="0" borderId="0" xfId="0"/>
    <xf numFmtId="0" fontId="39" fillId="0" borderId="0" xfId="0" applyFont="1" applyAlignment="1">
      <alignment horizontal="center"/>
    </xf>
    <xf numFmtId="0" fontId="0" fillId="0" borderId="0" xfId="0"/>
    <xf numFmtId="0" fontId="0" fillId="0" borderId="0" xfId="0"/>
    <xf numFmtId="165" fontId="48" fillId="0" borderId="0" xfId="0" applyNumberFormat="1" applyFont="1"/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24" fillId="0" borderId="0" xfId="0" applyFont="1" applyAlignment="1">
      <alignment horizontal="center"/>
    </xf>
    <xf numFmtId="0" fontId="34" fillId="7" borderId="10" xfId="0" applyFont="1" applyFill="1" applyBorder="1"/>
    <xf numFmtId="0" fontId="34" fillId="7" borderId="7" xfId="0" applyFont="1" applyFill="1" applyBorder="1" applyAlignment="1">
      <alignment horizontal="center"/>
    </xf>
    <xf numFmtId="0" fontId="34" fillId="7" borderId="11" xfId="0" applyFont="1" applyFill="1" applyBorder="1" applyAlignment="1">
      <alignment horizontal="center"/>
    </xf>
    <xf numFmtId="165" fontId="35" fillId="7" borderId="7" xfId="0" applyNumberFormat="1" applyFont="1" applyFill="1" applyBorder="1" applyAlignment="1">
      <alignment horizontal="center"/>
    </xf>
    <xf numFmtId="165" fontId="35" fillId="7" borderId="15" xfId="0" applyNumberFormat="1" applyFont="1" applyFill="1" applyBorder="1" applyAlignment="1">
      <alignment horizontal="center"/>
    </xf>
    <xf numFmtId="165" fontId="35" fillId="7" borderId="11" xfId="0" applyNumberFormat="1" applyFont="1" applyFill="1" applyBorder="1" applyAlignment="1">
      <alignment horizontal="center"/>
    </xf>
    <xf numFmtId="0" fontId="0" fillId="7" borderId="0" xfId="0" applyFill="1"/>
    <xf numFmtId="165" fontId="48" fillId="7" borderId="0" xfId="0" applyNumberFormat="1" applyFont="1" applyFill="1"/>
    <xf numFmtId="0" fontId="34" fillId="7" borderId="8" xfId="0" applyFont="1" applyFill="1" applyBorder="1"/>
    <xf numFmtId="0" fontId="34" fillId="7" borderId="0" xfId="0" applyFont="1" applyFill="1" applyAlignment="1">
      <alignment horizontal="center"/>
    </xf>
    <xf numFmtId="165" fontId="35" fillId="7" borderId="8" xfId="0" applyNumberFormat="1" applyFont="1" applyFill="1" applyBorder="1" applyAlignment="1">
      <alignment horizontal="center"/>
    </xf>
    <xf numFmtId="165" fontId="35" fillId="7" borderId="0" xfId="0" applyNumberFormat="1" applyFont="1" applyFill="1" applyAlignment="1">
      <alignment horizontal="center"/>
    </xf>
    <xf numFmtId="165" fontId="35" fillId="7" borderId="21" xfId="0" applyNumberFormat="1" applyFont="1" applyFill="1" applyBorder="1" applyAlignment="1">
      <alignment horizontal="center"/>
    </xf>
    <xf numFmtId="165" fontId="35" fillId="7" borderId="12" xfId="0" applyNumberFormat="1" applyFont="1" applyFill="1" applyBorder="1" applyAlignment="1">
      <alignment horizontal="center"/>
    </xf>
    <xf numFmtId="0" fontId="0" fillId="7" borderId="8" xfId="0" applyFill="1" applyBorder="1"/>
    <xf numFmtId="0" fontId="34" fillId="7" borderId="12" xfId="0" applyFont="1" applyFill="1" applyBorder="1" applyAlignment="1">
      <alignment horizontal="center"/>
    </xf>
    <xf numFmtId="0" fontId="34" fillId="7" borderId="13" xfId="0" applyFont="1" applyFill="1" applyBorder="1" applyAlignment="1">
      <alignment horizontal="center"/>
    </xf>
    <xf numFmtId="165" fontId="35" fillId="7" borderId="6" xfId="0" applyNumberFormat="1" applyFont="1" applyFill="1" applyBorder="1" applyAlignment="1">
      <alignment horizontal="center"/>
    </xf>
    <xf numFmtId="165" fontId="35" fillId="7" borderId="14" xfId="0" applyNumberFormat="1" applyFont="1" applyFill="1" applyBorder="1" applyAlignment="1">
      <alignment horizontal="center"/>
    </xf>
    <xf numFmtId="165" fontId="35" fillId="7" borderId="22" xfId="0" applyNumberFormat="1" applyFont="1" applyFill="1" applyBorder="1" applyAlignment="1">
      <alignment horizontal="center"/>
    </xf>
    <xf numFmtId="165" fontId="35" fillId="7" borderId="10" xfId="0" applyNumberFormat="1" applyFont="1" applyFill="1" applyBorder="1" applyAlignment="1">
      <alignment horizontal="center"/>
    </xf>
    <xf numFmtId="0" fontId="35" fillId="7" borderId="8" xfId="0" applyFont="1" applyFill="1" applyBorder="1"/>
    <xf numFmtId="0" fontId="25" fillId="7" borderId="0" xfId="0" applyFont="1" applyFill="1" applyAlignment="1">
      <alignment horizontal="center"/>
    </xf>
    <xf numFmtId="165" fontId="35" fillId="7" borderId="13" xfId="0" applyNumberFormat="1" applyFont="1" applyFill="1" applyBorder="1" applyAlignment="1">
      <alignment horizontal="center"/>
    </xf>
    <xf numFmtId="0" fontId="35" fillId="7" borderId="9" xfId="0" applyFont="1" applyFill="1" applyBorder="1"/>
    <xf numFmtId="0" fontId="25" fillId="7" borderId="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165" fontId="35" fillId="7" borderId="9" xfId="0" applyNumberFormat="1" applyFont="1" applyFill="1" applyBorder="1" applyAlignment="1">
      <alignment horizontal="center"/>
    </xf>
    <xf numFmtId="0" fontId="34" fillId="7" borderId="0" xfId="0" applyFont="1" applyFill="1" applyBorder="1"/>
    <xf numFmtId="0" fontId="23" fillId="7" borderId="8" xfId="0" applyFont="1" applyFill="1" applyBorder="1"/>
    <xf numFmtId="0" fontId="23" fillId="7" borderId="9" xfId="0" applyFont="1" applyFill="1" applyBorder="1"/>
    <xf numFmtId="0" fontId="34" fillId="7" borderId="0" xfId="0" applyFont="1" applyFill="1"/>
    <xf numFmtId="0" fontId="36" fillId="7" borderId="8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23" fillId="7" borderId="8" xfId="0" applyFont="1" applyFill="1" applyBorder="1" applyAlignment="1">
      <alignment horizontal="left" vertical="center"/>
    </xf>
    <xf numFmtId="0" fontId="23" fillId="7" borderId="0" xfId="0" applyFont="1" applyFill="1" applyAlignment="1">
      <alignment horizontal="left" vertical="center"/>
    </xf>
    <xf numFmtId="0" fontId="36" fillId="7" borderId="8" xfId="0" applyFont="1" applyFill="1" applyBorder="1"/>
    <xf numFmtId="0" fontId="61" fillId="7" borderId="8" xfId="0" applyFont="1" applyFill="1" applyBorder="1"/>
    <xf numFmtId="0" fontId="26" fillId="7" borderId="0" xfId="0" applyFont="1" applyFill="1"/>
    <xf numFmtId="0" fontId="23" fillId="7" borderId="48" xfId="0" applyFont="1" applyFill="1" applyBorder="1"/>
    <xf numFmtId="0" fontId="26" fillId="7" borderId="49" xfId="0" applyFont="1" applyFill="1" applyBorder="1"/>
    <xf numFmtId="0" fontId="34" fillId="7" borderId="49" xfId="0" applyFont="1" applyFill="1" applyBorder="1" applyAlignment="1">
      <alignment horizontal="center"/>
    </xf>
    <xf numFmtId="165" fontId="35" fillId="7" borderId="48" xfId="0" applyNumberFormat="1" applyFont="1" applyFill="1" applyBorder="1" applyAlignment="1">
      <alignment horizontal="center"/>
    </xf>
    <xf numFmtId="165" fontId="35" fillId="7" borderId="49" xfId="0" applyNumberFormat="1" applyFont="1" applyFill="1" applyBorder="1" applyAlignment="1">
      <alignment horizontal="center"/>
    </xf>
    <xf numFmtId="165" fontId="35" fillId="7" borderId="50" xfId="0" applyNumberFormat="1" applyFont="1" applyFill="1" applyBorder="1" applyAlignment="1">
      <alignment horizontal="center"/>
    </xf>
    <xf numFmtId="0" fontId="34" fillId="7" borderId="45" xfId="0" applyFont="1" applyFill="1" applyBorder="1"/>
    <xf numFmtId="0" fontId="26" fillId="7" borderId="46" xfId="0" applyFont="1" applyFill="1" applyBorder="1"/>
    <xf numFmtId="0" fontId="34" fillId="7" borderId="46" xfId="0" applyFont="1" applyFill="1" applyBorder="1" applyAlignment="1">
      <alignment horizontal="center"/>
    </xf>
    <xf numFmtId="0" fontId="34" fillId="7" borderId="47" xfId="0" applyFont="1" applyFill="1" applyBorder="1" applyAlignment="1">
      <alignment horizontal="center"/>
    </xf>
    <xf numFmtId="165" fontId="35" fillId="7" borderId="45" xfId="0" applyNumberFormat="1" applyFont="1" applyFill="1" applyBorder="1" applyAlignment="1">
      <alignment horizontal="center"/>
    </xf>
    <xf numFmtId="165" fontId="35" fillId="7" borderId="46" xfId="0" applyNumberFormat="1" applyFont="1" applyFill="1" applyBorder="1" applyAlignment="1">
      <alignment horizontal="center"/>
    </xf>
    <xf numFmtId="165" fontId="35" fillId="7" borderId="47" xfId="0" applyNumberFormat="1" applyFont="1" applyFill="1" applyBorder="1" applyAlignment="1">
      <alignment horizontal="center"/>
    </xf>
    <xf numFmtId="0" fontId="26" fillId="7" borderId="6" xfId="0" applyFont="1" applyFill="1" applyBorder="1"/>
    <xf numFmtId="0" fontId="0" fillId="7" borderId="13" xfId="0" applyFill="1" applyBorder="1"/>
    <xf numFmtId="0" fontId="0" fillId="7" borderId="9" xfId="0" applyFill="1" applyBorder="1"/>
    <xf numFmtId="0" fontId="0" fillId="7" borderId="6" xfId="0" applyFill="1" applyBorder="1"/>
    <xf numFmtId="0" fontId="36" fillId="7" borderId="7" xfId="0" applyFont="1" applyFill="1" applyBorder="1"/>
    <xf numFmtId="0" fontId="34" fillId="7" borderId="7" xfId="0" applyFont="1" applyFill="1" applyBorder="1"/>
    <xf numFmtId="0" fontId="36" fillId="7" borderId="0" xfId="0" applyFont="1" applyFill="1"/>
    <xf numFmtId="0" fontId="61" fillId="7" borderId="9" xfId="0" applyFont="1" applyFill="1" applyBorder="1"/>
    <xf numFmtId="0" fontId="36" fillId="7" borderId="6" xfId="0" applyFont="1" applyFill="1" applyBorder="1"/>
    <xf numFmtId="0" fontId="34" fillId="7" borderId="6" xfId="0" applyFont="1" applyFill="1" applyBorder="1"/>
    <xf numFmtId="0" fontId="25" fillId="7" borderId="0" xfId="0" applyFont="1" applyFill="1" applyBorder="1" applyAlignment="1">
      <alignment horizontal="center"/>
    </xf>
    <xf numFmtId="0" fontId="34" fillId="7" borderId="0" xfId="0" applyFont="1" applyFill="1" applyBorder="1" applyAlignment="1">
      <alignment horizontal="center"/>
    </xf>
    <xf numFmtId="165" fontId="35" fillId="7" borderId="0" xfId="0" applyNumberFormat="1" applyFont="1" applyFill="1" applyBorder="1" applyAlignment="1">
      <alignment horizontal="center"/>
    </xf>
    <xf numFmtId="0" fontId="34" fillId="7" borderId="8" xfId="0" applyFont="1" applyFill="1" applyBorder="1"/>
    <xf numFmtId="0" fontId="34" fillId="7" borderId="0" xfId="0" applyFont="1" applyFill="1" applyBorder="1"/>
    <xf numFmtId="0" fontId="16" fillId="7" borderId="8" xfId="0" applyFont="1" applyFill="1" applyBorder="1"/>
    <xf numFmtId="0" fontId="26" fillId="7" borderId="8" xfId="0" applyFont="1" applyFill="1" applyBorder="1"/>
    <xf numFmtId="0" fontId="48" fillId="7" borderId="9" xfId="0" applyFont="1" applyFill="1" applyBorder="1"/>
    <xf numFmtId="0" fontId="36" fillId="7" borderId="8" xfId="0" applyFont="1" applyFill="1" applyBorder="1"/>
    <xf numFmtId="0" fontId="36" fillId="7" borderId="0" xfId="0" applyFont="1" applyFill="1" applyBorder="1"/>
    <xf numFmtId="0" fontId="23" fillId="7" borderId="0" xfId="0" applyFont="1" applyFill="1" applyBorder="1"/>
    <xf numFmtId="0" fontId="23" fillId="7" borderId="44" xfId="0" applyFont="1" applyFill="1" applyBorder="1"/>
    <xf numFmtId="0" fontId="23" fillId="7" borderId="6" xfId="0" applyFont="1" applyFill="1" applyBorder="1"/>
    <xf numFmtId="0" fontId="25" fillId="7" borderId="7" xfId="0" applyFont="1" applyFill="1" applyBorder="1" applyAlignment="1">
      <alignment horizontal="center"/>
    </xf>
    <xf numFmtId="0" fontId="34" fillId="7" borderId="9" xfId="0" applyFont="1" applyFill="1" applyBorder="1"/>
    <xf numFmtId="165" fontId="35" fillId="7" borderId="17" xfId="0" applyNumberFormat="1" applyFont="1" applyFill="1" applyBorder="1" applyAlignment="1">
      <alignment horizontal="center"/>
    </xf>
    <xf numFmtId="0" fontId="0" fillId="7" borderId="12" xfId="0" applyFill="1" applyBorder="1"/>
    <xf numFmtId="0" fontId="28" fillId="7" borderId="13" xfId="0" applyFont="1" applyFill="1" applyBorder="1" applyAlignment="1">
      <alignment horizontal="center"/>
    </xf>
    <xf numFmtId="0" fontId="60" fillId="7" borderId="0" xfId="0" applyFont="1" applyFill="1" applyAlignment="1">
      <alignment horizontal="center"/>
    </xf>
    <xf numFmtId="165" fontId="48" fillId="7" borderId="8" xfId="0" applyNumberFormat="1" applyFont="1" applyFill="1" applyBorder="1" applyAlignment="1">
      <alignment horizontal="center"/>
    </xf>
    <xf numFmtId="165" fontId="48" fillId="7" borderId="0" xfId="0" applyNumberFormat="1" applyFont="1" applyFill="1" applyAlignment="1">
      <alignment horizontal="center"/>
    </xf>
    <xf numFmtId="165" fontId="48" fillId="7" borderId="12" xfId="0" applyNumberFormat="1" applyFont="1" applyFill="1" applyBorder="1" applyAlignment="1">
      <alignment horizontal="center"/>
    </xf>
    <xf numFmtId="0" fontId="58" fillId="7" borderId="0" xfId="0" applyFont="1" applyFill="1" applyAlignment="1">
      <alignment horizontal="center"/>
    </xf>
    <xf numFmtId="165" fontId="59" fillId="7" borderId="30" xfId="0" applyNumberFormat="1" applyFont="1" applyFill="1" applyBorder="1" applyAlignment="1">
      <alignment horizontal="center"/>
    </xf>
    <xf numFmtId="165" fontId="59" fillId="7" borderId="0" xfId="0" applyNumberFormat="1" applyFont="1" applyFill="1" applyAlignment="1">
      <alignment horizontal="center"/>
    </xf>
    <xf numFmtId="165" fontId="59" fillId="7" borderId="41" xfId="0" applyNumberFormat="1" applyFont="1" applyFill="1" applyBorder="1" applyAlignment="1">
      <alignment horizontal="center"/>
    </xf>
    <xf numFmtId="165" fontId="48" fillId="7" borderId="21" xfId="0" applyNumberFormat="1" applyFont="1" applyFill="1" applyBorder="1" applyAlignment="1">
      <alignment horizontal="center"/>
    </xf>
    <xf numFmtId="0" fontId="58" fillId="7" borderId="0" xfId="0" applyFont="1" applyFill="1" applyBorder="1" applyAlignment="1">
      <alignment horizontal="center"/>
    </xf>
    <xf numFmtId="165" fontId="59" fillId="7" borderId="8" xfId="0" applyNumberFormat="1" applyFont="1" applyFill="1" applyBorder="1" applyAlignment="1">
      <alignment horizontal="center"/>
    </xf>
    <xf numFmtId="165" fontId="59" fillId="7" borderId="12" xfId="0" applyNumberFormat="1" applyFont="1" applyFill="1" applyBorder="1" applyAlignment="1">
      <alignment horizontal="center"/>
    </xf>
    <xf numFmtId="0" fontId="0" fillId="7" borderId="0" xfId="0" applyFill="1" applyBorder="1"/>
    <xf numFmtId="165" fontId="59" fillId="7" borderId="0" xfId="0" applyNumberFormat="1" applyFont="1" applyFill="1" applyBorder="1" applyAlignment="1">
      <alignment horizontal="center"/>
    </xf>
    <xf numFmtId="165" fontId="59" fillId="7" borderId="9" xfId="0" applyNumberFormat="1" applyFont="1" applyFill="1" applyBorder="1" applyAlignment="1">
      <alignment horizontal="center"/>
    </xf>
    <xf numFmtId="165" fontId="59" fillId="7" borderId="6" xfId="0" applyNumberFormat="1" applyFont="1" applyFill="1" applyBorder="1" applyAlignment="1">
      <alignment horizontal="center"/>
    </xf>
    <xf numFmtId="165" fontId="59" fillId="7" borderId="13" xfId="0" applyNumberFormat="1" applyFont="1" applyFill="1" applyBorder="1" applyAlignment="1">
      <alignment horizontal="center"/>
    </xf>
    <xf numFmtId="0" fontId="60" fillId="7" borderId="7" xfId="0" applyFont="1" applyFill="1" applyBorder="1"/>
    <xf numFmtId="0" fontId="60" fillId="7" borderId="7" xfId="0" applyFont="1" applyFill="1" applyBorder="1" applyAlignment="1">
      <alignment horizontal="center"/>
    </xf>
    <xf numFmtId="165" fontId="48" fillId="7" borderId="10" xfId="0" applyNumberFormat="1" applyFont="1" applyFill="1" applyBorder="1" applyAlignment="1">
      <alignment horizontal="center"/>
    </xf>
    <xf numFmtId="165" fontId="48" fillId="7" borderId="7" xfId="0" applyNumberFormat="1" applyFont="1" applyFill="1" applyBorder="1" applyAlignment="1">
      <alignment horizontal="center"/>
    </xf>
    <xf numFmtId="165" fontId="48" fillId="7" borderId="11" xfId="0" applyNumberFormat="1" applyFont="1" applyFill="1" applyBorder="1" applyAlignment="1">
      <alignment horizontal="center"/>
    </xf>
    <xf numFmtId="0" fontId="58" fillId="7" borderId="12" xfId="0" applyFont="1" applyFill="1" applyBorder="1" applyAlignment="1">
      <alignment horizontal="center"/>
    </xf>
    <xf numFmtId="0" fontId="58" fillId="7" borderId="6" xfId="0" applyFont="1" applyFill="1" applyBorder="1" applyAlignment="1">
      <alignment horizontal="center"/>
    </xf>
  </cellXfs>
  <cellStyles count="7">
    <cellStyle name="Currency" xfId="1" builtinId="4"/>
    <cellStyle name="Normal" xfId="0" builtinId="0"/>
    <cellStyle name="Normal 2" xfId="2" xr:uid="{00000000-0005-0000-0000-000002000000}"/>
    <cellStyle name="Normal 4" xfId="6" xr:uid="{00000000-0005-0000-0000-000003000000}"/>
    <cellStyle name="Style 1" xfId="3" xr:uid="{00000000-0005-0000-0000-000004000000}"/>
    <cellStyle name="Style 2" xfId="4" xr:uid="{00000000-0005-0000-0000-000005000000}"/>
    <cellStyle name="Style 3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</xdr:row>
      <xdr:rowOff>28575</xdr:rowOff>
    </xdr:from>
    <xdr:to>
      <xdr:col>11</xdr:col>
      <xdr:colOff>142875</xdr:colOff>
      <xdr:row>10</xdr:row>
      <xdr:rowOff>152400</xdr:rowOff>
    </xdr:to>
    <xdr:pic>
      <xdr:nvPicPr>
        <xdr:cNvPr id="5908" name="Picture 22" descr="MotoSport-J2">
          <a:extLst>
            <a:ext uri="{FF2B5EF4-FFF2-40B4-BE49-F238E27FC236}">
              <a16:creationId xmlns:a16="http://schemas.microsoft.com/office/drawing/2014/main" id="{00000000-0008-0000-0100-00001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33600" y="190500"/>
          <a:ext cx="3724275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304800</xdr:colOff>
      <xdr:row>19</xdr:row>
      <xdr:rowOff>9525</xdr:rowOff>
    </xdr:from>
    <xdr:to>
      <xdr:col>13</xdr:col>
      <xdr:colOff>533400</xdr:colOff>
      <xdr:row>41</xdr:row>
      <xdr:rowOff>28575</xdr:rowOff>
    </xdr:to>
    <xdr:pic>
      <xdr:nvPicPr>
        <xdr:cNvPr id="5910" name="Picture 50" descr="MSA-Rack">
          <a:extLst>
            <a:ext uri="{FF2B5EF4-FFF2-40B4-BE49-F238E27FC236}">
              <a16:creationId xmlns:a16="http://schemas.microsoft.com/office/drawing/2014/main" id="{00000000-0008-0000-0100-00001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10200" y="3562350"/>
          <a:ext cx="2105025" cy="413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95250</xdr:colOff>
      <xdr:row>53</xdr:row>
      <xdr:rowOff>104775</xdr:rowOff>
    </xdr:from>
    <xdr:to>
      <xdr:col>12</xdr:col>
      <xdr:colOff>476250</xdr:colOff>
      <xdr:row>63</xdr:row>
      <xdr:rowOff>133350</xdr:rowOff>
    </xdr:to>
    <xdr:pic>
      <xdr:nvPicPr>
        <xdr:cNvPr id="5911" name="Picture 11" descr="Motosport - Diesel.Black.jpg">
          <a:extLst>
            <a:ext uri="{FF2B5EF4-FFF2-40B4-BE49-F238E27FC236}">
              <a16:creationId xmlns:a16="http://schemas.microsoft.com/office/drawing/2014/main" id="{00000000-0008-0000-0100-00001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200650" y="9715500"/>
          <a:ext cx="1647825" cy="1647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42</xdr:row>
      <xdr:rowOff>28575</xdr:rowOff>
    </xdr:from>
    <xdr:to>
      <xdr:col>4</xdr:col>
      <xdr:colOff>266700</xdr:colOff>
      <xdr:row>52</xdr:row>
      <xdr:rowOff>152400</xdr:rowOff>
    </xdr:to>
    <xdr:pic>
      <xdr:nvPicPr>
        <xdr:cNvPr id="5912" name="Picture 12" descr="Motosport - Nuke.jpg">
          <a:extLst>
            <a:ext uri="{FF2B5EF4-FFF2-40B4-BE49-F238E27FC236}">
              <a16:creationId xmlns:a16="http://schemas.microsoft.com/office/drawing/2014/main" id="{00000000-0008-0000-0100-00001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85775" y="7858125"/>
          <a:ext cx="1743075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42</xdr:row>
      <xdr:rowOff>85725</xdr:rowOff>
    </xdr:from>
    <xdr:to>
      <xdr:col>9</xdr:col>
      <xdr:colOff>304800</xdr:colOff>
      <xdr:row>53</xdr:row>
      <xdr:rowOff>38100</xdr:rowOff>
    </xdr:to>
    <xdr:pic>
      <xdr:nvPicPr>
        <xdr:cNvPr id="5913" name="Picture 13" descr="Motosport - Patriot.jpg">
          <a:extLst>
            <a:ext uri="{FF2B5EF4-FFF2-40B4-BE49-F238E27FC236}">
              <a16:creationId xmlns:a16="http://schemas.microsoft.com/office/drawing/2014/main" id="{00000000-0008-0000-0100-00001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867025" y="7915275"/>
          <a:ext cx="1733550" cy="1733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342900</xdr:colOff>
      <xdr:row>53</xdr:row>
      <xdr:rowOff>95250</xdr:rowOff>
    </xdr:from>
    <xdr:to>
      <xdr:col>9</xdr:col>
      <xdr:colOff>314325</xdr:colOff>
      <xdr:row>64</xdr:row>
      <xdr:rowOff>9525</xdr:rowOff>
    </xdr:to>
    <xdr:pic>
      <xdr:nvPicPr>
        <xdr:cNvPr id="5914" name="Picture 14" descr="Motosport - Platoon.Black.jpg">
          <a:extLst>
            <a:ext uri="{FF2B5EF4-FFF2-40B4-BE49-F238E27FC236}">
              <a16:creationId xmlns:a16="http://schemas.microsoft.com/office/drawing/2014/main" id="{00000000-0008-0000-0100-00001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914650" y="9705975"/>
          <a:ext cx="1695450" cy="1695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295275</xdr:colOff>
      <xdr:row>53</xdr:row>
      <xdr:rowOff>66675</xdr:rowOff>
    </xdr:from>
    <xdr:to>
      <xdr:col>4</xdr:col>
      <xdr:colOff>257175</xdr:colOff>
      <xdr:row>63</xdr:row>
      <xdr:rowOff>152400</xdr:rowOff>
    </xdr:to>
    <xdr:pic>
      <xdr:nvPicPr>
        <xdr:cNvPr id="5915" name="Picture 15" descr="Motosport - Reaper.jpg">
          <a:extLst>
            <a:ext uri="{FF2B5EF4-FFF2-40B4-BE49-F238E27FC236}">
              <a16:creationId xmlns:a16="http://schemas.microsoft.com/office/drawing/2014/main" id="{00000000-0008-0000-0100-00001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14350" y="9677400"/>
          <a:ext cx="1704975" cy="1704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38100</xdr:colOff>
      <xdr:row>42</xdr:row>
      <xdr:rowOff>85725</xdr:rowOff>
    </xdr:from>
    <xdr:to>
      <xdr:col>12</xdr:col>
      <xdr:colOff>428625</xdr:colOff>
      <xdr:row>52</xdr:row>
      <xdr:rowOff>123825</xdr:rowOff>
    </xdr:to>
    <xdr:pic>
      <xdr:nvPicPr>
        <xdr:cNvPr id="5916" name="Picture 16" descr="Motosport - Bullet.jpg">
          <a:extLst>
            <a:ext uri="{FF2B5EF4-FFF2-40B4-BE49-F238E27FC236}">
              <a16:creationId xmlns:a16="http://schemas.microsoft.com/office/drawing/2014/main" id="{00000000-0008-0000-0100-00001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143500" y="7915275"/>
          <a:ext cx="1657350" cy="1657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2:N69"/>
  <sheetViews>
    <sheetView topLeftCell="A28" zoomScaleNormal="100" workbookViewId="0">
      <selection activeCell="I34" sqref="I34"/>
    </sheetView>
  </sheetViews>
  <sheetFormatPr defaultRowHeight="12.75"/>
  <cols>
    <col min="1" max="1" width="3.28515625" customWidth="1"/>
    <col min="2" max="2" width="7.85546875" customWidth="1"/>
    <col min="7" max="7" width="3.28515625" customWidth="1"/>
    <col min="9" max="9" width="4.28515625" customWidth="1"/>
    <col min="10" max="10" width="12.140625" bestFit="1" customWidth="1"/>
    <col min="12" max="12" width="9.85546875" customWidth="1"/>
  </cols>
  <sheetData>
    <row r="12" spans="2:14" ht="22.5" customHeight="1">
      <c r="C12" s="367" t="s">
        <v>0</v>
      </c>
      <c r="D12" s="367"/>
      <c r="E12" s="367"/>
      <c r="F12" s="367"/>
      <c r="G12" s="367"/>
      <c r="H12" s="367"/>
      <c r="I12" s="367"/>
      <c r="J12" s="367"/>
      <c r="K12" s="365"/>
      <c r="L12" s="365"/>
      <c r="M12" s="365"/>
    </row>
    <row r="13" spans="2:14" ht="6" customHeight="1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366"/>
      <c r="M13" s="365"/>
      <c r="N13" s="365"/>
    </row>
    <row r="14" spans="2:14" ht="18">
      <c r="B14" s="363" t="s">
        <v>1</v>
      </c>
      <c r="C14" s="364"/>
      <c r="D14" s="364"/>
      <c r="E14" s="364"/>
      <c r="F14" s="364"/>
      <c r="G14" s="364"/>
      <c r="H14" s="364"/>
      <c r="I14" s="364"/>
      <c r="J14" s="364"/>
      <c r="K14" s="364"/>
      <c r="L14" s="364"/>
      <c r="M14" s="365"/>
      <c r="N14" s="365"/>
    </row>
    <row r="15" spans="2:14">
      <c r="B15" s="1"/>
      <c r="C15" s="2"/>
      <c r="D15" s="2"/>
      <c r="E15" s="2"/>
      <c r="F15" s="2"/>
      <c r="G15" s="2"/>
      <c r="H15" s="2"/>
      <c r="I15" s="2"/>
      <c r="J15" s="2"/>
      <c r="N15" s="3"/>
    </row>
    <row r="16" spans="2:14" ht="26.25">
      <c r="B16" s="1"/>
      <c r="C16" s="31" t="s">
        <v>2</v>
      </c>
      <c r="D16" s="31"/>
      <c r="E16" s="31"/>
      <c r="F16" s="31"/>
      <c r="G16" s="31"/>
      <c r="H16" s="31"/>
      <c r="I16" s="2"/>
      <c r="J16" s="2"/>
      <c r="N16" s="3"/>
    </row>
    <row r="17" spans="2:14">
      <c r="B17" s="1"/>
      <c r="C17" s="2"/>
      <c r="D17" s="2"/>
      <c r="E17" s="2"/>
      <c r="F17" s="2"/>
      <c r="G17" s="2"/>
      <c r="H17" s="2"/>
      <c r="I17" s="2"/>
      <c r="J17" s="2"/>
      <c r="N17" s="3"/>
    </row>
    <row r="18" spans="2:14" ht="23.25">
      <c r="B18" s="24"/>
      <c r="C18" s="25" t="s">
        <v>3</v>
      </c>
      <c r="D18" s="25"/>
      <c r="E18" s="25"/>
      <c r="F18" s="25"/>
      <c r="G18" s="26"/>
      <c r="H18" s="26"/>
      <c r="I18" s="26"/>
      <c r="J18" s="26"/>
      <c r="K18" s="26"/>
      <c r="L18" s="26"/>
      <c r="N18" s="3"/>
    </row>
    <row r="19" spans="2:14" ht="18">
      <c r="B19" s="24"/>
      <c r="C19" s="27" t="s">
        <v>4</v>
      </c>
      <c r="D19" s="26"/>
      <c r="E19" s="26"/>
      <c r="F19" s="26"/>
      <c r="G19" s="26"/>
      <c r="H19" s="26"/>
      <c r="I19" s="26"/>
      <c r="J19" s="26"/>
      <c r="K19" s="26"/>
      <c r="L19" s="26"/>
      <c r="N19" s="3"/>
    </row>
    <row r="20" spans="2:14">
      <c r="B20" s="1"/>
      <c r="C20" s="2"/>
      <c r="D20" s="2"/>
      <c r="E20" s="2"/>
      <c r="F20" s="2"/>
      <c r="G20" s="2"/>
      <c r="H20" s="2"/>
      <c r="I20" s="2"/>
      <c r="J20" s="2"/>
      <c r="N20" s="3"/>
    </row>
    <row r="21" spans="2:14" ht="18">
      <c r="B21" s="138" t="s">
        <v>5</v>
      </c>
      <c r="C21" s="29" t="s">
        <v>6</v>
      </c>
      <c r="D21" s="29"/>
      <c r="E21" s="29"/>
      <c r="F21" s="29"/>
      <c r="G21" s="29"/>
      <c r="H21" s="30"/>
      <c r="I21" s="2"/>
      <c r="N21" s="3"/>
    </row>
    <row r="22" spans="2:14" ht="15.75">
      <c r="B22" s="13">
        <v>1</v>
      </c>
      <c r="C22" s="14" t="s">
        <v>7</v>
      </c>
      <c r="D22" s="15"/>
      <c r="E22" s="14"/>
      <c r="F22" s="14"/>
      <c r="G22" s="14"/>
      <c r="H22" s="16">
        <v>70</v>
      </c>
      <c r="I22" s="2"/>
      <c r="N22" s="3"/>
    </row>
    <row r="23" spans="2:14" ht="15.75">
      <c r="B23" s="13">
        <v>4</v>
      </c>
      <c r="C23" s="14" t="s">
        <v>8</v>
      </c>
      <c r="D23" s="15"/>
      <c r="E23" s="14"/>
      <c r="F23" s="14"/>
      <c r="G23" s="14"/>
      <c r="H23" s="17">
        <v>180</v>
      </c>
      <c r="I23" s="6" t="s">
        <v>9</v>
      </c>
      <c r="N23" s="3"/>
    </row>
    <row r="24" spans="2:14" ht="15.75">
      <c r="B24" s="13">
        <v>1</v>
      </c>
      <c r="C24" s="14" t="s">
        <v>10</v>
      </c>
      <c r="D24" s="15"/>
      <c r="E24" s="15"/>
      <c r="F24" s="14"/>
      <c r="G24" s="14"/>
      <c r="H24" s="17">
        <v>60</v>
      </c>
      <c r="I24" s="6" t="s">
        <v>9</v>
      </c>
      <c r="N24" s="3"/>
    </row>
    <row r="25" spans="2:14" ht="15.75">
      <c r="B25" s="13">
        <v>1</v>
      </c>
      <c r="C25" s="14" t="s">
        <v>11</v>
      </c>
      <c r="D25" s="15"/>
      <c r="E25" s="15"/>
      <c r="F25" s="14"/>
      <c r="G25" s="14"/>
      <c r="H25" s="17">
        <v>55</v>
      </c>
      <c r="I25" s="6"/>
      <c r="N25" s="3"/>
    </row>
    <row r="26" spans="2:14" ht="15.75">
      <c r="B26" s="13"/>
      <c r="C26" s="14" t="s">
        <v>12</v>
      </c>
      <c r="D26" s="15"/>
      <c r="E26" s="15"/>
      <c r="F26" s="14"/>
      <c r="G26" s="14"/>
      <c r="H26" s="17">
        <v>70</v>
      </c>
      <c r="I26" s="6"/>
      <c r="N26" s="3"/>
    </row>
    <row r="27" spans="2:14" ht="15.75">
      <c r="B27" s="13"/>
      <c r="C27" s="14"/>
      <c r="D27" s="15"/>
      <c r="E27" s="15"/>
      <c r="F27" s="14"/>
      <c r="G27" s="14"/>
      <c r="H27" s="17"/>
      <c r="I27" s="6" t="s">
        <v>9</v>
      </c>
      <c r="N27" s="3"/>
    </row>
    <row r="28" spans="2:14" ht="15.75">
      <c r="B28" s="13"/>
      <c r="C28" s="362" t="s">
        <v>13</v>
      </c>
      <c r="D28" s="362"/>
      <c r="E28" s="15"/>
      <c r="F28" s="14"/>
      <c r="G28" s="14"/>
      <c r="H28" s="17"/>
      <c r="I28" s="6" t="s">
        <v>9</v>
      </c>
      <c r="N28" s="3"/>
    </row>
    <row r="29" spans="2:14" ht="15.75">
      <c r="B29" s="13"/>
      <c r="C29" s="28"/>
      <c r="D29" s="28"/>
      <c r="E29" s="15"/>
      <c r="F29" s="14"/>
      <c r="G29" s="14"/>
      <c r="H29" s="17"/>
      <c r="I29" s="2"/>
      <c r="J29" s="5"/>
      <c r="N29" s="3"/>
    </row>
    <row r="30" spans="2:14" ht="15.75">
      <c r="B30" s="13"/>
      <c r="C30" s="14"/>
      <c r="D30" s="15"/>
      <c r="E30" s="14"/>
      <c r="F30" s="14"/>
      <c r="G30" s="14"/>
      <c r="H30" s="17"/>
      <c r="N30" s="3"/>
    </row>
    <row r="31" spans="2:14" ht="15.75">
      <c r="B31" s="13"/>
      <c r="C31" s="14"/>
      <c r="D31" s="15"/>
      <c r="E31" s="15"/>
      <c r="F31" s="14"/>
      <c r="G31" s="14"/>
      <c r="H31" s="17"/>
      <c r="N31" s="3"/>
    </row>
    <row r="32" spans="2:14" ht="15.75">
      <c r="B32" s="13"/>
      <c r="N32" s="3"/>
    </row>
    <row r="33" spans="2:14" ht="15">
      <c r="B33" s="18"/>
      <c r="N33" s="3"/>
    </row>
    <row r="34" spans="2:14">
      <c r="B34" s="7"/>
      <c r="N34" s="3"/>
    </row>
    <row r="35" spans="2:14">
      <c r="B35" s="7"/>
      <c r="C35" s="21"/>
      <c r="N35" s="3"/>
    </row>
    <row r="36" spans="2:14">
      <c r="B36" s="7"/>
      <c r="D36" s="368" t="s">
        <v>14</v>
      </c>
      <c r="E36" s="365"/>
      <c r="F36" s="365"/>
      <c r="N36" s="3"/>
    </row>
    <row r="37" spans="2:14">
      <c r="B37" s="7"/>
      <c r="N37" s="3"/>
    </row>
    <row r="38" spans="2:14">
      <c r="B38" s="7"/>
      <c r="C38" s="2" t="s">
        <v>15</v>
      </c>
      <c r="D38" s="22"/>
      <c r="E38" s="22"/>
      <c r="G38" s="22"/>
      <c r="N38" s="3"/>
    </row>
    <row r="39" spans="2:14" ht="15.75">
      <c r="B39" s="7"/>
      <c r="C39" s="2" t="s">
        <v>16</v>
      </c>
      <c r="D39" s="23"/>
      <c r="E39" s="23"/>
      <c r="G39" s="23"/>
      <c r="N39" s="3"/>
    </row>
    <row r="40" spans="2:14">
      <c r="B40" s="7"/>
      <c r="N40" s="3"/>
    </row>
    <row r="41" spans="2:14">
      <c r="B41" s="4"/>
      <c r="C41" s="2"/>
      <c r="F41" s="2"/>
      <c r="G41" s="2"/>
      <c r="H41" s="5"/>
      <c r="I41" s="6"/>
      <c r="N41" s="3"/>
    </row>
    <row r="42" spans="2:14">
      <c r="B42" s="7"/>
      <c r="I42" s="6" t="s">
        <v>9</v>
      </c>
      <c r="N42" s="3"/>
    </row>
    <row r="43" spans="2:14">
      <c r="B43" s="7"/>
      <c r="N43" s="3"/>
    </row>
    <row r="44" spans="2:14">
      <c r="B44" s="7"/>
      <c r="N44" s="3"/>
    </row>
    <row r="45" spans="2:14">
      <c r="B45" s="7"/>
      <c r="N45" s="3"/>
    </row>
    <row r="46" spans="2:14">
      <c r="B46" s="7"/>
      <c r="N46" s="3"/>
    </row>
    <row r="47" spans="2:14">
      <c r="B47" s="7"/>
      <c r="N47" s="3"/>
    </row>
    <row r="48" spans="2:14">
      <c r="B48" s="7"/>
      <c r="N48" s="3"/>
    </row>
    <row r="49" spans="2:14">
      <c r="B49" s="7"/>
      <c r="N49" s="3"/>
    </row>
    <row r="50" spans="2:14">
      <c r="B50" s="7"/>
      <c r="N50" s="3"/>
    </row>
    <row r="51" spans="2:14">
      <c r="B51" s="7"/>
      <c r="N51" s="3"/>
    </row>
    <row r="52" spans="2:14">
      <c r="B52" s="7"/>
      <c r="N52" s="3"/>
    </row>
    <row r="53" spans="2:14">
      <c r="B53" s="7"/>
      <c r="N53" s="3"/>
    </row>
    <row r="54" spans="2:14">
      <c r="B54" s="7"/>
      <c r="N54" s="3"/>
    </row>
    <row r="55" spans="2:14">
      <c r="B55" s="7"/>
      <c r="N55" s="3"/>
    </row>
    <row r="56" spans="2:14">
      <c r="B56" s="7"/>
      <c r="N56" s="3"/>
    </row>
    <row r="57" spans="2:14">
      <c r="B57" s="7"/>
      <c r="N57" s="3"/>
    </row>
    <row r="58" spans="2:14">
      <c r="B58" s="7"/>
      <c r="N58" s="3"/>
    </row>
    <row r="59" spans="2:14">
      <c r="B59" s="7"/>
      <c r="N59" s="3"/>
    </row>
    <row r="60" spans="2:14">
      <c r="B60" s="7"/>
      <c r="N60" s="3"/>
    </row>
    <row r="61" spans="2:14">
      <c r="B61" s="7"/>
      <c r="N61" s="3"/>
    </row>
    <row r="62" spans="2:14">
      <c r="B62" s="7"/>
      <c r="N62" s="3"/>
    </row>
    <row r="63" spans="2:14">
      <c r="B63" s="7"/>
      <c r="N63" s="3"/>
    </row>
    <row r="64" spans="2:14">
      <c r="B64" s="7"/>
      <c r="N64" s="3"/>
    </row>
    <row r="65" spans="2:14" ht="15" customHeight="1">
      <c r="B65" s="7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3"/>
    </row>
    <row r="66" spans="2:14">
      <c r="B66" s="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3"/>
    </row>
    <row r="67" spans="2:14">
      <c r="B67" s="8"/>
      <c r="C67" s="19"/>
      <c r="N67" s="3"/>
    </row>
    <row r="68" spans="2:14" ht="15" customHeight="1">
      <c r="B68" s="8"/>
      <c r="N68" s="3"/>
    </row>
    <row r="69" spans="2:14">
      <c r="B69" s="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10"/>
    </row>
  </sheetData>
  <mergeCells count="5">
    <mergeCell ref="C28:D28"/>
    <mergeCell ref="B14:N14"/>
    <mergeCell ref="L13:N13"/>
    <mergeCell ref="C12:M12"/>
    <mergeCell ref="D36:F36"/>
  </mergeCells>
  <phoneticPr fontId="0" type="noConversion"/>
  <printOptions horizontalCentered="1" verticalCentered="1"/>
  <pageMargins left="0.31" right="0.3" top="0.39" bottom="0.45" header="0.41" footer="0.5"/>
  <pageSetup scale="8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G162"/>
  <sheetViews>
    <sheetView view="pageBreakPreview" zoomScale="75" zoomScaleNormal="100" zoomScaleSheetLayoutView="75" workbookViewId="0">
      <selection activeCell="C121" sqref="C121"/>
    </sheetView>
  </sheetViews>
  <sheetFormatPr defaultRowHeight="12.75"/>
  <cols>
    <col min="1" max="1" width="42.5703125" customWidth="1"/>
    <col min="2" max="2" width="30.42578125" customWidth="1"/>
    <col min="3" max="3" width="9.5703125" customWidth="1"/>
    <col min="4" max="4" width="13.5703125" customWidth="1"/>
    <col min="5" max="5" width="15.7109375" customWidth="1"/>
    <col min="6" max="6" width="16" customWidth="1"/>
  </cols>
  <sheetData>
    <row r="1" spans="1:6" ht="20.25">
      <c r="A1" s="32" t="s">
        <v>237</v>
      </c>
      <c r="D1" s="33"/>
      <c r="F1" s="34"/>
    </row>
    <row r="2" spans="1:6" ht="18">
      <c r="A2" s="32" t="s">
        <v>672</v>
      </c>
      <c r="B2" s="69"/>
      <c r="E2" s="22"/>
      <c r="F2" s="70"/>
    </row>
    <row r="3" spans="1:6" ht="18">
      <c r="A3" s="32" t="s">
        <v>243</v>
      </c>
      <c r="B3" s="69"/>
      <c r="C3" s="32"/>
      <c r="D3" s="313" t="s">
        <v>22</v>
      </c>
      <c r="E3" s="72" t="s">
        <v>17</v>
      </c>
      <c r="F3" s="73" t="s">
        <v>18</v>
      </c>
    </row>
    <row r="4" spans="1:6" ht="16.5" thickBot="1">
      <c r="A4" s="74" t="s">
        <v>19</v>
      </c>
      <c r="B4" s="74" t="s">
        <v>20</v>
      </c>
      <c r="C4" s="74" t="s">
        <v>21</v>
      </c>
      <c r="D4" s="75" t="s">
        <v>543</v>
      </c>
      <c r="E4" s="77" t="s">
        <v>23</v>
      </c>
      <c r="F4" s="78" t="s">
        <v>24</v>
      </c>
    </row>
    <row r="5" spans="1:6" ht="18.75" thickTop="1">
      <c r="A5" s="210" t="s">
        <v>337</v>
      </c>
      <c r="B5" s="267" t="s">
        <v>458</v>
      </c>
      <c r="C5" s="212" t="s">
        <v>25</v>
      </c>
      <c r="D5" s="79">
        <v>92</v>
      </c>
      <c r="E5" s="97">
        <f t="shared" ref="E5:E10" si="0">SUM(D5*0.7)</f>
        <v>64.399999999999991</v>
      </c>
      <c r="F5" s="98">
        <f t="shared" ref="F5:F10" si="1">SUM(D5*0.65)</f>
        <v>59.800000000000004</v>
      </c>
    </row>
    <row r="6" spans="1:6" ht="18">
      <c r="A6" s="210" t="s">
        <v>338</v>
      </c>
      <c r="B6" s="268" t="s">
        <v>556</v>
      </c>
      <c r="C6" s="212" t="s">
        <v>26</v>
      </c>
      <c r="D6" s="79">
        <v>105</v>
      </c>
      <c r="E6" s="97">
        <f t="shared" si="0"/>
        <v>73.5</v>
      </c>
      <c r="F6" s="98">
        <f t="shared" si="1"/>
        <v>68.25</v>
      </c>
    </row>
    <row r="7" spans="1:6" ht="18">
      <c r="A7" s="210" t="s">
        <v>339</v>
      </c>
      <c r="B7" s="268" t="s">
        <v>545</v>
      </c>
      <c r="C7" s="212" t="s">
        <v>26</v>
      </c>
      <c r="D7" s="79">
        <v>122</v>
      </c>
      <c r="E7" s="97">
        <f>SUM(D7*0.7)</f>
        <v>85.399999999999991</v>
      </c>
      <c r="F7" s="98">
        <f>SUM(D7*0.65)</f>
        <v>79.3</v>
      </c>
    </row>
    <row r="8" spans="1:6" ht="18">
      <c r="A8" s="210" t="s">
        <v>340</v>
      </c>
      <c r="B8" s="268" t="s">
        <v>546</v>
      </c>
      <c r="C8" s="212" t="s">
        <v>26</v>
      </c>
      <c r="D8" s="79">
        <v>185</v>
      </c>
      <c r="E8" s="97">
        <f t="shared" si="0"/>
        <v>129.5</v>
      </c>
      <c r="F8" s="98">
        <f t="shared" si="1"/>
        <v>120.25</v>
      </c>
    </row>
    <row r="9" spans="1:6" ht="16.5" customHeight="1">
      <c r="A9" s="210" t="s">
        <v>341</v>
      </c>
      <c r="B9" s="268" t="s">
        <v>458</v>
      </c>
      <c r="C9" s="212" t="s">
        <v>27</v>
      </c>
      <c r="D9" s="79">
        <v>130</v>
      </c>
      <c r="E9" s="97">
        <f t="shared" si="0"/>
        <v>91</v>
      </c>
      <c r="F9" s="98">
        <f t="shared" si="1"/>
        <v>84.5</v>
      </c>
    </row>
    <row r="10" spans="1:6" ht="16.5" customHeight="1">
      <c r="A10" s="210" t="s">
        <v>342</v>
      </c>
      <c r="B10" s="268" t="s">
        <v>343</v>
      </c>
      <c r="C10" s="212" t="s">
        <v>27</v>
      </c>
      <c r="D10" s="79">
        <v>210</v>
      </c>
      <c r="E10" s="97">
        <f t="shared" si="0"/>
        <v>147</v>
      </c>
      <c r="F10" s="98">
        <f t="shared" si="1"/>
        <v>136.5</v>
      </c>
    </row>
    <row r="11" spans="1:6" ht="18">
      <c r="A11" s="210" t="s">
        <v>344</v>
      </c>
      <c r="B11" s="268" t="s">
        <v>557</v>
      </c>
      <c r="C11" s="212" t="s">
        <v>28</v>
      </c>
      <c r="D11" s="79">
        <v>118</v>
      </c>
      <c r="E11" s="97">
        <f t="shared" ref="E11:E98" si="2">SUM(D11*0.7)</f>
        <v>82.6</v>
      </c>
      <c r="F11" s="98">
        <f t="shared" ref="F11:F98" si="3">SUM(D11*0.65)</f>
        <v>76.7</v>
      </c>
    </row>
    <row r="12" spans="1:6" ht="18">
      <c r="A12" s="210" t="s">
        <v>457</v>
      </c>
      <c r="B12" s="268" t="s">
        <v>459</v>
      </c>
      <c r="C12" s="212" t="s">
        <v>28</v>
      </c>
      <c r="D12" s="79">
        <v>130</v>
      </c>
      <c r="E12" s="97">
        <f t="shared" si="2"/>
        <v>91</v>
      </c>
      <c r="F12" s="98">
        <f t="shared" si="3"/>
        <v>84.5</v>
      </c>
    </row>
    <row r="13" spans="1:6" ht="18">
      <c r="A13" s="210" t="s">
        <v>345</v>
      </c>
      <c r="B13" s="268" t="s">
        <v>547</v>
      </c>
      <c r="C13" s="212" t="s">
        <v>28</v>
      </c>
      <c r="D13" s="79">
        <v>200</v>
      </c>
      <c r="E13" s="97">
        <f>SUM(D13*0.7)</f>
        <v>140</v>
      </c>
      <c r="F13" s="98">
        <f>SUM(D13*0.65)</f>
        <v>130</v>
      </c>
    </row>
    <row r="14" spans="1:6" ht="18">
      <c r="A14" s="210" t="s">
        <v>399</v>
      </c>
      <c r="B14" s="212" t="s">
        <v>400</v>
      </c>
      <c r="C14" s="212" t="s">
        <v>398</v>
      </c>
      <c r="D14" s="79">
        <v>150</v>
      </c>
      <c r="E14" s="97">
        <f>SUM(D14*0.7)</f>
        <v>105</v>
      </c>
      <c r="F14" s="98">
        <f>SUM(D14*0.65)</f>
        <v>97.5</v>
      </c>
    </row>
    <row r="15" spans="1:6" ht="18">
      <c r="A15" s="210" t="s">
        <v>346</v>
      </c>
      <c r="B15" s="268" t="s">
        <v>558</v>
      </c>
      <c r="C15" s="212" t="s">
        <v>29</v>
      </c>
      <c r="D15" s="79">
        <v>150</v>
      </c>
      <c r="E15" s="97">
        <f t="shared" si="2"/>
        <v>105</v>
      </c>
      <c r="F15" s="98">
        <f t="shared" si="3"/>
        <v>97.5</v>
      </c>
    </row>
    <row r="16" spans="1:6" ht="18">
      <c r="A16" s="210" t="s">
        <v>347</v>
      </c>
      <c r="B16" s="268" t="s">
        <v>547</v>
      </c>
      <c r="C16" s="212" t="s">
        <v>29</v>
      </c>
      <c r="D16" s="79">
        <v>230</v>
      </c>
      <c r="E16" s="97">
        <f t="shared" si="2"/>
        <v>161</v>
      </c>
      <c r="F16" s="98">
        <f t="shared" si="3"/>
        <v>149.5</v>
      </c>
    </row>
    <row r="17" spans="1:6" ht="18">
      <c r="A17" s="210" t="s">
        <v>348</v>
      </c>
      <c r="B17" s="268" t="s">
        <v>638</v>
      </c>
      <c r="C17" s="212" t="s">
        <v>29</v>
      </c>
      <c r="D17" s="79">
        <v>160</v>
      </c>
      <c r="E17" s="97">
        <f t="shared" si="2"/>
        <v>112</v>
      </c>
      <c r="F17" s="98">
        <f t="shared" si="3"/>
        <v>104</v>
      </c>
    </row>
    <row r="18" spans="1:6" ht="18">
      <c r="A18" s="210" t="s">
        <v>349</v>
      </c>
      <c r="B18" s="268" t="s">
        <v>550</v>
      </c>
      <c r="C18" s="212" t="s">
        <v>30</v>
      </c>
      <c r="D18" s="79">
        <v>170</v>
      </c>
      <c r="E18" s="97">
        <f t="shared" si="2"/>
        <v>118.99999999999999</v>
      </c>
      <c r="F18" s="98">
        <f t="shared" si="3"/>
        <v>110.5</v>
      </c>
    </row>
    <row r="19" spans="1:6" ht="18">
      <c r="A19" s="210" t="s">
        <v>350</v>
      </c>
      <c r="B19" s="268" t="s">
        <v>548</v>
      </c>
      <c r="C19" s="212" t="s">
        <v>30</v>
      </c>
      <c r="D19" s="79">
        <v>250</v>
      </c>
      <c r="E19" s="97">
        <f t="shared" ref="E19:E22" si="4">SUM(D19*0.7)</f>
        <v>175</v>
      </c>
      <c r="F19" s="98">
        <f t="shared" ref="F19:F22" si="5">SUM(D19*0.65)</f>
        <v>162.5</v>
      </c>
    </row>
    <row r="20" spans="1:6" s="314" customFormat="1" ht="18">
      <c r="A20" s="210" t="s">
        <v>636</v>
      </c>
      <c r="B20" s="358" t="s">
        <v>637</v>
      </c>
      <c r="C20" s="212" t="s">
        <v>30</v>
      </c>
      <c r="D20" s="79">
        <v>195</v>
      </c>
      <c r="E20" s="97">
        <f t="shared" si="4"/>
        <v>136.5</v>
      </c>
      <c r="F20" s="98">
        <f t="shared" si="5"/>
        <v>126.75</v>
      </c>
    </row>
    <row r="21" spans="1:6" ht="18">
      <c r="A21" s="210" t="s">
        <v>351</v>
      </c>
      <c r="B21" s="268" t="s">
        <v>549</v>
      </c>
      <c r="C21" s="212" t="s">
        <v>30</v>
      </c>
      <c r="D21" s="79">
        <v>195</v>
      </c>
      <c r="E21" s="97">
        <f t="shared" si="4"/>
        <v>136.5</v>
      </c>
      <c r="F21" s="98">
        <f t="shared" si="5"/>
        <v>126.75</v>
      </c>
    </row>
    <row r="22" spans="1:6" ht="18">
      <c r="A22" s="210" t="s">
        <v>352</v>
      </c>
      <c r="B22" s="268" t="s">
        <v>353</v>
      </c>
      <c r="C22" s="212" t="s">
        <v>30</v>
      </c>
      <c r="D22" s="79">
        <v>280</v>
      </c>
      <c r="E22" s="97">
        <f t="shared" si="4"/>
        <v>196</v>
      </c>
      <c r="F22" s="98">
        <f t="shared" si="5"/>
        <v>182</v>
      </c>
    </row>
    <row r="23" spans="1:6" ht="18">
      <c r="A23" s="210" t="s">
        <v>354</v>
      </c>
      <c r="B23" s="268" t="s">
        <v>639</v>
      </c>
      <c r="C23" s="212" t="s">
        <v>232</v>
      </c>
      <c r="D23" s="79">
        <v>215</v>
      </c>
      <c r="E23" s="97">
        <f t="shared" ref="E23" si="6">SUM(D23*0.7)</f>
        <v>150.5</v>
      </c>
      <c r="F23" s="98">
        <f t="shared" ref="F23" si="7">SUM(D23*0.65)</f>
        <v>139.75</v>
      </c>
    </row>
    <row r="24" spans="1:6" ht="18">
      <c r="A24" s="210" t="s">
        <v>355</v>
      </c>
      <c r="B24" s="268" t="s">
        <v>356</v>
      </c>
      <c r="C24" s="212" t="s">
        <v>232</v>
      </c>
      <c r="D24" s="79">
        <v>250</v>
      </c>
      <c r="E24" s="97">
        <f t="shared" ref="E24:E31" si="8">SUM(D24*0.7)</f>
        <v>175</v>
      </c>
      <c r="F24" s="98">
        <f t="shared" ref="F24:F31" si="9">SUM(D24*0.65)</f>
        <v>162.5</v>
      </c>
    </row>
    <row r="25" spans="1:6" ht="18">
      <c r="A25" s="210" t="s">
        <v>357</v>
      </c>
      <c r="B25" s="268" t="s">
        <v>358</v>
      </c>
      <c r="C25" s="212" t="s">
        <v>232</v>
      </c>
      <c r="D25" s="79">
        <v>380</v>
      </c>
      <c r="E25" s="97">
        <f t="shared" si="8"/>
        <v>266</v>
      </c>
      <c r="F25" s="98">
        <f t="shared" si="9"/>
        <v>247</v>
      </c>
    </row>
    <row r="26" spans="1:6" ht="18">
      <c r="A26" s="210" t="s">
        <v>359</v>
      </c>
      <c r="B26" s="268" t="s">
        <v>550</v>
      </c>
      <c r="C26" s="212" t="s">
        <v>261</v>
      </c>
      <c r="D26" s="79">
        <v>275</v>
      </c>
      <c r="E26" s="97">
        <f t="shared" si="8"/>
        <v>192.5</v>
      </c>
      <c r="F26" s="98">
        <f t="shared" si="9"/>
        <v>178.75</v>
      </c>
    </row>
    <row r="27" spans="1:6" ht="18">
      <c r="A27" s="210" t="s">
        <v>360</v>
      </c>
      <c r="B27" s="268" t="s">
        <v>640</v>
      </c>
      <c r="C27" s="212" t="s">
        <v>261</v>
      </c>
      <c r="D27" s="79">
        <v>300</v>
      </c>
      <c r="E27" s="97">
        <f t="shared" si="8"/>
        <v>210</v>
      </c>
      <c r="F27" s="98">
        <f t="shared" si="9"/>
        <v>195</v>
      </c>
    </row>
    <row r="28" spans="1:6" ht="18">
      <c r="A28" s="210" t="s">
        <v>361</v>
      </c>
      <c r="B28" s="268" t="s">
        <v>358</v>
      </c>
      <c r="C28" s="212" t="s">
        <v>261</v>
      </c>
      <c r="D28" s="79">
        <v>415</v>
      </c>
      <c r="E28" s="97">
        <f t="shared" si="8"/>
        <v>290.5</v>
      </c>
      <c r="F28" s="98">
        <f t="shared" si="9"/>
        <v>269.75</v>
      </c>
    </row>
    <row r="29" spans="1:6" ht="18">
      <c r="A29" s="210" t="s">
        <v>362</v>
      </c>
      <c r="B29" s="268" t="s">
        <v>641</v>
      </c>
      <c r="C29" s="212" t="s">
        <v>364</v>
      </c>
      <c r="D29" s="79">
        <v>345</v>
      </c>
      <c r="E29" s="97">
        <f t="shared" si="8"/>
        <v>241.49999999999997</v>
      </c>
      <c r="F29" s="98">
        <f t="shared" si="9"/>
        <v>224.25</v>
      </c>
    </row>
    <row r="30" spans="1:6" ht="18">
      <c r="A30" s="210" t="s">
        <v>365</v>
      </c>
      <c r="B30" s="268" t="s">
        <v>366</v>
      </c>
      <c r="C30" s="212" t="s">
        <v>364</v>
      </c>
      <c r="D30" s="79">
        <v>380</v>
      </c>
      <c r="E30" s="97">
        <f t="shared" si="8"/>
        <v>266</v>
      </c>
      <c r="F30" s="98">
        <f t="shared" si="9"/>
        <v>247</v>
      </c>
    </row>
    <row r="31" spans="1:6" ht="18.75" thickBot="1">
      <c r="A31" s="213" t="s">
        <v>367</v>
      </c>
      <c r="B31" s="269" t="s">
        <v>353</v>
      </c>
      <c r="C31" s="214" t="s">
        <v>364</v>
      </c>
      <c r="D31" s="209">
        <v>560</v>
      </c>
      <c r="E31" s="226">
        <f t="shared" si="8"/>
        <v>392</v>
      </c>
      <c r="F31" s="227">
        <f t="shared" si="9"/>
        <v>364</v>
      </c>
    </row>
    <row r="32" spans="1:6" ht="18">
      <c r="A32" s="95"/>
      <c r="B32" s="37"/>
      <c r="C32" s="37"/>
      <c r="D32" s="96"/>
      <c r="E32" s="97"/>
      <c r="F32" s="98"/>
    </row>
    <row r="33" spans="1:7" ht="18.75" thickBot="1">
      <c r="A33" s="146" t="s">
        <v>246</v>
      </c>
      <c r="B33" s="74" t="s">
        <v>20</v>
      </c>
      <c r="C33" s="74" t="s">
        <v>21</v>
      </c>
      <c r="D33" s="75" t="s">
        <v>22</v>
      </c>
      <c r="E33" s="77" t="s">
        <v>17</v>
      </c>
      <c r="F33" s="78" t="s">
        <v>18</v>
      </c>
    </row>
    <row r="34" spans="1:7" ht="18.75" thickTop="1">
      <c r="A34" s="210" t="s">
        <v>238</v>
      </c>
      <c r="B34" s="211" t="s">
        <v>544</v>
      </c>
      <c r="C34" s="212" t="s">
        <v>26</v>
      </c>
      <c r="D34" s="96">
        <v>118</v>
      </c>
      <c r="E34" s="97">
        <f t="shared" ref="E34:E43" si="10">SUM(D34*0.7)</f>
        <v>82.6</v>
      </c>
      <c r="F34" s="98">
        <f t="shared" ref="F34:F43" si="11">SUM(D34*0.65)</f>
        <v>76.7</v>
      </c>
    </row>
    <row r="35" spans="1:7" ht="18">
      <c r="A35" s="210" t="s">
        <v>31</v>
      </c>
      <c r="B35" s="211" t="s">
        <v>544</v>
      </c>
      <c r="C35" s="212" t="s">
        <v>26</v>
      </c>
      <c r="D35" s="96">
        <v>200</v>
      </c>
      <c r="E35" s="97">
        <f t="shared" si="10"/>
        <v>140</v>
      </c>
      <c r="F35" s="98">
        <f t="shared" si="11"/>
        <v>130</v>
      </c>
    </row>
    <row r="36" spans="1:7" ht="18">
      <c r="A36" s="210" t="s">
        <v>238</v>
      </c>
      <c r="B36" s="211" t="s">
        <v>544</v>
      </c>
      <c r="C36" s="212" t="s">
        <v>27</v>
      </c>
      <c r="D36" s="96">
        <v>145</v>
      </c>
      <c r="E36" s="97">
        <f t="shared" si="10"/>
        <v>101.5</v>
      </c>
      <c r="F36" s="98">
        <f t="shared" si="11"/>
        <v>94.25</v>
      </c>
    </row>
    <row r="37" spans="1:7" ht="18">
      <c r="A37" s="210" t="s">
        <v>31</v>
      </c>
      <c r="B37" s="211" t="s">
        <v>544</v>
      </c>
      <c r="C37" s="212" t="s">
        <v>27</v>
      </c>
      <c r="D37" s="96">
        <v>235</v>
      </c>
      <c r="E37" s="97">
        <f t="shared" si="10"/>
        <v>164.5</v>
      </c>
      <c r="F37" s="98">
        <f t="shared" si="11"/>
        <v>152.75</v>
      </c>
    </row>
    <row r="38" spans="1:7" ht="18">
      <c r="A38" s="210" t="s">
        <v>239</v>
      </c>
      <c r="B38" s="211" t="s">
        <v>544</v>
      </c>
      <c r="C38" s="212" t="s">
        <v>368</v>
      </c>
      <c r="D38" s="96">
        <v>130</v>
      </c>
      <c r="E38" s="97">
        <f t="shared" si="10"/>
        <v>91</v>
      </c>
      <c r="F38" s="98">
        <f t="shared" si="11"/>
        <v>84.5</v>
      </c>
    </row>
    <row r="39" spans="1:7" ht="18">
      <c r="A39" s="210" t="s">
        <v>415</v>
      </c>
      <c r="B39" s="211" t="s">
        <v>544</v>
      </c>
      <c r="C39" s="212" t="s">
        <v>398</v>
      </c>
      <c r="D39" s="96">
        <v>160</v>
      </c>
      <c r="E39" s="97">
        <f t="shared" si="10"/>
        <v>112</v>
      </c>
      <c r="F39" s="98">
        <f t="shared" si="11"/>
        <v>104</v>
      </c>
      <c r="G39" s="252"/>
    </row>
    <row r="40" spans="1:7" ht="18">
      <c r="A40" s="210" t="s">
        <v>253</v>
      </c>
      <c r="B40" s="211" t="s">
        <v>544</v>
      </c>
      <c r="C40" s="212" t="s">
        <v>368</v>
      </c>
      <c r="D40" s="96">
        <v>215</v>
      </c>
      <c r="E40" s="97">
        <f t="shared" si="10"/>
        <v>150.5</v>
      </c>
      <c r="F40" s="98">
        <f t="shared" si="11"/>
        <v>139.75</v>
      </c>
    </row>
    <row r="41" spans="1:7" ht="18">
      <c r="A41" s="210" t="s">
        <v>416</v>
      </c>
      <c r="B41" s="211" t="s">
        <v>544</v>
      </c>
      <c r="C41" s="212" t="s">
        <v>398</v>
      </c>
      <c r="D41" s="96">
        <v>250</v>
      </c>
      <c r="E41" s="97">
        <f t="shared" si="10"/>
        <v>175</v>
      </c>
      <c r="F41" s="98">
        <f t="shared" si="11"/>
        <v>162.5</v>
      </c>
    </row>
    <row r="42" spans="1:7" ht="18" hidden="1">
      <c r="A42" s="304" t="s">
        <v>369</v>
      </c>
      <c r="B42" s="305">
        <v>236</v>
      </c>
      <c r="C42" s="306" t="s">
        <v>370</v>
      </c>
      <c r="D42" s="270">
        <v>252</v>
      </c>
      <c r="E42" s="271">
        <f t="shared" si="10"/>
        <v>176.39999999999998</v>
      </c>
      <c r="F42" s="272">
        <f t="shared" si="11"/>
        <v>163.80000000000001</v>
      </c>
    </row>
    <row r="43" spans="1:7" ht="18" hidden="1">
      <c r="A43" s="304" t="s">
        <v>240</v>
      </c>
      <c r="B43" s="305">
        <v>811827</v>
      </c>
      <c r="C43" s="306" t="s">
        <v>29</v>
      </c>
      <c r="D43" s="270">
        <v>181</v>
      </c>
      <c r="E43" s="271">
        <f t="shared" si="10"/>
        <v>126.69999999999999</v>
      </c>
      <c r="F43" s="272">
        <f t="shared" si="11"/>
        <v>117.65</v>
      </c>
    </row>
    <row r="44" spans="1:7" ht="18" hidden="1">
      <c r="A44" s="304" t="s">
        <v>241</v>
      </c>
      <c r="B44" s="305">
        <v>811827</v>
      </c>
      <c r="C44" s="306" t="s">
        <v>30</v>
      </c>
      <c r="D44" s="270">
        <v>228</v>
      </c>
      <c r="E44" s="271">
        <f t="shared" ref="E44:E45" si="12">SUM(D44*0.7)</f>
        <v>159.6</v>
      </c>
      <c r="F44" s="272">
        <f t="shared" ref="F44:F45" si="13">SUM(D44*0.65)</f>
        <v>148.20000000000002</v>
      </c>
    </row>
    <row r="45" spans="1:7" ht="18.75" hidden="1" thickBot="1">
      <c r="A45" s="307" t="s">
        <v>242</v>
      </c>
      <c r="B45" s="308">
        <v>811827</v>
      </c>
      <c r="C45" s="309" t="s">
        <v>232</v>
      </c>
      <c r="D45" s="310">
        <v>270</v>
      </c>
      <c r="E45" s="311">
        <f t="shared" si="12"/>
        <v>189</v>
      </c>
      <c r="F45" s="312">
        <f t="shared" si="13"/>
        <v>175.5</v>
      </c>
    </row>
    <row r="46" spans="1:7" ht="18">
      <c r="A46" s="32" t="s">
        <v>244</v>
      </c>
      <c r="B46" s="37"/>
      <c r="C46" s="37"/>
      <c r="D46" s="96"/>
      <c r="E46" s="99" t="s">
        <v>17</v>
      </c>
      <c r="F46" s="100" t="s">
        <v>18</v>
      </c>
    </row>
    <row r="47" spans="1:7" ht="18.75" thickBot="1">
      <c r="A47" s="32" t="s">
        <v>245</v>
      </c>
      <c r="B47" s="69" t="s">
        <v>21</v>
      </c>
      <c r="C47" s="101"/>
      <c r="D47" s="102" t="s">
        <v>22</v>
      </c>
      <c r="E47" s="103" t="s">
        <v>23</v>
      </c>
      <c r="F47" s="104" t="s">
        <v>24</v>
      </c>
    </row>
    <row r="48" spans="1:7" ht="18.75" thickTop="1">
      <c r="A48" s="105" t="s">
        <v>32</v>
      </c>
      <c r="B48" s="106" t="s">
        <v>33</v>
      </c>
      <c r="C48" s="107"/>
      <c r="D48" s="96">
        <v>136</v>
      </c>
      <c r="E48" s="97">
        <f t="shared" si="2"/>
        <v>95.199999999999989</v>
      </c>
      <c r="F48" s="98">
        <f t="shared" si="3"/>
        <v>88.4</v>
      </c>
    </row>
    <row r="49" spans="1:6" ht="18">
      <c r="A49" s="41" t="s">
        <v>34</v>
      </c>
      <c r="B49" s="37" t="s">
        <v>35</v>
      </c>
      <c r="C49" s="108"/>
      <c r="D49" s="96">
        <v>162</v>
      </c>
      <c r="E49" s="97">
        <f t="shared" si="2"/>
        <v>113.39999999999999</v>
      </c>
      <c r="F49" s="98">
        <f t="shared" si="3"/>
        <v>105.3</v>
      </c>
    </row>
    <row r="50" spans="1:6" ht="18">
      <c r="A50" s="41" t="s">
        <v>36</v>
      </c>
      <c r="B50" s="37" t="s">
        <v>37</v>
      </c>
      <c r="C50" s="108"/>
      <c r="D50" s="96">
        <v>130</v>
      </c>
      <c r="E50" s="97">
        <f t="shared" si="2"/>
        <v>91</v>
      </c>
      <c r="F50" s="98">
        <f t="shared" si="3"/>
        <v>84.5</v>
      </c>
    </row>
    <row r="51" spans="1:6" ht="18">
      <c r="A51" s="41" t="s">
        <v>297</v>
      </c>
      <c r="B51" s="37" t="s">
        <v>53</v>
      </c>
      <c r="C51" s="108"/>
      <c r="D51" s="96">
        <v>180</v>
      </c>
      <c r="E51" s="97">
        <f t="shared" ref="E51" si="14">SUM(D51*0.7)</f>
        <v>125.99999999999999</v>
      </c>
      <c r="F51" s="98">
        <f t="shared" ref="F51" si="15">SUM(D51*0.65)</f>
        <v>117</v>
      </c>
    </row>
    <row r="52" spans="1:6" ht="18">
      <c r="A52" s="41" t="s">
        <v>38</v>
      </c>
      <c r="B52" s="37" t="s">
        <v>39</v>
      </c>
      <c r="C52" s="108"/>
      <c r="D52" s="96">
        <v>158</v>
      </c>
      <c r="E52" s="97">
        <f t="shared" si="2"/>
        <v>110.6</v>
      </c>
      <c r="F52" s="98">
        <f t="shared" si="3"/>
        <v>102.7</v>
      </c>
    </row>
    <row r="53" spans="1:6" ht="18">
      <c r="A53" s="41" t="s">
        <v>40</v>
      </c>
      <c r="B53" s="37" t="s">
        <v>41</v>
      </c>
      <c r="C53" s="108"/>
      <c r="D53" s="96">
        <v>190</v>
      </c>
      <c r="E53" s="97">
        <f t="shared" si="2"/>
        <v>133</v>
      </c>
      <c r="F53" s="98">
        <f t="shared" si="3"/>
        <v>123.5</v>
      </c>
    </row>
    <row r="54" spans="1:6" ht="18">
      <c r="A54" s="41" t="s">
        <v>42</v>
      </c>
      <c r="B54" s="37" t="s">
        <v>43</v>
      </c>
      <c r="C54" s="108"/>
      <c r="D54" s="96">
        <v>196</v>
      </c>
      <c r="E54" s="97">
        <f t="shared" si="2"/>
        <v>137.19999999999999</v>
      </c>
      <c r="F54" s="98">
        <f t="shared" si="3"/>
        <v>127.4</v>
      </c>
    </row>
    <row r="55" spans="1:6" ht="18">
      <c r="A55" s="41" t="s">
        <v>44</v>
      </c>
      <c r="B55" s="37" t="s">
        <v>45</v>
      </c>
      <c r="C55" s="108"/>
      <c r="D55" s="96">
        <v>207</v>
      </c>
      <c r="E55" s="97">
        <f t="shared" si="2"/>
        <v>144.89999999999998</v>
      </c>
      <c r="F55" s="98">
        <f t="shared" si="3"/>
        <v>134.55000000000001</v>
      </c>
    </row>
    <row r="56" spans="1:6" ht="18">
      <c r="A56" s="41" t="s">
        <v>46</v>
      </c>
      <c r="B56" s="37" t="s">
        <v>47</v>
      </c>
      <c r="C56" s="108"/>
      <c r="D56" s="96">
        <v>210</v>
      </c>
      <c r="E56" s="97">
        <f t="shared" si="2"/>
        <v>147</v>
      </c>
      <c r="F56" s="98">
        <f t="shared" si="3"/>
        <v>136.5</v>
      </c>
    </row>
    <row r="57" spans="1:6" ht="18">
      <c r="A57" s="41" t="s">
        <v>48</v>
      </c>
      <c r="B57" s="37" t="s">
        <v>49</v>
      </c>
      <c r="C57" s="108"/>
      <c r="D57" s="96">
        <v>235</v>
      </c>
      <c r="E57" s="97">
        <f t="shared" si="2"/>
        <v>164.5</v>
      </c>
      <c r="F57" s="98">
        <f t="shared" si="3"/>
        <v>152.75</v>
      </c>
    </row>
    <row r="58" spans="1:6" s="314" customFormat="1" ht="18">
      <c r="A58" s="41" t="s">
        <v>602</v>
      </c>
      <c r="B58" s="37" t="s">
        <v>603</v>
      </c>
      <c r="C58" s="108"/>
      <c r="D58" s="96">
        <v>270</v>
      </c>
      <c r="E58" s="97">
        <f t="shared" si="2"/>
        <v>189</v>
      </c>
      <c r="F58" s="98">
        <f t="shared" si="3"/>
        <v>175.5</v>
      </c>
    </row>
    <row r="59" spans="1:6" ht="18">
      <c r="A59" s="41" t="s">
        <v>52</v>
      </c>
      <c r="B59" s="37" t="s">
        <v>53</v>
      </c>
      <c r="C59" s="108"/>
      <c r="D59" s="96">
        <v>146</v>
      </c>
      <c r="E59" s="97">
        <f t="shared" si="2"/>
        <v>102.19999999999999</v>
      </c>
      <c r="F59" s="98">
        <f t="shared" si="3"/>
        <v>94.9</v>
      </c>
    </row>
    <row r="60" spans="1:6" ht="18">
      <c r="A60" s="41" t="s">
        <v>54</v>
      </c>
      <c r="B60" s="37" t="s">
        <v>55</v>
      </c>
      <c r="C60" s="108"/>
      <c r="D60" s="96">
        <v>161</v>
      </c>
      <c r="E60" s="97">
        <f t="shared" si="2"/>
        <v>112.69999999999999</v>
      </c>
      <c r="F60" s="98">
        <f t="shared" si="3"/>
        <v>104.65</v>
      </c>
    </row>
    <row r="61" spans="1:6" ht="18">
      <c r="A61" s="41" t="s">
        <v>57</v>
      </c>
      <c r="B61" s="37" t="s">
        <v>33</v>
      </c>
      <c r="C61" s="108"/>
      <c r="D61" s="96">
        <v>136</v>
      </c>
      <c r="E61" s="97">
        <f t="shared" si="2"/>
        <v>95.199999999999989</v>
      </c>
      <c r="F61" s="98">
        <f t="shared" si="3"/>
        <v>88.4</v>
      </c>
    </row>
    <row r="62" spans="1:6" ht="18">
      <c r="A62" s="41" t="s">
        <v>58</v>
      </c>
      <c r="B62" s="37" t="s">
        <v>35</v>
      </c>
      <c r="C62" s="108"/>
      <c r="D62" s="96">
        <v>154</v>
      </c>
      <c r="E62" s="97">
        <f t="shared" si="2"/>
        <v>107.8</v>
      </c>
      <c r="F62" s="98">
        <f t="shared" si="3"/>
        <v>100.10000000000001</v>
      </c>
    </row>
    <row r="63" spans="1:6" ht="18">
      <c r="A63" s="41" t="s">
        <v>59</v>
      </c>
      <c r="B63" s="37" t="s">
        <v>53</v>
      </c>
      <c r="C63" s="108"/>
      <c r="D63" s="96">
        <v>196</v>
      </c>
      <c r="E63" s="97">
        <f t="shared" si="2"/>
        <v>137.19999999999999</v>
      </c>
      <c r="F63" s="98">
        <f t="shared" si="3"/>
        <v>127.4</v>
      </c>
    </row>
    <row r="64" spans="1:6" ht="18">
      <c r="A64" s="41" t="s">
        <v>298</v>
      </c>
      <c r="B64" s="37" t="s">
        <v>41</v>
      </c>
      <c r="C64" s="108"/>
      <c r="D64" s="96">
        <v>198</v>
      </c>
      <c r="E64" s="97">
        <f t="shared" si="2"/>
        <v>138.6</v>
      </c>
      <c r="F64" s="98">
        <f t="shared" si="3"/>
        <v>128.70000000000002</v>
      </c>
    </row>
    <row r="65" spans="1:6" ht="18">
      <c r="A65" s="41" t="s">
        <v>60</v>
      </c>
      <c r="B65" s="37" t="s">
        <v>61</v>
      </c>
      <c r="C65" s="108"/>
      <c r="D65" s="96">
        <v>190</v>
      </c>
      <c r="E65" s="97">
        <f t="shared" si="2"/>
        <v>133</v>
      </c>
      <c r="F65" s="98">
        <f t="shared" si="3"/>
        <v>123.5</v>
      </c>
    </row>
    <row r="66" spans="1:6" ht="18">
      <c r="A66" s="41" t="s">
        <v>62</v>
      </c>
      <c r="B66" s="37" t="s">
        <v>63</v>
      </c>
      <c r="C66" s="108"/>
      <c r="D66" s="96">
        <v>206</v>
      </c>
      <c r="E66" s="97">
        <f t="shared" si="2"/>
        <v>144.19999999999999</v>
      </c>
      <c r="F66" s="98">
        <f t="shared" si="3"/>
        <v>133.9</v>
      </c>
    </row>
    <row r="67" spans="1:6" ht="18">
      <c r="A67" s="41" t="s">
        <v>64</v>
      </c>
      <c r="B67" s="37" t="s">
        <v>65</v>
      </c>
      <c r="C67" s="108"/>
      <c r="D67" s="96">
        <v>199</v>
      </c>
      <c r="E67" s="97">
        <f t="shared" si="2"/>
        <v>139.29999999999998</v>
      </c>
      <c r="F67" s="98">
        <f t="shared" si="3"/>
        <v>129.35</v>
      </c>
    </row>
    <row r="68" spans="1:6" ht="18">
      <c r="A68" s="41" t="s">
        <v>66</v>
      </c>
      <c r="B68" s="37" t="s">
        <v>56</v>
      </c>
      <c r="C68" s="108"/>
      <c r="D68" s="96">
        <v>215</v>
      </c>
      <c r="E68" s="97">
        <f t="shared" si="2"/>
        <v>150.5</v>
      </c>
      <c r="F68" s="98">
        <f t="shared" si="3"/>
        <v>139.75</v>
      </c>
    </row>
    <row r="69" spans="1:6" ht="18">
      <c r="A69" s="41" t="s">
        <v>299</v>
      </c>
      <c r="B69" s="37" t="s">
        <v>300</v>
      </c>
      <c r="C69" s="108"/>
      <c r="D69" s="96">
        <v>224</v>
      </c>
      <c r="E69" s="97">
        <f t="shared" si="2"/>
        <v>156.79999999999998</v>
      </c>
      <c r="F69" s="98">
        <f t="shared" si="3"/>
        <v>145.6</v>
      </c>
    </row>
    <row r="70" spans="1:6" ht="18">
      <c r="A70" s="41" t="s">
        <v>301</v>
      </c>
      <c r="B70" s="37" t="s">
        <v>302</v>
      </c>
      <c r="C70" s="108"/>
      <c r="D70" s="96">
        <v>233</v>
      </c>
      <c r="E70" s="97">
        <f t="shared" si="2"/>
        <v>163.1</v>
      </c>
      <c r="F70" s="98">
        <f t="shared" si="3"/>
        <v>151.45000000000002</v>
      </c>
    </row>
    <row r="71" spans="1:6" ht="18">
      <c r="A71" s="41" t="s">
        <v>67</v>
      </c>
      <c r="B71" s="37" t="s">
        <v>68</v>
      </c>
      <c r="C71" s="108"/>
      <c r="D71" s="96">
        <v>240</v>
      </c>
      <c r="E71" s="97">
        <f t="shared" si="2"/>
        <v>168</v>
      </c>
      <c r="F71" s="98">
        <f t="shared" si="3"/>
        <v>156</v>
      </c>
    </row>
    <row r="72" spans="1:6" ht="18">
      <c r="A72" s="41" t="s">
        <v>69</v>
      </c>
      <c r="B72" s="37" t="s">
        <v>70</v>
      </c>
      <c r="C72" s="108"/>
      <c r="D72" s="96">
        <v>251</v>
      </c>
      <c r="E72" s="97">
        <f t="shared" si="2"/>
        <v>175.7</v>
      </c>
      <c r="F72" s="98">
        <f t="shared" si="3"/>
        <v>163.15</v>
      </c>
    </row>
    <row r="73" spans="1:6" s="314" customFormat="1" ht="18">
      <c r="A73" s="41" t="s">
        <v>604</v>
      </c>
      <c r="B73" s="37" t="s">
        <v>606</v>
      </c>
      <c r="C73" s="108"/>
      <c r="D73" s="96">
        <v>250</v>
      </c>
      <c r="E73" s="97">
        <f t="shared" si="2"/>
        <v>175</v>
      </c>
      <c r="F73" s="98">
        <f t="shared" si="3"/>
        <v>162.5</v>
      </c>
    </row>
    <row r="74" spans="1:6" s="314" customFormat="1" ht="18">
      <c r="A74" s="41" t="s">
        <v>605</v>
      </c>
      <c r="B74" s="37" t="s">
        <v>607</v>
      </c>
      <c r="C74" s="108"/>
      <c r="D74" s="96">
        <v>275</v>
      </c>
      <c r="E74" s="97">
        <f t="shared" si="2"/>
        <v>192.5</v>
      </c>
      <c r="F74" s="98">
        <f t="shared" si="3"/>
        <v>178.75</v>
      </c>
    </row>
    <row r="75" spans="1:6" ht="18" hidden="1">
      <c r="A75" s="301" t="s">
        <v>71</v>
      </c>
      <c r="B75" s="302" t="s">
        <v>53</v>
      </c>
      <c r="C75" s="108"/>
      <c r="D75" s="96">
        <v>135</v>
      </c>
      <c r="E75" s="97">
        <f t="shared" si="2"/>
        <v>94.5</v>
      </c>
      <c r="F75" s="98">
        <f t="shared" si="3"/>
        <v>87.75</v>
      </c>
    </row>
    <row r="76" spans="1:6" ht="18" hidden="1">
      <c r="A76" s="301" t="s">
        <v>72</v>
      </c>
      <c r="B76" s="302" t="s">
        <v>73</v>
      </c>
      <c r="C76" s="108"/>
      <c r="D76" s="96">
        <v>160</v>
      </c>
      <c r="E76" s="97">
        <f t="shared" si="2"/>
        <v>112</v>
      </c>
      <c r="F76" s="98">
        <f t="shared" si="3"/>
        <v>104</v>
      </c>
    </row>
    <row r="77" spans="1:6" ht="18">
      <c r="A77" s="41" t="s">
        <v>428</v>
      </c>
      <c r="B77" s="37" t="s">
        <v>433</v>
      </c>
      <c r="C77" s="108"/>
      <c r="D77" s="96">
        <v>178</v>
      </c>
      <c r="E77" s="97">
        <f>SUM(D77*0.7)</f>
        <v>124.6</v>
      </c>
      <c r="F77" s="98">
        <f>SUM(D77*0.65)</f>
        <v>115.7</v>
      </c>
    </row>
    <row r="78" spans="1:6" ht="18">
      <c r="A78" s="41" t="s">
        <v>446</v>
      </c>
      <c r="B78" s="37" t="s">
        <v>438</v>
      </c>
      <c r="C78" s="108"/>
      <c r="D78" s="96">
        <v>201</v>
      </c>
      <c r="E78" s="97">
        <f>SUM(D78*0.7)</f>
        <v>140.69999999999999</v>
      </c>
      <c r="F78" s="98">
        <f>SUM(D78*0.65)</f>
        <v>130.65</v>
      </c>
    </row>
    <row r="79" spans="1:6" ht="18">
      <c r="A79" s="41" t="s">
        <v>74</v>
      </c>
      <c r="B79" s="37" t="s">
        <v>75</v>
      </c>
      <c r="C79" s="108"/>
      <c r="D79" s="96">
        <v>188</v>
      </c>
      <c r="E79" s="97">
        <f t="shared" si="2"/>
        <v>131.6</v>
      </c>
      <c r="F79" s="98">
        <f t="shared" si="3"/>
        <v>122.2</v>
      </c>
    </row>
    <row r="80" spans="1:6" ht="18">
      <c r="A80" s="41" t="s">
        <v>76</v>
      </c>
      <c r="B80" s="37" t="s">
        <v>77</v>
      </c>
      <c r="C80" s="108"/>
      <c r="D80" s="96">
        <v>221</v>
      </c>
      <c r="E80" s="97">
        <f t="shared" si="2"/>
        <v>154.69999999999999</v>
      </c>
      <c r="F80" s="98">
        <f t="shared" si="3"/>
        <v>143.65</v>
      </c>
    </row>
    <row r="81" spans="1:6" ht="18">
      <c r="A81" s="41" t="s">
        <v>429</v>
      </c>
      <c r="B81" s="37" t="s">
        <v>434</v>
      </c>
      <c r="C81" s="108"/>
      <c r="D81" s="96">
        <v>195</v>
      </c>
      <c r="E81" s="97">
        <f>SUM(D81*0.7)</f>
        <v>136.5</v>
      </c>
      <c r="F81" s="98">
        <f>SUM(D81*0.65)</f>
        <v>126.75</v>
      </c>
    </row>
    <row r="82" spans="1:6" ht="18">
      <c r="A82" s="41" t="s">
        <v>430</v>
      </c>
      <c r="B82" s="37" t="s">
        <v>435</v>
      </c>
      <c r="C82" s="108"/>
      <c r="D82" s="96">
        <v>241</v>
      </c>
      <c r="E82" s="97">
        <f>SUM(D82*0.7)</f>
        <v>168.7</v>
      </c>
      <c r="F82" s="98">
        <f>SUM(D82*0.65)</f>
        <v>156.65</v>
      </c>
    </row>
    <row r="83" spans="1:6" ht="18">
      <c r="A83" s="41" t="s">
        <v>431</v>
      </c>
      <c r="B83" s="37" t="s">
        <v>436</v>
      </c>
      <c r="C83" s="108"/>
      <c r="D83" s="96">
        <v>212</v>
      </c>
      <c r="E83" s="97">
        <f>SUM(D83*0.7)</f>
        <v>148.39999999999998</v>
      </c>
      <c r="F83" s="98">
        <f>SUM(D83*0.65)</f>
        <v>137.80000000000001</v>
      </c>
    </row>
    <row r="84" spans="1:6" ht="18">
      <c r="A84" s="41" t="s">
        <v>432</v>
      </c>
      <c r="B84" s="37" t="s">
        <v>437</v>
      </c>
      <c r="C84" s="108"/>
      <c r="D84" s="96">
        <v>249</v>
      </c>
      <c r="E84" s="97">
        <f>SUM(D84*0.7)</f>
        <v>174.29999999999998</v>
      </c>
      <c r="F84" s="98">
        <f>SUM(D84*0.65)</f>
        <v>161.85</v>
      </c>
    </row>
    <row r="85" spans="1:6" ht="18">
      <c r="A85" s="41" t="s">
        <v>84</v>
      </c>
      <c r="B85" s="37" t="s">
        <v>85</v>
      </c>
      <c r="C85" s="41"/>
      <c r="D85" s="96">
        <v>170</v>
      </c>
      <c r="E85" s="97">
        <f>SUM(D85*0.7)</f>
        <v>118.99999999999999</v>
      </c>
      <c r="F85" s="98">
        <f t="shared" ref="F85:F94" si="16">SUM(D85*0.65)</f>
        <v>110.5</v>
      </c>
    </row>
    <row r="86" spans="1:6" ht="18">
      <c r="A86" s="41" t="s">
        <v>86</v>
      </c>
      <c r="B86" s="37" t="s">
        <v>87</v>
      </c>
      <c r="C86" s="41"/>
      <c r="D86" s="96">
        <v>184</v>
      </c>
      <c r="E86" s="97">
        <f t="shared" ref="E86:E94" si="17">SUM(D86*0.7)</f>
        <v>128.79999999999998</v>
      </c>
      <c r="F86" s="98">
        <f t="shared" si="16"/>
        <v>119.60000000000001</v>
      </c>
    </row>
    <row r="87" spans="1:6" ht="18">
      <c r="A87" s="41" t="s">
        <v>234</v>
      </c>
      <c r="B87" s="37" t="s">
        <v>41</v>
      </c>
      <c r="C87" s="41"/>
      <c r="D87" s="96">
        <v>198</v>
      </c>
      <c r="E87" s="97">
        <f t="shared" si="17"/>
        <v>138.6</v>
      </c>
      <c r="F87" s="98">
        <f t="shared" si="16"/>
        <v>128.70000000000002</v>
      </c>
    </row>
    <row r="88" spans="1:6" ht="18">
      <c r="A88" s="41" t="s">
        <v>303</v>
      </c>
      <c r="B88" s="37" t="s">
        <v>56</v>
      </c>
      <c r="C88" s="41"/>
      <c r="D88" s="96">
        <v>207</v>
      </c>
      <c r="E88" s="97">
        <f t="shared" si="17"/>
        <v>144.89999999999998</v>
      </c>
      <c r="F88" s="98">
        <f t="shared" si="16"/>
        <v>134.55000000000001</v>
      </c>
    </row>
    <row r="89" spans="1:6" ht="18">
      <c r="A89" s="41" t="s">
        <v>88</v>
      </c>
      <c r="B89" s="37" t="s">
        <v>89</v>
      </c>
      <c r="C89" s="41"/>
      <c r="D89" s="96">
        <v>218</v>
      </c>
      <c r="E89" s="97">
        <f t="shared" si="17"/>
        <v>152.6</v>
      </c>
      <c r="F89" s="98">
        <f t="shared" si="16"/>
        <v>141.70000000000002</v>
      </c>
    </row>
    <row r="90" spans="1:6" ht="18">
      <c r="A90" s="41" t="s">
        <v>90</v>
      </c>
      <c r="B90" s="37" t="s">
        <v>91</v>
      </c>
      <c r="C90" s="41"/>
      <c r="D90" s="96">
        <v>206</v>
      </c>
      <c r="E90" s="97">
        <f t="shared" si="17"/>
        <v>144.19999999999999</v>
      </c>
      <c r="F90" s="98">
        <f t="shared" si="16"/>
        <v>133.9</v>
      </c>
    </row>
    <row r="91" spans="1:6" ht="18">
      <c r="A91" s="41" t="s">
        <v>304</v>
      </c>
      <c r="B91" s="37" t="s">
        <v>81</v>
      </c>
      <c r="C91" s="41"/>
      <c r="D91" s="96">
        <v>221</v>
      </c>
      <c r="E91" s="97">
        <f t="shared" si="17"/>
        <v>154.69999999999999</v>
      </c>
      <c r="F91" s="98">
        <f t="shared" si="16"/>
        <v>143.65</v>
      </c>
    </row>
    <row r="92" spans="1:6" ht="18">
      <c r="A92" s="41" t="s">
        <v>92</v>
      </c>
      <c r="B92" s="37" t="s">
        <v>68</v>
      </c>
      <c r="C92" s="41"/>
      <c r="D92" s="96">
        <v>238</v>
      </c>
      <c r="E92" s="97">
        <f t="shared" si="17"/>
        <v>166.6</v>
      </c>
      <c r="F92" s="98">
        <f t="shared" si="16"/>
        <v>154.70000000000002</v>
      </c>
    </row>
    <row r="93" spans="1:6" s="314" customFormat="1" ht="18">
      <c r="A93" s="41" t="s">
        <v>608</v>
      </c>
      <c r="B93" s="37" t="s">
        <v>610</v>
      </c>
      <c r="C93" s="41"/>
      <c r="D93" s="96">
        <v>240</v>
      </c>
      <c r="E93" s="97">
        <f t="shared" si="17"/>
        <v>168</v>
      </c>
      <c r="F93" s="98">
        <f t="shared" si="16"/>
        <v>156</v>
      </c>
    </row>
    <row r="94" spans="1:6" s="314" customFormat="1" ht="18">
      <c r="A94" s="41" t="s">
        <v>609</v>
      </c>
      <c r="B94" s="37" t="s">
        <v>603</v>
      </c>
      <c r="C94" s="41"/>
      <c r="D94" s="96">
        <v>250</v>
      </c>
      <c r="E94" s="97">
        <f t="shared" si="17"/>
        <v>175</v>
      </c>
      <c r="F94" s="98">
        <f t="shared" si="16"/>
        <v>162.5</v>
      </c>
    </row>
    <row r="95" spans="1:6" ht="18">
      <c r="A95" s="301" t="s">
        <v>78</v>
      </c>
      <c r="B95" s="302" t="s">
        <v>41</v>
      </c>
      <c r="C95" s="41"/>
      <c r="D95" s="96">
        <v>212</v>
      </c>
      <c r="E95" s="97">
        <f t="shared" si="2"/>
        <v>148.39999999999998</v>
      </c>
      <c r="F95" s="98">
        <f t="shared" si="3"/>
        <v>137.80000000000001</v>
      </c>
    </row>
    <row r="96" spans="1:6" ht="18">
      <c r="A96" s="301" t="s">
        <v>79</v>
      </c>
      <c r="B96" s="302" t="s">
        <v>56</v>
      </c>
      <c r="C96" s="41"/>
      <c r="D96" s="96">
        <v>238</v>
      </c>
      <c r="E96" s="97">
        <f t="shared" si="2"/>
        <v>166.6</v>
      </c>
      <c r="F96" s="98">
        <f t="shared" si="3"/>
        <v>154.70000000000002</v>
      </c>
    </row>
    <row r="97" spans="1:6" ht="18">
      <c r="A97" s="301" t="s">
        <v>80</v>
      </c>
      <c r="B97" s="302" t="s">
        <v>81</v>
      </c>
      <c r="C97" s="41"/>
      <c r="D97" s="96">
        <v>255</v>
      </c>
      <c r="E97" s="97">
        <f t="shared" si="2"/>
        <v>178.5</v>
      </c>
      <c r="F97" s="98">
        <f t="shared" si="3"/>
        <v>165.75</v>
      </c>
    </row>
    <row r="98" spans="1:6" ht="18">
      <c r="A98" s="301" t="s">
        <v>82</v>
      </c>
      <c r="B98" s="302" t="s">
        <v>83</v>
      </c>
      <c r="C98" s="41"/>
      <c r="D98" s="96">
        <v>288</v>
      </c>
      <c r="E98" s="97">
        <f t="shared" si="2"/>
        <v>201.6</v>
      </c>
      <c r="F98" s="98">
        <f t="shared" si="3"/>
        <v>187.20000000000002</v>
      </c>
    </row>
    <row r="99" spans="1:6" ht="18">
      <c r="A99" s="41" t="s">
        <v>93</v>
      </c>
      <c r="B99" s="37" t="s">
        <v>94</v>
      </c>
      <c r="C99" s="41"/>
      <c r="D99" s="96">
        <v>101</v>
      </c>
      <c r="E99" s="97">
        <f t="shared" ref="E99:E150" si="18">SUM(D99*0.7)</f>
        <v>70.699999999999989</v>
      </c>
      <c r="F99" s="98">
        <f t="shared" ref="F99:F116" si="19">SUM(D99*0.65)</f>
        <v>65.650000000000006</v>
      </c>
    </row>
    <row r="100" spans="1:6" ht="18">
      <c r="A100" s="41" t="s">
        <v>95</v>
      </c>
      <c r="B100" s="37" t="s">
        <v>96</v>
      </c>
      <c r="C100" s="41"/>
      <c r="D100" s="96">
        <v>117</v>
      </c>
      <c r="E100" s="97">
        <f t="shared" si="18"/>
        <v>81.899999999999991</v>
      </c>
      <c r="F100" s="98">
        <f t="shared" si="19"/>
        <v>76.05</v>
      </c>
    </row>
    <row r="101" spans="1:6" ht="18">
      <c r="A101" s="41" t="s">
        <v>97</v>
      </c>
      <c r="B101" s="37" t="s">
        <v>50</v>
      </c>
      <c r="C101" s="41"/>
      <c r="D101" s="96">
        <v>112</v>
      </c>
      <c r="E101" s="97">
        <f t="shared" si="18"/>
        <v>78.399999999999991</v>
      </c>
      <c r="F101" s="98">
        <f t="shared" si="19"/>
        <v>72.8</v>
      </c>
    </row>
    <row r="102" spans="1:6" ht="20.25" customHeight="1">
      <c r="A102" s="41" t="s">
        <v>98</v>
      </c>
      <c r="B102" s="37" t="s">
        <v>51</v>
      </c>
      <c r="D102" s="96">
        <v>125</v>
      </c>
      <c r="E102" s="97">
        <f t="shared" si="18"/>
        <v>87.5</v>
      </c>
      <c r="F102" s="98">
        <f t="shared" si="19"/>
        <v>81.25</v>
      </c>
    </row>
    <row r="103" spans="1:6" ht="19.5" customHeight="1">
      <c r="A103" s="41" t="s">
        <v>99</v>
      </c>
      <c r="B103" s="37" t="s">
        <v>100</v>
      </c>
      <c r="D103" s="96">
        <v>118</v>
      </c>
      <c r="E103" s="97">
        <f t="shared" si="18"/>
        <v>82.6</v>
      </c>
      <c r="F103" s="98">
        <f t="shared" si="19"/>
        <v>76.7</v>
      </c>
    </row>
    <row r="104" spans="1:6" ht="19.5" customHeight="1">
      <c r="A104" s="41" t="s">
        <v>101</v>
      </c>
      <c r="B104" s="37" t="s">
        <v>102</v>
      </c>
      <c r="D104" s="96">
        <v>143</v>
      </c>
      <c r="E104" s="97">
        <f t="shared" si="18"/>
        <v>100.1</v>
      </c>
      <c r="F104" s="98">
        <f t="shared" si="19"/>
        <v>92.95</v>
      </c>
    </row>
    <row r="105" spans="1:6" ht="19.5" customHeight="1">
      <c r="A105" s="41" t="s">
        <v>401</v>
      </c>
      <c r="B105" s="37" t="s">
        <v>402</v>
      </c>
      <c r="D105" s="96">
        <v>200</v>
      </c>
      <c r="E105" s="97">
        <f t="shared" si="18"/>
        <v>140</v>
      </c>
      <c r="F105" s="98">
        <f t="shared" si="19"/>
        <v>130</v>
      </c>
    </row>
    <row r="106" spans="1:6" ht="19.5" customHeight="1">
      <c r="A106" s="41" t="s">
        <v>268</v>
      </c>
      <c r="B106" s="37" t="s">
        <v>269</v>
      </c>
      <c r="D106" s="96">
        <v>205</v>
      </c>
      <c r="E106" s="97">
        <f t="shared" si="18"/>
        <v>143.5</v>
      </c>
      <c r="F106" s="98">
        <f t="shared" si="19"/>
        <v>133.25</v>
      </c>
    </row>
    <row r="107" spans="1:6" ht="19.5" customHeight="1">
      <c r="A107" s="41" t="s">
        <v>296</v>
      </c>
      <c r="B107" s="37" t="s">
        <v>270</v>
      </c>
      <c r="D107" s="96">
        <v>218</v>
      </c>
      <c r="E107" s="97">
        <f t="shared" si="18"/>
        <v>152.6</v>
      </c>
      <c r="F107" s="98">
        <f t="shared" si="19"/>
        <v>141.70000000000002</v>
      </c>
    </row>
    <row r="108" spans="1:6" ht="19.5" customHeight="1">
      <c r="A108" s="41" t="s">
        <v>295</v>
      </c>
      <c r="B108" s="37" t="s">
        <v>271</v>
      </c>
      <c r="D108" s="96">
        <v>215</v>
      </c>
      <c r="E108" s="97">
        <f t="shared" si="18"/>
        <v>150.5</v>
      </c>
      <c r="F108" s="98">
        <f t="shared" si="19"/>
        <v>139.75</v>
      </c>
    </row>
    <row r="109" spans="1:6" ht="19.5" customHeight="1">
      <c r="A109" s="41" t="s">
        <v>294</v>
      </c>
      <c r="B109" s="37" t="s">
        <v>272</v>
      </c>
      <c r="D109" s="96">
        <v>217</v>
      </c>
      <c r="E109" s="97">
        <f t="shared" si="18"/>
        <v>151.89999999999998</v>
      </c>
      <c r="F109" s="98">
        <f t="shared" si="19"/>
        <v>141.05000000000001</v>
      </c>
    </row>
    <row r="110" spans="1:6" ht="19.5" customHeight="1">
      <c r="A110" s="41" t="s">
        <v>315</v>
      </c>
      <c r="B110" s="37" t="s">
        <v>318</v>
      </c>
      <c r="D110" s="96">
        <v>242</v>
      </c>
      <c r="E110" s="97">
        <f t="shared" si="18"/>
        <v>169.39999999999998</v>
      </c>
      <c r="F110" s="98">
        <f t="shared" si="19"/>
        <v>157.30000000000001</v>
      </c>
    </row>
    <row r="111" spans="1:6" ht="19.5" customHeight="1">
      <c r="A111" s="41" t="s">
        <v>316</v>
      </c>
      <c r="B111" s="37" t="s">
        <v>317</v>
      </c>
      <c r="D111" s="96">
        <v>240</v>
      </c>
      <c r="E111" s="97">
        <f t="shared" si="18"/>
        <v>168</v>
      </c>
      <c r="F111" s="98">
        <f t="shared" si="19"/>
        <v>156</v>
      </c>
    </row>
    <row r="112" spans="1:6" ht="19.5" customHeight="1">
      <c r="A112" s="41" t="s">
        <v>403</v>
      </c>
      <c r="B112" s="37" t="s">
        <v>404</v>
      </c>
      <c r="D112" s="96">
        <v>248</v>
      </c>
      <c r="E112" s="97">
        <f t="shared" si="18"/>
        <v>173.6</v>
      </c>
      <c r="F112" s="98">
        <f t="shared" si="19"/>
        <v>161.20000000000002</v>
      </c>
    </row>
    <row r="113" spans="1:6" s="314" customFormat="1" ht="19.5" customHeight="1">
      <c r="A113" s="41" t="s">
        <v>647</v>
      </c>
      <c r="B113" s="37" t="s">
        <v>611</v>
      </c>
      <c r="D113" s="96">
        <v>307</v>
      </c>
      <c r="E113" s="97">
        <f t="shared" si="18"/>
        <v>214.89999999999998</v>
      </c>
      <c r="F113" s="98">
        <f t="shared" si="19"/>
        <v>199.55</v>
      </c>
    </row>
    <row r="114" spans="1:6" s="314" customFormat="1" ht="19.5" customHeight="1">
      <c r="A114" s="41" t="s">
        <v>648</v>
      </c>
      <c r="B114" s="37" t="s">
        <v>612</v>
      </c>
      <c r="D114" s="96">
        <v>310</v>
      </c>
      <c r="E114" s="97">
        <f t="shared" si="18"/>
        <v>217</v>
      </c>
      <c r="F114" s="98">
        <f t="shared" si="19"/>
        <v>201.5</v>
      </c>
    </row>
    <row r="115" spans="1:6" ht="19.5" customHeight="1">
      <c r="A115" s="316" t="s">
        <v>460</v>
      </c>
      <c r="B115" s="317" t="s">
        <v>317</v>
      </c>
      <c r="C115" s="318"/>
      <c r="D115" s="319">
        <v>250</v>
      </c>
      <c r="E115" s="320">
        <f t="shared" si="18"/>
        <v>175</v>
      </c>
      <c r="F115" s="321">
        <f t="shared" si="19"/>
        <v>162.5</v>
      </c>
    </row>
    <row r="116" spans="1:6" s="360" customFormat="1" ht="19.5" customHeight="1">
      <c r="A116" s="316" t="s">
        <v>673</v>
      </c>
      <c r="B116" s="317" t="s">
        <v>674</v>
      </c>
      <c r="C116" s="318"/>
      <c r="D116" s="319">
        <v>340</v>
      </c>
      <c r="E116" s="320">
        <f t="shared" si="18"/>
        <v>237.99999999999997</v>
      </c>
      <c r="F116" s="321">
        <f t="shared" si="19"/>
        <v>221</v>
      </c>
    </row>
    <row r="117" spans="1:6" ht="19.5" customHeight="1">
      <c r="A117" s="322" t="s">
        <v>471</v>
      </c>
      <c r="B117" s="317" t="s">
        <v>461</v>
      </c>
      <c r="C117" s="316"/>
      <c r="D117" s="319">
        <v>188</v>
      </c>
      <c r="E117" s="320">
        <f t="shared" si="18"/>
        <v>131.6</v>
      </c>
      <c r="F117" s="321">
        <f t="shared" ref="F117:F143" si="20">SUM(D117*0.65)</f>
        <v>122.2</v>
      </c>
    </row>
    <row r="118" spans="1:6" ht="19.5" customHeight="1">
      <c r="A118" s="322" t="s">
        <v>472</v>
      </c>
      <c r="B118" s="317" t="s">
        <v>462</v>
      </c>
      <c r="C118" s="316"/>
      <c r="D118" s="319">
        <v>223</v>
      </c>
      <c r="E118" s="320">
        <f t="shared" si="18"/>
        <v>156.1</v>
      </c>
      <c r="F118" s="321">
        <f t="shared" si="20"/>
        <v>144.95000000000002</v>
      </c>
    </row>
    <row r="119" spans="1:6" s="314" customFormat="1" ht="19.5" customHeight="1">
      <c r="A119" s="322" t="s">
        <v>613</v>
      </c>
      <c r="B119" s="317" t="s">
        <v>614</v>
      </c>
      <c r="C119" s="316"/>
      <c r="D119" s="319">
        <v>222</v>
      </c>
      <c r="E119" s="320">
        <f t="shared" si="18"/>
        <v>155.39999999999998</v>
      </c>
      <c r="F119" s="321">
        <f t="shared" si="20"/>
        <v>144.30000000000001</v>
      </c>
    </row>
    <row r="120" spans="1:6" ht="19.5" customHeight="1">
      <c r="A120" s="322" t="s">
        <v>473</v>
      </c>
      <c r="B120" s="317" t="s">
        <v>463</v>
      </c>
      <c r="C120" s="316"/>
      <c r="D120" s="319">
        <v>227</v>
      </c>
      <c r="E120" s="320">
        <f t="shared" si="18"/>
        <v>158.89999999999998</v>
      </c>
      <c r="F120" s="321">
        <f t="shared" si="20"/>
        <v>147.55000000000001</v>
      </c>
    </row>
    <row r="121" spans="1:6" ht="19.5" customHeight="1">
      <c r="A121" s="322" t="s">
        <v>474</v>
      </c>
      <c r="B121" s="317" t="s">
        <v>464</v>
      </c>
      <c r="C121" s="316"/>
      <c r="D121" s="319">
        <v>219</v>
      </c>
      <c r="E121" s="320">
        <f t="shared" si="18"/>
        <v>153.29999999999998</v>
      </c>
      <c r="F121" s="321">
        <f t="shared" si="20"/>
        <v>142.35</v>
      </c>
    </row>
    <row r="122" spans="1:6" ht="19.5" customHeight="1">
      <c r="A122" s="322" t="s">
        <v>475</v>
      </c>
      <c r="B122" s="317" t="s">
        <v>465</v>
      </c>
      <c r="C122" s="316"/>
      <c r="D122" s="319">
        <v>243</v>
      </c>
      <c r="E122" s="320">
        <f t="shared" si="18"/>
        <v>170.1</v>
      </c>
      <c r="F122" s="321">
        <f t="shared" si="20"/>
        <v>157.95000000000002</v>
      </c>
    </row>
    <row r="123" spans="1:6" ht="19.5" customHeight="1">
      <c r="A123" s="322" t="s">
        <v>476</v>
      </c>
      <c r="B123" s="317" t="s">
        <v>466</v>
      </c>
      <c r="C123" s="316"/>
      <c r="D123" s="319">
        <v>227</v>
      </c>
      <c r="E123" s="320">
        <f t="shared" si="18"/>
        <v>158.89999999999998</v>
      </c>
      <c r="F123" s="321">
        <f t="shared" si="20"/>
        <v>147.55000000000001</v>
      </c>
    </row>
    <row r="124" spans="1:6" ht="19.5" customHeight="1">
      <c r="A124" s="322" t="s">
        <v>477</v>
      </c>
      <c r="B124" s="317" t="s">
        <v>467</v>
      </c>
      <c r="C124" s="316"/>
      <c r="D124" s="319">
        <v>260</v>
      </c>
      <c r="E124" s="320">
        <f t="shared" si="18"/>
        <v>182</v>
      </c>
      <c r="F124" s="321">
        <f t="shared" si="20"/>
        <v>169</v>
      </c>
    </row>
    <row r="125" spans="1:6" ht="19.5" customHeight="1">
      <c r="A125" s="322" t="s">
        <v>478</v>
      </c>
      <c r="B125" s="317" t="s">
        <v>468</v>
      </c>
      <c r="C125" s="316"/>
      <c r="D125" s="319">
        <v>263</v>
      </c>
      <c r="E125" s="320">
        <f t="shared" si="18"/>
        <v>184.1</v>
      </c>
      <c r="F125" s="321">
        <f t="shared" si="20"/>
        <v>170.95000000000002</v>
      </c>
    </row>
    <row r="126" spans="1:6" ht="19.5" customHeight="1">
      <c r="A126" s="322" t="s">
        <v>479</v>
      </c>
      <c r="B126" s="317" t="s">
        <v>469</v>
      </c>
      <c r="C126" s="316"/>
      <c r="D126" s="319">
        <v>279</v>
      </c>
      <c r="E126" s="320">
        <f t="shared" si="18"/>
        <v>195.29999999999998</v>
      </c>
      <c r="F126" s="321">
        <f t="shared" si="20"/>
        <v>181.35</v>
      </c>
    </row>
    <row r="127" spans="1:6" s="314" customFormat="1" ht="19.5" customHeight="1">
      <c r="A127" s="322" t="s">
        <v>615</v>
      </c>
      <c r="B127" s="317" t="s">
        <v>616</v>
      </c>
      <c r="C127" s="316"/>
      <c r="D127" s="319">
        <v>325</v>
      </c>
      <c r="E127" s="320">
        <f t="shared" si="18"/>
        <v>227.49999999999997</v>
      </c>
      <c r="F127" s="321">
        <f t="shared" si="20"/>
        <v>211.25</v>
      </c>
    </row>
    <row r="128" spans="1:6" s="314" customFormat="1" ht="19.5" customHeight="1">
      <c r="A128" s="322" t="s">
        <v>617</v>
      </c>
      <c r="B128" s="317" t="s">
        <v>618</v>
      </c>
      <c r="C128" s="316"/>
      <c r="D128" s="319">
        <v>395</v>
      </c>
      <c r="E128" s="320">
        <f t="shared" si="18"/>
        <v>276.5</v>
      </c>
      <c r="F128" s="321">
        <f t="shared" si="20"/>
        <v>256.75</v>
      </c>
    </row>
    <row r="129" spans="1:6" ht="19.5" customHeight="1">
      <c r="A129" s="322" t="s">
        <v>480</v>
      </c>
      <c r="B129" s="317" t="s">
        <v>470</v>
      </c>
      <c r="C129" s="316"/>
      <c r="D129" s="319">
        <v>341</v>
      </c>
      <c r="E129" s="320">
        <f t="shared" si="18"/>
        <v>238.7</v>
      </c>
      <c r="F129" s="321">
        <f t="shared" si="20"/>
        <v>221.65</v>
      </c>
    </row>
    <row r="130" spans="1:6" s="314" customFormat="1" ht="19.5" customHeight="1">
      <c r="A130" s="322" t="s">
        <v>619</v>
      </c>
      <c r="B130" s="317" t="s">
        <v>620</v>
      </c>
      <c r="C130" s="316"/>
      <c r="D130" s="319">
        <v>465</v>
      </c>
      <c r="E130" s="320">
        <f t="shared" si="18"/>
        <v>325.5</v>
      </c>
      <c r="F130" s="321">
        <f t="shared" si="20"/>
        <v>302.25</v>
      </c>
    </row>
    <row r="131" spans="1:6" s="303" customFormat="1" ht="19.5" customHeight="1">
      <c r="A131" s="275" t="s">
        <v>579</v>
      </c>
      <c r="B131" s="274" t="s">
        <v>572</v>
      </c>
      <c r="C131" s="273"/>
      <c r="D131" s="270">
        <v>180</v>
      </c>
      <c r="E131" s="271">
        <f t="shared" si="18"/>
        <v>125.99999999999999</v>
      </c>
      <c r="F131" s="272">
        <f t="shared" si="20"/>
        <v>117</v>
      </c>
    </row>
    <row r="132" spans="1:6" s="303" customFormat="1" ht="19.5" customHeight="1">
      <c r="A132" s="275" t="s">
        <v>578</v>
      </c>
      <c r="B132" s="274" t="s">
        <v>573</v>
      </c>
      <c r="C132" s="273"/>
      <c r="D132" s="270">
        <v>190</v>
      </c>
      <c r="E132" s="271">
        <f t="shared" si="18"/>
        <v>133</v>
      </c>
      <c r="F132" s="272">
        <f t="shared" si="20"/>
        <v>123.5</v>
      </c>
    </row>
    <row r="133" spans="1:6" s="303" customFormat="1" ht="19.5" customHeight="1">
      <c r="A133" s="275" t="s">
        <v>580</v>
      </c>
      <c r="B133" s="274" t="s">
        <v>575</v>
      </c>
      <c r="C133" s="273"/>
      <c r="D133" s="270">
        <v>190</v>
      </c>
      <c r="E133" s="271">
        <f t="shared" si="18"/>
        <v>133</v>
      </c>
      <c r="F133" s="272">
        <f t="shared" si="20"/>
        <v>123.5</v>
      </c>
    </row>
    <row r="134" spans="1:6" s="303" customFormat="1" ht="19.5" customHeight="1">
      <c r="A134" s="275" t="s">
        <v>581</v>
      </c>
      <c r="B134" s="274" t="s">
        <v>574</v>
      </c>
      <c r="C134" s="273"/>
      <c r="D134" s="270">
        <v>200</v>
      </c>
      <c r="E134" s="271">
        <f t="shared" si="18"/>
        <v>140</v>
      </c>
      <c r="F134" s="272">
        <f t="shared" si="20"/>
        <v>130</v>
      </c>
    </row>
    <row r="135" spans="1:6" s="303" customFormat="1" ht="19.5" customHeight="1">
      <c r="A135" s="275" t="s">
        <v>667</v>
      </c>
      <c r="B135" s="274" t="s">
        <v>572</v>
      </c>
      <c r="C135" s="273"/>
      <c r="D135" s="270">
        <v>180</v>
      </c>
      <c r="E135" s="271">
        <f t="shared" si="18"/>
        <v>125.99999999999999</v>
      </c>
      <c r="F135" s="272">
        <f t="shared" si="20"/>
        <v>117</v>
      </c>
    </row>
    <row r="136" spans="1:6" s="303" customFormat="1" ht="19.5" customHeight="1">
      <c r="A136" s="275" t="s">
        <v>668</v>
      </c>
      <c r="B136" s="274" t="s">
        <v>573</v>
      </c>
      <c r="C136" s="273"/>
      <c r="D136" s="270">
        <v>190</v>
      </c>
      <c r="E136" s="271">
        <f t="shared" si="18"/>
        <v>133</v>
      </c>
      <c r="F136" s="272">
        <f t="shared" si="20"/>
        <v>123.5</v>
      </c>
    </row>
    <row r="137" spans="1:6" s="303" customFormat="1" ht="19.5" customHeight="1">
      <c r="A137" s="275" t="s">
        <v>669</v>
      </c>
      <c r="B137" s="274" t="s">
        <v>574</v>
      </c>
      <c r="C137" s="273"/>
      <c r="D137" s="270">
        <v>200</v>
      </c>
      <c r="E137" s="271">
        <f t="shared" si="18"/>
        <v>140</v>
      </c>
      <c r="F137" s="272">
        <f t="shared" si="20"/>
        <v>130</v>
      </c>
    </row>
    <row r="138" spans="1:6" s="303" customFormat="1" ht="19.5" customHeight="1">
      <c r="A138" s="275" t="s">
        <v>670</v>
      </c>
      <c r="B138" s="274" t="s">
        <v>575</v>
      </c>
      <c r="C138" s="273"/>
      <c r="D138" s="270">
        <v>200</v>
      </c>
      <c r="E138" s="271">
        <f t="shared" si="18"/>
        <v>140</v>
      </c>
      <c r="F138" s="272">
        <f t="shared" si="20"/>
        <v>130</v>
      </c>
    </row>
    <row r="139" spans="1:6" s="303" customFormat="1" ht="19.5" customHeight="1">
      <c r="A139" s="275" t="s">
        <v>671</v>
      </c>
      <c r="B139" s="274" t="s">
        <v>576</v>
      </c>
      <c r="C139" s="273"/>
      <c r="D139" s="270">
        <v>200</v>
      </c>
      <c r="E139" s="271">
        <f t="shared" si="18"/>
        <v>140</v>
      </c>
      <c r="F139" s="272">
        <f t="shared" si="20"/>
        <v>130</v>
      </c>
    </row>
    <row r="140" spans="1:6" s="303" customFormat="1" ht="19.5" customHeight="1">
      <c r="A140" s="275" t="s">
        <v>598</v>
      </c>
      <c r="B140" s="274" t="s">
        <v>572</v>
      </c>
      <c r="C140" s="273"/>
      <c r="D140" s="270">
        <v>210</v>
      </c>
      <c r="E140" s="271">
        <f t="shared" si="18"/>
        <v>147</v>
      </c>
      <c r="F140" s="272">
        <f t="shared" si="20"/>
        <v>136.5</v>
      </c>
    </row>
    <row r="141" spans="1:6" s="303" customFormat="1" ht="19.5" customHeight="1">
      <c r="A141" s="275" t="s">
        <v>599</v>
      </c>
      <c r="B141" s="274" t="s">
        <v>574</v>
      </c>
      <c r="C141" s="273"/>
      <c r="D141" s="270">
        <v>230</v>
      </c>
      <c r="E141" s="271">
        <f t="shared" si="18"/>
        <v>161</v>
      </c>
      <c r="F141" s="272">
        <f t="shared" si="20"/>
        <v>149.5</v>
      </c>
    </row>
    <row r="142" spans="1:6" s="303" customFormat="1" ht="19.5" customHeight="1">
      <c r="A142" s="275" t="s">
        <v>601</v>
      </c>
      <c r="B142" s="274" t="s">
        <v>576</v>
      </c>
      <c r="C142" s="273"/>
      <c r="D142" s="270">
        <v>230</v>
      </c>
      <c r="E142" s="271">
        <f t="shared" si="18"/>
        <v>161</v>
      </c>
      <c r="F142" s="272">
        <f t="shared" si="20"/>
        <v>149.5</v>
      </c>
    </row>
    <row r="143" spans="1:6" s="303" customFormat="1" ht="19.5" customHeight="1">
      <c r="A143" s="275" t="s">
        <v>600</v>
      </c>
      <c r="B143" s="274" t="s">
        <v>577</v>
      </c>
      <c r="C143" s="273"/>
      <c r="D143" s="270">
        <v>290</v>
      </c>
      <c r="E143" s="271">
        <f t="shared" si="18"/>
        <v>203</v>
      </c>
      <c r="F143" s="272">
        <f t="shared" si="20"/>
        <v>188.5</v>
      </c>
    </row>
    <row r="144" spans="1:6" s="314" customFormat="1" ht="19.5" customHeight="1">
      <c r="A144" s="275" t="s">
        <v>595</v>
      </c>
      <c r="B144" s="274" t="s">
        <v>575</v>
      </c>
      <c r="C144" s="273"/>
      <c r="D144" s="270">
        <v>235</v>
      </c>
      <c r="E144" s="271">
        <v>191</v>
      </c>
      <c r="F144" s="272">
        <v>191</v>
      </c>
    </row>
    <row r="145" spans="1:6" s="314" customFormat="1" ht="19.5" customHeight="1">
      <c r="A145" s="275" t="s">
        <v>596</v>
      </c>
      <c r="B145" s="274" t="s">
        <v>597</v>
      </c>
      <c r="C145" s="273"/>
      <c r="D145" s="270">
        <v>255</v>
      </c>
      <c r="E145" s="271">
        <v>206</v>
      </c>
      <c r="F145" s="272">
        <v>206</v>
      </c>
    </row>
    <row r="146" spans="1:6" ht="19.5" customHeight="1">
      <c r="A146" s="41" t="s">
        <v>410</v>
      </c>
      <c r="B146" s="37" t="s">
        <v>405</v>
      </c>
      <c r="D146" s="96">
        <v>195</v>
      </c>
      <c r="E146" s="97">
        <f t="shared" si="18"/>
        <v>136.5</v>
      </c>
      <c r="F146" s="98">
        <f>SUM(D146*0.65)</f>
        <v>126.75</v>
      </c>
    </row>
    <row r="147" spans="1:6" ht="19.5" customHeight="1">
      <c r="A147" s="41" t="s">
        <v>411</v>
      </c>
      <c r="B147" s="37" t="s">
        <v>406</v>
      </c>
      <c r="D147" s="96">
        <v>210</v>
      </c>
      <c r="E147" s="97">
        <f t="shared" si="18"/>
        <v>147</v>
      </c>
      <c r="F147" s="98">
        <f>SUM(D147*0.65)</f>
        <v>136.5</v>
      </c>
    </row>
    <row r="148" spans="1:6" ht="19.5" customHeight="1">
      <c r="A148" s="41" t="s">
        <v>412</v>
      </c>
      <c r="B148" s="37" t="s">
        <v>407</v>
      </c>
      <c r="D148" s="96">
        <v>225</v>
      </c>
      <c r="E148" s="97">
        <f t="shared" si="18"/>
        <v>157.5</v>
      </c>
      <c r="F148" s="98">
        <f>SUM(D148*0.65)</f>
        <v>146.25</v>
      </c>
    </row>
    <row r="149" spans="1:6" ht="19.5" customHeight="1">
      <c r="A149" s="41" t="s">
        <v>413</v>
      </c>
      <c r="B149" s="37" t="s">
        <v>408</v>
      </c>
      <c r="D149" s="96">
        <v>240</v>
      </c>
      <c r="E149" s="97">
        <f t="shared" si="18"/>
        <v>168</v>
      </c>
      <c r="F149" s="98">
        <f>SUM(D149*0.65)</f>
        <v>156</v>
      </c>
    </row>
    <row r="150" spans="1:6" ht="19.5" customHeight="1">
      <c r="A150" s="41" t="s">
        <v>414</v>
      </c>
      <c r="B150" s="37" t="s">
        <v>409</v>
      </c>
      <c r="D150" s="96">
        <v>230</v>
      </c>
      <c r="E150" s="97">
        <f t="shared" si="18"/>
        <v>161</v>
      </c>
      <c r="F150" s="98">
        <f>SUM(D150*0.65)</f>
        <v>149.5</v>
      </c>
    </row>
    <row r="151" spans="1:6" ht="19.5" customHeight="1">
      <c r="A151" s="41" t="s">
        <v>280</v>
      </c>
      <c r="B151" s="37" t="s">
        <v>287</v>
      </c>
      <c r="D151" s="96">
        <v>275</v>
      </c>
      <c r="E151" s="97">
        <f t="shared" ref="E151:E159" si="21">SUM(D151*0.7)</f>
        <v>192.5</v>
      </c>
      <c r="F151" s="98">
        <f t="shared" ref="F151:F159" si="22">SUM(D151*0.65)</f>
        <v>178.75</v>
      </c>
    </row>
    <row r="152" spans="1:6" ht="19.5" customHeight="1">
      <c r="A152" s="41" t="s">
        <v>281</v>
      </c>
      <c r="B152" s="37" t="s">
        <v>288</v>
      </c>
      <c r="D152" s="96">
        <v>240</v>
      </c>
      <c r="E152" s="97">
        <f t="shared" si="21"/>
        <v>168</v>
      </c>
      <c r="F152" s="98">
        <f t="shared" si="22"/>
        <v>156</v>
      </c>
    </row>
    <row r="153" spans="1:6" ht="19.5" customHeight="1">
      <c r="A153" s="41" t="s">
        <v>282</v>
      </c>
      <c r="B153" s="37" t="s">
        <v>289</v>
      </c>
      <c r="D153" s="96">
        <v>315</v>
      </c>
      <c r="E153" s="97">
        <f t="shared" si="21"/>
        <v>220.5</v>
      </c>
      <c r="F153" s="98">
        <f t="shared" si="22"/>
        <v>204.75</v>
      </c>
    </row>
    <row r="154" spans="1:6" ht="19.5" customHeight="1">
      <c r="A154" s="41" t="s">
        <v>283</v>
      </c>
      <c r="B154" s="37" t="s">
        <v>290</v>
      </c>
      <c r="D154" s="96">
        <v>240</v>
      </c>
      <c r="E154" s="97">
        <f t="shared" si="21"/>
        <v>168</v>
      </c>
      <c r="F154" s="98">
        <f t="shared" si="22"/>
        <v>156</v>
      </c>
    </row>
    <row r="155" spans="1:6" ht="19.5" customHeight="1">
      <c r="A155" s="41" t="s">
        <v>284</v>
      </c>
      <c r="B155" s="37" t="s">
        <v>291</v>
      </c>
      <c r="D155" s="96">
        <v>325</v>
      </c>
      <c r="E155" s="97">
        <f t="shared" si="21"/>
        <v>227.49999999999997</v>
      </c>
      <c r="F155" s="98">
        <f t="shared" si="22"/>
        <v>211.25</v>
      </c>
    </row>
    <row r="156" spans="1:6" ht="19.5" customHeight="1">
      <c r="A156" s="41" t="s">
        <v>285</v>
      </c>
      <c r="B156" s="37" t="s">
        <v>292</v>
      </c>
      <c r="D156" s="96">
        <v>270</v>
      </c>
      <c r="E156" s="97">
        <f>SUM(D156*0.7)</f>
        <v>189</v>
      </c>
      <c r="F156" s="98">
        <f t="shared" si="22"/>
        <v>175.5</v>
      </c>
    </row>
    <row r="157" spans="1:6" ht="19.5" customHeight="1">
      <c r="A157" s="41" t="s">
        <v>286</v>
      </c>
      <c r="B157" s="37" t="s">
        <v>293</v>
      </c>
      <c r="D157" s="96">
        <v>350</v>
      </c>
      <c r="E157" s="97">
        <f t="shared" si="21"/>
        <v>244.99999999999997</v>
      </c>
      <c r="F157" s="98">
        <f t="shared" si="22"/>
        <v>227.5</v>
      </c>
    </row>
    <row r="158" spans="1:6" ht="19.5" customHeight="1">
      <c r="A158" s="41" t="s">
        <v>321</v>
      </c>
      <c r="B158" s="37" t="s">
        <v>323</v>
      </c>
      <c r="D158" s="96">
        <v>282</v>
      </c>
      <c r="E158" s="97">
        <f t="shared" si="21"/>
        <v>197.39999999999998</v>
      </c>
      <c r="F158" s="98">
        <f t="shared" si="22"/>
        <v>183.3</v>
      </c>
    </row>
    <row r="159" spans="1:6" ht="19.5" customHeight="1">
      <c r="A159" s="41" t="s">
        <v>322</v>
      </c>
      <c r="B159" s="37" t="s">
        <v>324</v>
      </c>
      <c r="D159" s="96">
        <v>358</v>
      </c>
      <c r="E159" s="97">
        <f t="shared" si="21"/>
        <v>250.6</v>
      </c>
      <c r="F159" s="98">
        <f t="shared" si="22"/>
        <v>232.70000000000002</v>
      </c>
    </row>
    <row r="161" spans="1:1" ht="18">
      <c r="A161" s="32" t="s">
        <v>103</v>
      </c>
    </row>
    <row r="162" spans="1:1" ht="18">
      <c r="A162" s="32" t="s">
        <v>104</v>
      </c>
    </row>
  </sheetData>
  <phoneticPr fontId="0" type="noConversion"/>
  <printOptions horizontalCentered="1" verticalCentered="1"/>
  <pageMargins left="0" right="0" top="0" bottom="0" header="0" footer="0"/>
  <pageSetup scale="84" fitToHeight="0" orientation="portrait" r:id="rId1"/>
  <headerFooter alignWithMargins="0"/>
  <rowBreaks count="1" manualBreakCount="1">
    <brk id="111" max="5" man="1"/>
  </rowBreaks>
  <ignoredErrors>
    <ignoredError sqref="F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G307"/>
  <sheetViews>
    <sheetView view="pageBreakPreview" zoomScale="50" zoomScaleNormal="100" zoomScaleSheetLayoutView="50" workbookViewId="0">
      <selection activeCell="F5" sqref="F5"/>
    </sheetView>
  </sheetViews>
  <sheetFormatPr defaultRowHeight="12.75"/>
  <cols>
    <col min="1" max="1" width="63.85546875" customWidth="1"/>
    <col min="2" max="2" width="30.5703125" customWidth="1"/>
    <col min="3" max="3" width="39.7109375" customWidth="1"/>
    <col min="4" max="4" width="31" customWidth="1"/>
    <col min="5" max="5" width="21.42578125" customWidth="1"/>
    <col min="6" max="6" width="43.42578125" customWidth="1"/>
    <col min="7" max="7" width="5.42578125" customWidth="1"/>
    <col min="8" max="9" width="9.140625" customWidth="1"/>
  </cols>
  <sheetData>
    <row r="1" spans="1:7" ht="27.75">
      <c r="A1" s="87" t="s">
        <v>106</v>
      </c>
      <c r="B1" s="61"/>
      <c r="C1" s="88"/>
      <c r="D1" s="87" t="s">
        <v>105</v>
      </c>
      <c r="E1" s="61"/>
      <c r="F1" s="64"/>
      <c r="G1" s="61"/>
    </row>
    <row r="2" spans="1:7" ht="27.75">
      <c r="A2" s="89" t="s">
        <v>672</v>
      </c>
      <c r="B2" s="61"/>
      <c r="C2" s="61"/>
      <c r="D2" s="109"/>
      <c r="E2" s="61"/>
      <c r="F2" s="64"/>
      <c r="G2" s="61"/>
    </row>
    <row r="3" spans="1:7" ht="28.5" thickBot="1">
      <c r="A3" s="62" t="s">
        <v>642</v>
      </c>
      <c r="B3" s="65" t="s">
        <v>17</v>
      </c>
      <c r="C3" s="65" t="s">
        <v>107</v>
      </c>
      <c r="D3" s="63" t="s">
        <v>17</v>
      </c>
      <c r="E3" s="61" t="s">
        <v>108</v>
      </c>
      <c r="F3" s="64" t="s">
        <v>18</v>
      </c>
      <c r="G3" s="61"/>
    </row>
    <row r="4" spans="1:7" ht="28.5" hidden="1" thickBot="1">
      <c r="A4" s="61" t="s">
        <v>109</v>
      </c>
      <c r="B4" s="66">
        <v>62</v>
      </c>
      <c r="C4" s="66">
        <f>SUM(B4*4)+20</f>
        <v>268</v>
      </c>
      <c r="D4" s="67">
        <f>SUM(C4+$B$106)</f>
        <v>368.1</v>
      </c>
      <c r="E4" s="61"/>
      <c r="F4" s="67">
        <f t="shared" ref="F4" si="0">SUM(D4-20)</f>
        <v>348.1</v>
      </c>
      <c r="G4" s="61"/>
    </row>
    <row r="5" spans="1:7" ht="29.25" thickTop="1" thickBot="1">
      <c r="A5" s="154" t="s">
        <v>110</v>
      </c>
      <c r="B5" s="155">
        <f>'Individual pricing'!E5</f>
        <v>64.399999999999991</v>
      </c>
      <c r="C5" s="155">
        <f>SUM(B5*4)+Accessories!E14</f>
        <v>275.09999999999997</v>
      </c>
      <c r="D5" s="156">
        <f t="shared" ref="D5:D15" si="1">SUM(C5)</f>
        <v>275.09999999999997</v>
      </c>
      <c r="E5" s="157">
        <f>'Individual pricing'!F5</f>
        <v>59.800000000000004</v>
      </c>
      <c r="F5" s="158">
        <f>SUM(E5*4)+Accessories!F14</f>
        <v>255.45000000000002</v>
      </c>
      <c r="G5" s="183"/>
    </row>
    <row r="6" spans="1:7" ht="28.5" thickBot="1">
      <c r="A6" s="159" t="s">
        <v>371</v>
      </c>
      <c r="B6" s="147">
        <f>'Individual pricing'!E6</f>
        <v>73.5</v>
      </c>
      <c r="C6" s="147">
        <f>SUM(B6*4)+Accessories!E14</f>
        <v>311.5</v>
      </c>
      <c r="D6" s="140">
        <f t="shared" si="1"/>
        <v>311.5</v>
      </c>
      <c r="E6" s="142">
        <f>'Individual pricing'!F6</f>
        <v>68.25</v>
      </c>
      <c r="F6" s="160">
        <f>SUM(E6*4)+Accessories!F14</f>
        <v>289.25</v>
      </c>
      <c r="G6" s="176"/>
    </row>
    <row r="7" spans="1:7" ht="28.5" thickBot="1">
      <c r="A7" s="161" t="s">
        <v>111</v>
      </c>
      <c r="B7" s="123">
        <f>'Individual pricing'!E7</f>
        <v>85.399999999999991</v>
      </c>
      <c r="C7" s="123">
        <f>SUM(B7*4)+Accessories!E14</f>
        <v>359.09999999999997</v>
      </c>
      <c r="D7" s="124">
        <f t="shared" si="1"/>
        <v>359.09999999999997</v>
      </c>
      <c r="E7" s="125">
        <f>'Individual pricing'!F7</f>
        <v>79.3</v>
      </c>
      <c r="F7" s="162">
        <f>SUM(E7*4)+Accessories!F14</f>
        <v>333.45</v>
      </c>
      <c r="G7" s="176"/>
    </row>
    <row r="8" spans="1:7" ht="28.5" hidden="1" thickBot="1">
      <c r="A8" s="163" t="s">
        <v>112</v>
      </c>
      <c r="B8" s="116" t="e">
        <f>'Individual pricing'!#REF!</f>
        <v>#REF!</v>
      </c>
      <c r="C8" s="117" t="e">
        <f>SUM(B8*4)+Accessories!E13</f>
        <v>#REF!</v>
      </c>
      <c r="D8" s="128" t="e">
        <f t="shared" si="1"/>
        <v>#REF!</v>
      </c>
      <c r="E8" s="116" t="e">
        <f>'Individual pricing'!#REF!</f>
        <v>#REF!</v>
      </c>
      <c r="F8" s="164" t="e">
        <f>SUM(E8*4)+Accessories!#REF!</f>
        <v>#REF!</v>
      </c>
      <c r="G8" s="183"/>
    </row>
    <row r="9" spans="1:7" ht="28.5" hidden="1" thickBot="1">
      <c r="A9" s="165" t="s">
        <v>113</v>
      </c>
      <c r="B9" s="121" t="e">
        <f>'Individual pricing'!#REF!</f>
        <v>#REF!</v>
      </c>
      <c r="C9" s="126" t="e">
        <f>SUM(B9*4)+Accessories!E13</f>
        <v>#REF!</v>
      </c>
      <c r="D9" s="124" t="e">
        <f t="shared" si="1"/>
        <v>#REF!</v>
      </c>
      <c r="E9" s="121" t="e">
        <f>'Individual pricing'!#REF!</f>
        <v>#REF!</v>
      </c>
      <c r="F9" s="162" t="e">
        <f>SUM(E9*4)+Accessories!#REF!</f>
        <v>#REF!</v>
      </c>
      <c r="G9" s="176"/>
    </row>
    <row r="10" spans="1:7" ht="28.5" thickBot="1">
      <c r="A10" s="166" t="s">
        <v>265</v>
      </c>
      <c r="B10" s="134">
        <f>'Individual pricing'!E8</f>
        <v>129.5</v>
      </c>
      <c r="C10" s="134">
        <f>SUM(B10*4)+Accessories!E14</f>
        <v>535.5</v>
      </c>
      <c r="D10" s="140">
        <f t="shared" si="1"/>
        <v>535.5</v>
      </c>
      <c r="E10" s="136">
        <f>'Individual pricing'!F8</f>
        <v>120.25</v>
      </c>
      <c r="F10" s="160">
        <f>SUM(E10*4)+Accessories!F14</f>
        <v>497.25</v>
      </c>
      <c r="G10" s="183"/>
    </row>
    <row r="11" spans="1:7" ht="28.5" thickBot="1">
      <c r="A11" s="167" t="s">
        <v>114</v>
      </c>
      <c r="B11" s="127">
        <v>1</v>
      </c>
      <c r="C11" s="127">
        <f>SUM(Accessories!E14)+352.8</f>
        <v>370.3</v>
      </c>
      <c r="D11" s="128">
        <f t="shared" si="1"/>
        <v>370.3</v>
      </c>
      <c r="E11" s="127">
        <f>SUM('Individual pricing'!F6*2)+('Individual pricing'!F9*2)</f>
        <v>305.5</v>
      </c>
      <c r="F11" s="164">
        <f>SUM(E11+Accessories!F14)</f>
        <v>321.75</v>
      </c>
      <c r="G11" s="176"/>
    </row>
    <row r="12" spans="1:7" ht="28.5" thickBot="1">
      <c r="A12" s="166" t="s">
        <v>233</v>
      </c>
      <c r="B12" s="142">
        <v>1</v>
      </c>
      <c r="C12" s="142">
        <f>SUM(Accessories!E14)+648.2</f>
        <v>665.7</v>
      </c>
      <c r="D12" s="140">
        <f t="shared" si="1"/>
        <v>665.7</v>
      </c>
      <c r="E12" s="142">
        <f>SUM('Individual pricing'!F8*2)+('Individual pricing'!F10*2)</f>
        <v>513.5</v>
      </c>
      <c r="F12" s="160">
        <f>SUM(E12+Accessories!F14)</f>
        <v>529.75</v>
      </c>
      <c r="G12" s="176"/>
    </row>
    <row r="13" spans="1:7" ht="28.5" thickBot="1">
      <c r="A13" s="161" t="s">
        <v>372</v>
      </c>
      <c r="B13" s="123">
        <f>'Individual pricing'!E11</f>
        <v>82.6</v>
      </c>
      <c r="C13" s="123">
        <f>SUM(B13*4)+Accessories!E14</f>
        <v>347.9</v>
      </c>
      <c r="D13" s="124">
        <f t="shared" si="1"/>
        <v>347.9</v>
      </c>
      <c r="E13" s="125">
        <f>'Individual pricing'!F11</f>
        <v>76.7</v>
      </c>
      <c r="F13" s="162">
        <f>SUM(E13*4)+Accessories!F14</f>
        <v>323.05</v>
      </c>
      <c r="G13" s="183"/>
    </row>
    <row r="14" spans="1:7" ht="28.5" thickBot="1">
      <c r="A14" s="161" t="s">
        <v>490</v>
      </c>
      <c r="B14" s="123">
        <f>'Individual pricing'!E12</f>
        <v>91</v>
      </c>
      <c r="C14" s="123">
        <f>SUM(B14*4)+Accessories!E14</f>
        <v>381.5</v>
      </c>
      <c r="D14" s="124">
        <f t="shared" si="1"/>
        <v>381.5</v>
      </c>
      <c r="E14" s="125">
        <f>'Individual pricing'!F12</f>
        <v>84.5</v>
      </c>
      <c r="F14" s="162">
        <f>SUM(E14*4)+Accessories!F14</f>
        <v>354.25</v>
      </c>
      <c r="G14" s="183"/>
    </row>
    <row r="15" spans="1:7" ht="28.5" thickBot="1">
      <c r="A15" s="161" t="s">
        <v>264</v>
      </c>
      <c r="B15" s="123">
        <f>'Individual pricing'!E13</f>
        <v>140</v>
      </c>
      <c r="C15" s="123">
        <f>SUM(B15*4)+Accessories!E14</f>
        <v>577.5</v>
      </c>
      <c r="D15" s="124">
        <f t="shared" si="1"/>
        <v>577.5</v>
      </c>
      <c r="E15" s="125">
        <f>'Individual pricing'!F13</f>
        <v>130</v>
      </c>
      <c r="F15" s="162">
        <f>SUM(E15*4)+Accessories!F14</f>
        <v>536.25</v>
      </c>
      <c r="G15" s="183"/>
    </row>
    <row r="16" spans="1:7" ht="28.5" thickBot="1">
      <c r="A16" s="161" t="s">
        <v>427</v>
      </c>
      <c r="B16" s="123">
        <f>'Individual pricing'!E14</f>
        <v>105</v>
      </c>
      <c r="C16" s="123">
        <f>SUM(B16*2)+(B13*2)+Accessories!E14</f>
        <v>392.7</v>
      </c>
      <c r="D16" s="124">
        <f>C16</f>
        <v>392.7</v>
      </c>
      <c r="E16" s="125">
        <f>'Individual pricing'!F14</f>
        <v>97.5</v>
      </c>
      <c r="F16" s="162">
        <f>SUM(E16*2)+(E13*2)+Accessories!F14</f>
        <v>364.65</v>
      </c>
      <c r="G16" s="183"/>
    </row>
    <row r="17" spans="1:7" ht="28.5" thickBot="1">
      <c r="A17" s="166" t="s">
        <v>373</v>
      </c>
      <c r="B17" s="141">
        <f>'Individual pricing'!E15</f>
        <v>105</v>
      </c>
      <c r="C17" s="141">
        <f>SUM(B17*4)+Accessories!E14</f>
        <v>437.5</v>
      </c>
      <c r="D17" s="140">
        <f t="shared" ref="D17:D33" si="2">SUM(C17)</f>
        <v>437.5</v>
      </c>
      <c r="E17" s="142">
        <f>'Individual pricing'!F15</f>
        <v>97.5</v>
      </c>
      <c r="F17" s="160">
        <f>SUM(E17*4)+Accessories!F14</f>
        <v>406.25</v>
      </c>
      <c r="G17" s="176"/>
    </row>
    <row r="18" spans="1:7" ht="28.5" thickBot="1">
      <c r="A18" s="161" t="s">
        <v>552</v>
      </c>
      <c r="B18" s="123">
        <f>'Individual pricing'!E17</f>
        <v>112</v>
      </c>
      <c r="C18" s="123">
        <f>SUM(B18*4)+Accessories!E14</f>
        <v>465.5</v>
      </c>
      <c r="D18" s="124">
        <f t="shared" si="2"/>
        <v>465.5</v>
      </c>
      <c r="E18" s="125">
        <f>'Individual pricing'!F17</f>
        <v>104</v>
      </c>
      <c r="F18" s="162">
        <f>SUM(E18*4)+Accessories!F14</f>
        <v>432.25</v>
      </c>
      <c r="G18" s="176"/>
    </row>
    <row r="19" spans="1:7" ht="28.5" thickBot="1">
      <c r="A19" s="166" t="s">
        <v>263</v>
      </c>
      <c r="B19" s="141">
        <f>'Individual pricing'!E16</f>
        <v>161</v>
      </c>
      <c r="C19" s="141">
        <f>SUM(B19*4)+Accessories!E14</f>
        <v>661.5</v>
      </c>
      <c r="D19" s="140">
        <f t="shared" si="2"/>
        <v>661.5</v>
      </c>
      <c r="E19" s="142">
        <f>'Individual pricing'!F16</f>
        <v>149.5</v>
      </c>
      <c r="F19" s="160">
        <f>SUM(E19*4)+Accessories!F14</f>
        <v>614.25</v>
      </c>
      <c r="G19" s="176"/>
    </row>
    <row r="20" spans="1:7" ht="28.5" thickBot="1">
      <c r="A20" s="161" t="s">
        <v>115</v>
      </c>
      <c r="B20" s="123">
        <f>'Individual pricing'!E18</f>
        <v>118.99999999999999</v>
      </c>
      <c r="C20" s="123">
        <f>SUM(B20*4)+Accessories!E14</f>
        <v>493.49999999999994</v>
      </c>
      <c r="D20" s="124">
        <f t="shared" si="2"/>
        <v>493.49999999999994</v>
      </c>
      <c r="E20" s="125">
        <f>'Individual pricing'!F18</f>
        <v>110.5</v>
      </c>
      <c r="F20" s="162">
        <f>SUM(E20*4)+Accessories!F14</f>
        <v>458.25</v>
      </c>
      <c r="G20" s="183"/>
    </row>
    <row r="21" spans="1:7" s="120" customFormat="1" ht="28.5" thickBot="1">
      <c r="A21" s="168" t="s">
        <v>116</v>
      </c>
      <c r="B21" s="134">
        <f>'Individual pricing'!E21</f>
        <v>136.5</v>
      </c>
      <c r="C21" s="134">
        <f>SUM(B21*4)+Accessories!E14</f>
        <v>563.5</v>
      </c>
      <c r="D21" s="135">
        <f t="shared" si="2"/>
        <v>563.5</v>
      </c>
      <c r="E21" s="136">
        <f>'Individual pricing'!F21</f>
        <v>126.75</v>
      </c>
      <c r="F21" s="169">
        <f>SUM(E21*4)+Accessories!F14</f>
        <v>523.25</v>
      </c>
      <c r="G21" s="163"/>
    </row>
    <row r="22" spans="1:7" s="120" customFormat="1" ht="28.5" thickBot="1">
      <c r="A22" s="168" t="s">
        <v>655</v>
      </c>
      <c r="B22" s="134">
        <f>'Individual pricing'!E20</f>
        <v>136.5</v>
      </c>
      <c r="C22" s="134">
        <f>SUM(B22*4)+Accessories!E15</f>
        <v>546</v>
      </c>
      <c r="D22" s="135">
        <f t="shared" ref="D22" si="3">SUM(C22)</f>
        <v>546</v>
      </c>
      <c r="E22" s="136">
        <f>'Individual pricing'!F20</f>
        <v>126.75</v>
      </c>
      <c r="F22" s="169">
        <f>SUM(E22*4)+Accessories!F15</f>
        <v>507</v>
      </c>
      <c r="G22" s="163"/>
    </row>
    <row r="23" spans="1:7" s="120" customFormat="1" ht="28.5" thickBot="1">
      <c r="A23" s="167" t="s">
        <v>262</v>
      </c>
      <c r="B23" s="137">
        <f>'Individual pricing'!E19</f>
        <v>175</v>
      </c>
      <c r="C23" s="137">
        <f>SUM(B23*4)+Accessories!E14</f>
        <v>717.5</v>
      </c>
      <c r="D23" s="128">
        <f t="shared" si="2"/>
        <v>717.5</v>
      </c>
      <c r="E23" s="127">
        <f>'Individual pricing'!F19</f>
        <v>162.5</v>
      </c>
      <c r="F23" s="164">
        <f>SUM(E23*4)+Accessories!F14</f>
        <v>666.25</v>
      </c>
      <c r="G23" s="163"/>
    </row>
    <row r="24" spans="1:7" s="120" customFormat="1" ht="28.5" thickBot="1">
      <c r="A24" s="216" t="s">
        <v>352</v>
      </c>
      <c r="B24" s="217">
        <f>'Individual pricing'!E22</f>
        <v>196</v>
      </c>
      <c r="C24" s="134">
        <f>SUM(B24*4)+Accessories!E14</f>
        <v>801.5</v>
      </c>
      <c r="D24" s="135">
        <f t="shared" si="2"/>
        <v>801.5</v>
      </c>
      <c r="E24" s="136">
        <f>'Individual pricing'!F22</f>
        <v>182</v>
      </c>
      <c r="F24" s="169">
        <f>SUM(E24*4)+Accessories!F14</f>
        <v>744.25</v>
      </c>
      <c r="G24" s="163"/>
    </row>
    <row r="25" spans="1:7" s="120" customFormat="1" ht="28.5" thickBot="1">
      <c r="A25" s="215" t="s">
        <v>553</v>
      </c>
      <c r="B25" s="137">
        <f>'Individual pricing'!E23</f>
        <v>150.5</v>
      </c>
      <c r="C25" s="137">
        <f>SUM(B25*4)+Accessories!E14</f>
        <v>619.5</v>
      </c>
      <c r="D25" s="128">
        <f t="shared" si="2"/>
        <v>619.5</v>
      </c>
      <c r="E25" s="127">
        <f>'Individual pricing'!F23</f>
        <v>139.75</v>
      </c>
      <c r="F25" s="164">
        <f>SUM(E25*4)+Accessories!F14</f>
        <v>575.25</v>
      </c>
      <c r="G25" s="163"/>
    </row>
    <row r="26" spans="1:7" s="120" customFormat="1" ht="28.5" thickBot="1">
      <c r="A26" s="216" t="s">
        <v>355</v>
      </c>
      <c r="B26" s="217">
        <f>'Individual pricing'!E24</f>
        <v>175</v>
      </c>
      <c r="C26" s="134">
        <f>SUM(B26*4)+Accessories!E14</f>
        <v>717.5</v>
      </c>
      <c r="D26" s="135">
        <f t="shared" si="2"/>
        <v>717.5</v>
      </c>
      <c r="E26" s="136">
        <f>'Individual pricing'!F24</f>
        <v>162.5</v>
      </c>
      <c r="F26" s="169">
        <f>SUM(E26*4)+Accessories!F14</f>
        <v>666.25</v>
      </c>
      <c r="G26" s="163"/>
    </row>
    <row r="27" spans="1:7" s="120" customFormat="1" ht="28.5" thickBot="1">
      <c r="A27" s="215" t="s">
        <v>357</v>
      </c>
      <c r="B27" s="137">
        <f>'Individual pricing'!E25</f>
        <v>266</v>
      </c>
      <c r="C27" s="137">
        <f>SUM(B27*4)+Accessories!E14</f>
        <v>1081.5</v>
      </c>
      <c r="D27" s="128">
        <f t="shared" si="2"/>
        <v>1081.5</v>
      </c>
      <c r="E27" s="127">
        <f>'Individual pricing'!F25</f>
        <v>247</v>
      </c>
      <c r="F27" s="164">
        <f>SUM(E27*4)+Accessories!F14</f>
        <v>1004.25</v>
      </c>
      <c r="G27" s="163"/>
    </row>
    <row r="28" spans="1:7" s="120" customFormat="1" ht="28.5" thickBot="1">
      <c r="A28" s="216" t="s">
        <v>359</v>
      </c>
      <c r="B28" s="217">
        <f>'Individual pricing'!E26</f>
        <v>192.5</v>
      </c>
      <c r="C28" s="134">
        <f>SUM(B28*4)+Accessories!E14</f>
        <v>787.5</v>
      </c>
      <c r="D28" s="135">
        <f t="shared" si="2"/>
        <v>787.5</v>
      </c>
      <c r="E28" s="136">
        <f>'Individual pricing'!F26</f>
        <v>178.75</v>
      </c>
      <c r="F28" s="169">
        <f>SUM(E28*4)+Accessories!F14</f>
        <v>731.25</v>
      </c>
      <c r="G28" s="163"/>
    </row>
    <row r="29" spans="1:7" s="120" customFormat="1" ht="28.5" thickBot="1">
      <c r="A29" s="215" t="s">
        <v>554</v>
      </c>
      <c r="B29" s="137">
        <f>'Individual pricing'!E27</f>
        <v>210</v>
      </c>
      <c r="C29" s="137">
        <f>SUM(B29*4)+Accessories!E14</f>
        <v>857.5</v>
      </c>
      <c r="D29" s="128">
        <f t="shared" si="2"/>
        <v>857.5</v>
      </c>
      <c r="E29" s="127">
        <f>'Individual pricing'!F27</f>
        <v>195</v>
      </c>
      <c r="F29" s="164">
        <f>SUM(E29*4)+Accessories!F14</f>
        <v>796.25</v>
      </c>
      <c r="G29" s="163"/>
    </row>
    <row r="30" spans="1:7" s="120" customFormat="1" ht="28.5" thickBot="1">
      <c r="A30" s="216" t="s">
        <v>361</v>
      </c>
      <c r="B30" s="217">
        <f>'Individual pricing'!E28</f>
        <v>290.5</v>
      </c>
      <c r="C30" s="134">
        <f>SUM(B30*4)+Accessories!E14</f>
        <v>1179.5</v>
      </c>
      <c r="D30" s="135">
        <f t="shared" si="2"/>
        <v>1179.5</v>
      </c>
      <c r="E30" s="136">
        <f>'Individual pricing'!F28</f>
        <v>269.75</v>
      </c>
      <c r="F30" s="169">
        <f>SUM(E30*4)+Accessories!F14</f>
        <v>1095.25</v>
      </c>
      <c r="G30" s="163"/>
    </row>
    <row r="31" spans="1:7" s="120" customFormat="1" ht="28.5" thickBot="1">
      <c r="A31" s="215" t="s">
        <v>555</v>
      </c>
      <c r="B31" s="137">
        <f>'Individual pricing'!E29</f>
        <v>241.49999999999997</v>
      </c>
      <c r="C31" s="137">
        <f>SUM(B31*4)+Accessories!E14</f>
        <v>983.49999999999989</v>
      </c>
      <c r="D31" s="128">
        <f t="shared" si="2"/>
        <v>983.49999999999989</v>
      </c>
      <c r="E31" s="127">
        <f>'Individual pricing'!F29</f>
        <v>224.25</v>
      </c>
      <c r="F31" s="164">
        <f>SUM(E31*4)+Accessories!F14</f>
        <v>913.25</v>
      </c>
      <c r="G31" s="163"/>
    </row>
    <row r="32" spans="1:7" s="120" customFormat="1" ht="28.5" thickBot="1">
      <c r="A32" s="216" t="s">
        <v>365</v>
      </c>
      <c r="B32" s="217">
        <f>'Individual pricing'!E30</f>
        <v>266</v>
      </c>
      <c r="C32" s="134">
        <f>SUM(B32*4)+Accessories!E14</f>
        <v>1081.5</v>
      </c>
      <c r="D32" s="135">
        <f t="shared" si="2"/>
        <v>1081.5</v>
      </c>
      <c r="E32" s="136">
        <f>'Individual pricing'!F30</f>
        <v>247</v>
      </c>
      <c r="F32" s="169">
        <f>SUM(E32*4)+Accessories!F14</f>
        <v>1004.25</v>
      </c>
      <c r="G32" s="163"/>
    </row>
    <row r="33" spans="1:7" s="120" customFormat="1" ht="28.5" thickBot="1">
      <c r="A33" s="215" t="s">
        <v>367</v>
      </c>
      <c r="B33" s="137">
        <f>'Individual pricing'!E31</f>
        <v>392</v>
      </c>
      <c r="C33" s="137">
        <f>SUM(B33*4)+Accessories!E14</f>
        <v>1585.5</v>
      </c>
      <c r="D33" s="128">
        <f t="shared" si="2"/>
        <v>1585.5</v>
      </c>
      <c r="E33" s="127">
        <f>'Individual pricing'!F31</f>
        <v>364</v>
      </c>
      <c r="F33" s="164">
        <f>SUM(E33*4)+Accessories!F14</f>
        <v>1472.25</v>
      </c>
      <c r="G33" s="163"/>
    </row>
    <row r="34" spans="1:7" s="120" customFormat="1" ht="28.5" thickBot="1">
      <c r="A34" s="159"/>
      <c r="B34" s="217"/>
      <c r="C34" s="147"/>
      <c r="D34" s="184"/>
      <c r="E34" s="151"/>
      <c r="F34" s="185"/>
      <c r="G34" s="163"/>
    </row>
    <row r="35" spans="1:7" ht="28.5" thickBot="1">
      <c r="A35" s="170" t="s">
        <v>551</v>
      </c>
      <c r="B35" s="141"/>
      <c r="C35" s="141"/>
      <c r="D35" s="140"/>
      <c r="E35" s="142"/>
      <c r="F35" s="160"/>
      <c r="G35" s="68"/>
    </row>
    <row r="36" spans="1:7" ht="28.5" thickBot="1">
      <c r="A36" s="161" t="s">
        <v>238</v>
      </c>
      <c r="B36" s="123">
        <f>'Individual pricing'!E34</f>
        <v>82.6</v>
      </c>
      <c r="C36" s="123">
        <f>SUM(B36*4)+Accessories!E14</f>
        <v>347.9</v>
      </c>
      <c r="D36" s="124">
        <f t="shared" ref="D36:D47" si="4">SUM(C36)</f>
        <v>347.9</v>
      </c>
      <c r="E36" s="125">
        <f>'Individual pricing'!F34</f>
        <v>76.7</v>
      </c>
      <c r="F36" s="162">
        <f>SUM(E36*4)+Accessories!F14</f>
        <v>323.05</v>
      </c>
      <c r="G36" s="68"/>
    </row>
    <row r="37" spans="1:7" ht="28.5" thickBot="1">
      <c r="A37" s="166" t="s">
        <v>31</v>
      </c>
      <c r="B37" s="141">
        <f>'Individual pricing'!E35</f>
        <v>140</v>
      </c>
      <c r="C37" s="141">
        <f>SUM(B37*4)+Accessories!E14</f>
        <v>577.5</v>
      </c>
      <c r="D37" s="140">
        <f t="shared" si="4"/>
        <v>577.5</v>
      </c>
      <c r="E37" s="142">
        <f>'Individual pricing'!F35</f>
        <v>130</v>
      </c>
      <c r="F37" s="160">
        <f>SUM(E37*4)+Accessories!F14</f>
        <v>536.25</v>
      </c>
      <c r="G37" s="68"/>
    </row>
    <row r="38" spans="1:7" ht="28.5" thickBot="1">
      <c r="A38" s="161" t="s">
        <v>247</v>
      </c>
      <c r="B38" s="123">
        <v>1</v>
      </c>
      <c r="C38" s="127">
        <f>SUM('Individual pricing'!E34*2)+('Individual pricing'!E36*2)+16.1</f>
        <v>384.3</v>
      </c>
      <c r="D38" s="124">
        <f t="shared" si="4"/>
        <v>384.3</v>
      </c>
      <c r="E38" s="125">
        <f>SUM('Individual pricing'!F34*2)+('Individual pricing'!F36*2)</f>
        <v>341.9</v>
      </c>
      <c r="F38" s="162">
        <f>SUM('Individual pricing'!F34*2)+('Individual pricing'!F36*2)+Accessories!F14</f>
        <v>358.15</v>
      </c>
      <c r="G38" s="68"/>
    </row>
    <row r="39" spans="1:7" ht="28.5" thickBot="1">
      <c r="A39" s="166" t="s">
        <v>248</v>
      </c>
      <c r="B39" s="141">
        <v>1</v>
      </c>
      <c r="C39" s="136">
        <f>SUM('Individual pricing'!E35*2)+('Individual pricing'!E37*2)+16.1</f>
        <v>625.1</v>
      </c>
      <c r="D39" s="140">
        <f t="shared" si="4"/>
        <v>625.1</v>
      </c>
      <c r="E39" s="142">
        <v>612.29999999999995</v>
      </c>
      <c r="F39" s="160">
        <f>SUM('Individual pricing'!F35*2)+('Individual pricing'!F37*2)+Accessories!F14</f>
        <v>581.75</v>
      </c>
      <c r="G39" s="68"/>
    </row>
    <row r="40" spans="1:7" ht="28.5" thickBot="1">
      <c r="A40" s="161" t="s">
        <v>239</v>
      </c>
      <c r="B40" s="123">
        <f>'Individual pricing'!E38</f>
        <v>91</v>
      </c>
      <c r="C40" s="123">
        <f>SUM(B40*4)+Accessories!E14</f>
        <v>381.5</v>
      </c>
      <c r="D40" s="124">
        <f t="shared" si="4"/>
        <v>381.5</v>
      </c>
      <c r="E40" s="125">
        <f>'Individual pricing'!F38</f>
        <v>84.5</v>
      </c>
      <c r="F40" s="162">
        <f>SUM(E40*4)+Accessories!F14</f>
        <v>354.25</v>
      </c>
      <c r="G40" s="68"/>
    </row>
    <row r="41" spans="1:7" ht="28.5" thickBot="1">
      <c r="A41" s="166" t="s">
        <v>253</v>
      </c>
      <c r="B41" s="141">
        <f>'Individual pricing'!E40</f>
        <v>150.5</v>
      </c>
      <c r="C41" s="141">
        <f>SUM(B41*4)+Accessories!E14</f>
        <v>619.5</v>
      </c>
      <c r="D41" s="140">
        <f t="shared" si="4"/>
        <v>619.5</v>
      </c>
      <c r="E41" s="142">
        <f>'Individual pricing'!F40</f>
        <v>139.75</v>
      </c>
      <c r="F41" s="160">
        <f>SUM(E41*4)+Accessories!F14</f>
        <v>575.25</v>
      </c>
      <c r="G41" s="68"/>
    </row>
    <row r="42" spans="1:7" ht="28.5" thickBot="1">
      <c r="A42" s="166" t="s">
        <v>454</v>
      </c>
      <c r="B42" s="141">
        <f>'Individual pricing'!E39</f>
        <v>112</v>
      </c>
      <c r="C42" s="141">
        <f>SUM(B42*2)+(B36*2)+Accessories!E14</f>
        <v>406.7</v>
      </c>
      <c r="D42" s="141">
        <f>C42</f>
        <v>406.7</v>
      </c>
      <c r="E42" s="142">
        <f>'Individual pricing'!F39</f>
        <v>104</v>
      </c>
      <c r="F42" s="160">
        <f>SUM(E40*2)+(E42*2)+Accessories!F14</f>
        <v>393.25</v>
      </c>
      <c r="G42" s="68"/>
    </row>
    <row r="43" spans="1:7" ht="28.5" thickBot="1">
      <c r="A43" s="166" t="s">
        <v>453</v>
      </c>
      <c r="B43" s="141">
        <f>'Individual pricing'!E41</f>
        <v>175</v>
      </c>
      <c r="C43" s="141">
        <f>SUM(B43*2)+(B37*2)+Accessories!E14</f>
        <v>647.5</v>
      </c>
      <c r="D43" s="141">
        <f>C43</f>
        <v>647.5</v>
      </c>
      <c r="E43" s="142">
        <f>'Individual pricing'!F41</f>
        <v>162.5</v>
      </c>
      <c r="F43" s="160">
        <f>SUM(E41*2)+(E43*2)+Accessories!F14</f>
        <v>620.75</v>
      </c>
      <c r="G43" s="68"/>
    </row>
    <row r="44" spans="1:7" ht="28.5" thickBot="1">
      <c r="A44" s="166" t="s">
        <v>396</v>
      </c>
      <c r="B44" s="141">
        <f>'Individual pricing'!E42</f>
        <v>176.39999999999998</v>
      </c>
      <c r="C44" s="141">
        <f>SUM(B44*4)+Accessories!E14</f>
        <v>723.09999999999991</v>
      </c>
      <c r="D44" s="140">
        <f t="shared" si="4"/>
        <v>723.09999999999991</v>
      </c>
      <c r="E44" s="142">
        <f>'Individual pricing'!F42</f>
        <v>163.80000000000001</v>
      </c>
      <c r="F44" s="160">
        <f>SUM(E44*4)+Accessories!F14</f>
        <v>671.45</v>
      </c>
      <c r="G44" s="68"/>
    </row>
    <row r="45" spans="1:7" ht="33" hidden="1" customHeight="1" thickBot="1">
      <c r="A45" s="161" t="s">
        <v>240</v>
      </c>
      <c r="B45" s="123">
        <f>'Individual pricing'!E43</f>
        <v>126.69999999999999</v>
      </c>
      <c r="C45" s="123">
        <f>SUM(B45*4)+Accessories!E14</f>
        <v>524.29999999999995</v>
      </c>
      <c r="D45" s="124">
        <f t="shared" si="4"/>
        <v>524.29999999999995</v>
      </c>
      <c r="E45" s="125">
        <f>'Individual pricing'!F43</f>
        <v>117.65</v>
      </c>
      <c r="F45" s="162">
        <f>SUM(E45*4)+Accessories!F14</f>
        <v>486.85</v>
      </c>
      <c r="G45" s="68"/>
    </row>
    <row r="46" spans="1:7" ht="28.5" hidden="1" thickBot="1">
      <c r="A46" s="166" t="s">
        <v>241</v>
      </c>
      <c r="B46" s="141">
        <f>'Individual pricing'!E44</f>
        <v>159.6</v>
      </c>
      <c r="C46" s="141">
        <f>SUM(B46*4)+Accessories!E14</f>
        <v>655.9</v>
      </c>
      <c r="D46" s="140">
        <f t="shared" si="4"/>
        <v>655.9</v>
      </c>
      <c r="E46" s="142">
        <f>'Individual pricing'!F44</f>
        <v>148.20000000000002</v>
      </c>
      <c r="F46" s="160">
        <f>SUM(E46*4)+Accessories!F14</f>
        <v>609.05000000000007</v>
      </c>
      <c r="G46" s="68"/>
    </row>
    <row r="47" spans="1:7" ht="28.5" hidden="1" thickBot="1">
      <c r="A47" s="161" t="s">
        <v>242</v>
      </c>
      <c r="B47" s="123">
        <f>'Individual pricing'!E45</f>
        <v>189</v>
      </c>
      <c r="C47" s="123">
        <f>SUM(B47*4)+Accessories!E14</f>
        <v>773.5</v>
      </c>
      <c r="D47" s="124">
        <f t="shared" si="4"/>
        <v>773.5</v>
      </c>
      <c r="E47" s="125">
        <f>'Individual pricing'!F45</f>
        <v>175.5</v>
      </c>
      <c r="F47" s="162">
        <f>SUM(E47*4)+Accessories!F14</f>
        <v>718.25</v>
      </c>
      <c r="G47" s="68"/>
    </row>
    <row r="48" spans="1:7" ht="28.5" thickBot="1">
      <c r="A48" s="159"/>
      <c r="B48" s="147"/>
      <c r="C48" s="147"/>
      <c r="D48" s="184"/>
      <c r="E48" s="151"/>
      <c r="F48" s="185"/>
      <c r="G48" s="68"/>
    </row>
    <row r="49" spans="1:7" ht="26.25" customHeight="1" thickBot="1">
      <c r="A49" s="171" t="s">
        <v>249</v>
      </c>
      <c r="B49" s="148" t="s">
        <v>17</v>
      </c>
      <c r="C49" s="149" t="s">
        <v>117</v>
      </c>
      <c r="D49" s="150" t="s">
        <v>17</v>
      </c>
      <c r="E49" s="151" t="s">
        <v>118</v>
      </c>
      <c r="F49" s="172" t="s">
        <v>18</v>
      </c>
      <c r="G49" s="61"/>
    </row>
    <row r="50" spans="1:7" ht="27.75">
      <c r="A50" s="165" t="s">
        <v>119</v>
      </c>
      <c r="B50" s="121">
        <f>'Individual pricing'!E50</f>
        <v>91</v>
      </c>
      <c r="C50" s="126"/>
      <c r="D50" s="122"/>
      <c r="E50" s="121">
        <f>'Individual pricing'!F50</f>
        <v>84.5</v>
      </c>
      <c r="F50" s="173"/>
      <c r="G50" s="68"/>
    </row>
    <row r="51" spans="1:7" ht="27.75">
      <c r="A51" s="165" t="s">
        <v>120</v>
      </c>
      <c r="B51" s="121">
        <f>'Individual pricing'!E52</f>
        <v>110.6</v>
      </c>
      <c r="C51" s="126"/>
      <c r="D51" s="122">
        <f>SUM(B50*2+B51*2)</f>
        <v>403.2</v>
      </c>
      <c r="E51" s="121">
        <f>'Individual pricing'!F52</f>
        <v>102.7</v>
      </c>
      <c r="F51" s="175">
        <f>SUM(E50+E51)*2</f>
        <v>374.4</v>
      </c>
      <c r="G51" s="61"/>
    </row>
    <row r="52" spans="1:7" ht="27.75">
      <c r="A52" s="229" t="s">
        <v>121</v>
      </c>
      <c r="B52" s="232">
        <f>'Individual pricing'!E48</f>
        <v>95.199999999999989</v>
      </c>
      <c r="C52" s="230"/>
      <c r="D52" s="231"/>
      <c r="E52" s="232">
        <f>'Individual pricing'!F48</f>
        <v>88.4</v>
      </c>
      <c r="F52" s="233"/>
      <c r="G52" s="61"/>
    </row>
    <row r="53" spans="1:7" ht="27.75">
      <c r="A53" s="229" t="s">
        <v>122</v>
      </c>
      <c r="B53" s="232">
        <f>'Individual pricing'!E49</f>
        <v>113.39999999999999</v>
      </c>
      <c r="C53" s="230"/>
      <c r="D53" s="231">
        <f>SUM(B52*2+B53*2)</f>
        <v>417.19999999999993</v>
      </c>
      <c r="E53" s="232">
        <f>'Individual pricing'!F49</f>
        <v>105.3</v>
      </c>
      <c r="F53" s="234">
        <f>SUM(E52+E53)*2</f>
        <v>387.4</v>
      </c>
      <c r="G53" s="68"/>
    </row>
    <row r="54" spans="1:7" ht="27.75">
      <c r="A54" s="229" t="s">
        <v>308</v>
      </c>
      <c r="B54" s="232">
        <f>'Individual pricing'!E51</f>
        <v>125.99999999999999</v>
      </c>
      <c r="C54" s="230"/>
      <c r="D54" s="231">
        <f>SUM(B54*4)</f>
        <v>503.99999999999994</v>
      </c>
      <c r="E54" s="232">
        <f>'Individual pricing'!F51</f>
        <v>117</v>
      </c>
      <c r="F54" s="234">
        <f t="shared" ref="F54:F59" si="5">SUM(E54*4)</f>
        <v>468</v>
      </c>
      <c r="G54" s="68"/>
    </row>
    <row r="55" spans="1:7" ht="27.75">
      <c r="A55" s="229" t="s">
        <v>123</v>
      </c>
      <c r="B55" s="232">
        <f>'Individual pricing'!E53</f>
        <v>133</v>
      </c>
      <c r="C55" s="230"/>
      <c r="D55" s="231">
        <f t="shared" ref="D55:D59" si="6">SUM(B55*4)</f>
        <v>532</v>
      </c>
      <c r="E55" s="232">
        <f>'Individual pricing'!F53</f>
        <v>123.5</v>
      </c>
      <c r="F55" s="234">
        <f t="shared" si="5"/>
        <v>494</v>
      </c>
      <c r="G55" s="68"/>
    </row>
    <row r="56" spans="1:7" ht="26.25" customHeight="1">
      <c r="A56" s="229" t="s">
        <v>124</v>
      </c>
      <c r="B56" s="232">
        <f>'Individual pricing'!E54</f>
        <v>137.19999999999999</v>
      </c>
      <c r="C56" s="230"/>
      <c r="D56" s="231">
        <f t="shared" si="6"/>
        <v>548.79999999999995</v>
      </c>
      <c r="E56" s="232">
        <f>'Individual pricing'!F54</f>
        <v>127.4</v>
      </c>
      <c r="F56" s="234">
        <f t="shared" si="5"/>
        <v>509.6</v>
      </c>
      <c r="G56" s="61"/>
    </row>
    <row r="57" spans="1:7" ht="26.25" customHeight="1">
      <c r="A57" s="229" t="s">
        <v>125</v>
      </c>
      <c r="B57" s="232">
        <f>'Individual pricing'!E55</f>
        <v>144.89999999999998</v>
      </c>
      <c r="C57" s="230"/>
      <c r="D57" s="231">
        <f t="shared" si="6"/>
        <v>579.59999999999991</v>
      </c>
      <c r="E57" s="232">
        <f>'Individual pricing'!F55</f>
        <v>134.55000000000001</v>
      </c>
      <c r="F57" s="234">
        <f t="shared" si="5"/>
        <v>538.20000000000005</v>
      </c>
      <c r="G57" s="61"/>
    </row>
    <row r="58" spans="1:7" ht="27.75">
      <c r="A58" s="229" t="s">
        <v>126</v>
      </c>
      <c r="B58" s="232">
        <f>'Individual pricing'!E56</f>
        <v>147</v>
      </c>
      <c r="C58" s="230"/>
      <c r="D58" s="231">
        <f t="shared" si="6"/>
        <v>588</v>
      </c>
      <c r="E58" s="232">
        <f>'Individual pricing'!F56</f>
        <v>136.5</v>
      </c>
      <c r="F58" s="234">
        <f t="shared" si="5"/>
        <v>546</v>
      </c>
      <c r="G58" s="61"/>
    </row>
    <row r="59" spans="1:7" ht="27.75">
      <c r="A59" s="165" t="s">
        <v>127</v>
      </c>
      <c r="B59" s="121">
        <f>'Individual pricing'!E57</f>
        <v>164.5</v>
      </c>
      <c r="C59" s="126"/>
      <c r="D59" s="231">
        <f t="shared" si="6"/>
        <v>658</v>
      </c>
      <c r="E59" s="121">
        <f>'Individual pricing'!F57</f>
        <v>152.75</v>
      </c>
      <c r="F59" s="175">
        <f t="shared" si="5"/>
        <v>611</v>
      </c>
      <c r="G59" s="61"/>
    </row>
    <row r="60" spans="1:7" ht="28.5" thickBot="1">
      <c r="A60" s="165" t="s">
        <v>653</v>
      </c>
      <c r="B60" s="121">
        <f>'Individual pricing'!E58</f>
        <v>189</v>
      </c>
      <c r="C60" s="126"/>
      <c r="D60" s="231">
        <f t="shared" ref="D60" si="7">SUM(B60*4)</f>
        <v>756</v>
      </c>
      <c r="E60" s="121">
        <f>'Individual pricing'!F58</f>
        <v>175.5</v>
      </c>
      <c r="F60" s="175">
        <f t="shared" ref="F60" si="8">SUM(E60*4)</f>
        <v>702</v>
      </c>
      <c r="G60" s="68"/>
    </row>
    <row r="61" spans="1:7" ht="28.5" thickTop="1">
      <c r="A61" s="190" t="s">
        <v>128</v>
      </c>
      <c r="B61" s="201">
        <f>'Individual pricing'!E59</f>
        <v>102.19999999999999</v>
      </c>
      <c r="C61" s="199"/>
      <c r="D61" s="200"/>
      <c r="E61" s="201">
        <f>'Individual pricing'!F59</f>
        <v>94.9</v>
      </c>
      <c r="F61" s="202"/>
      <c r="G61" s="68"/>
    </row>
    <row r="62" spans="1:7" ht="27" customHeight="1" thickBot="1">
      <c r="A62" s="182" t="s">
        <v>129</v>
      </c>
      <c r="B62" s="181">
        <f>'Individual pricing'!E60</f>
        <v>112.69999999999999</v>
      </c>
      <c r="C62" s="203"/>
      <c r="D62" s="204">
        <f>SUM(B61*2+B62*2)</f>
        <v>429.79999999999995</v>
      </c>
      <c r="E62" s="181">
        <f>'Individual pricing'!F60</f>
        <v>104.65</v>
      </c>
      <c r="F62" s="205">
        <f>SUM(E61+E62)*2</f>
        <v>399.1</v>
      </c>
      <c r="G62" s="68"/>
    </row>
    <row r="63" spans="1:7" ht="30" customHeight="1" thickTop="1">
      <c r="A63" s="191" t="s">
        <v>130</v>
      </c>
      <c r="B63" s="194">
        <f>'Individual pricing'!E61</f>
        <v>95.199999999999989</v>
      </c>
      <c r="C63" s="196"/>
      <c r="D63" s="197"/>
      <c r="E63" s="194">
        <f>'Individual pricing'!F61</f>
        <v>88.4</v>
      </c>
      <c r="F63" s="198"/>
      <c r="G63" s="61"/>
    </row>
    <row r="64" spans="1:7" ht="25.15" customHeight="1">
      <c r="A64" s="165" t="s">
        <v>131</v>
      </c>
      <c r="B64" s="121">
        <f>'Individual pricing'!E62</f>
        <v>107.8</v>
      </c>
      <c r="C64" s="126"/>
      <c r="D64" s="122">
        <f>SUM(B63*2+B64*2)</f>
        <v>406</v>
      </c>
      <c r="E64" s="121">
        <f>'Individual pricing'!F62</f>
        <v>100.10000000000001</v>
      </c>
      <c r="F64" s="175">
        <f>SUM(E63+E64)*2</f>
        <v>377</v>
      </c>
      <c r="G64" s="61"/>
    </row>
    <row r="65" spans="1:7" ht="27.75">
      <c r="A65" s="229" t="s">
        <v>132</v>
      </c>
      <c r="B65" s="232">
        <f>'Individual pricing'!E63</f>
        <v>137.19999999999999</v>
      </c>
      <c r="C65" s="230"/>
      <c r="D65" s="231">
        <f>SUM(B65*4)</f>
        <v>548.79999999999995</v>
      </c>
      <c r="E65" s="232">
        <f>'Individual pricing'!F63</f>
        <v>127.4</v>
      </c>
      <c r="F65" s="234">
        <f>SUM(E65*4)</f>
        <v>509.6</v>
      </c>
      <c r="G65" s="68"/>
    </row>
    <row r="66" spans="1:7" ht="27.75">
      <c r="A66" s="229" t="s">
        <v>133</v>
      </c>
      <c r="B66" s="232">
        <f>'Individual pricing'!E68</f>
        <v>150.5</v>
      </c>
      <c r="C66" s="230"/>
      <c r="D66" s="231">
        <f>SUM(B66*4)</f>
        <v>602</v>
      </c>
      <c r="E66" s="232">
        <f>'Individual pricing'!F68</f>
        <v>139.75</v>
      </c>
      <c r="F66" s="234">
        <f>SUM(E66*4)</f>
        <v>559</v>
      </c>
      <c r="G66" s="68"/>
    </row>
    <row r="67" spans="1:7" ht="27.75">
      <c r="A67" s="229" t="s">
        <v>309</v>
      </c>
      <c r="B67" s="232">
        <f>'Individual pricing'!E64</f>
        <v>138.6</v>
      </c>
      <c r="C67" s="230"/>
      <c r="D67" s="231">
        <v>557.20000000000005</v>
      </c>
      <c r="E67" s="232">
        <f>'Individual pricing'!F64</f>
        <v>128.70000000000002</v>
      </c>
      <c r="F67" s="234">
        <f>SUM(E67*4)</f>
        <v>514.80000000000007</v>
      </c>
      <c r="G67" s="68"/>
    </row>
    <row r="68" spans="1:7" ht="27.75">
      <c r="A68" s="229" t="s">
        <v>134</v>
      </c>
      <c r="B68" s="232">
        <f>'Individual pricing'!E65</f>
        <v>133</v>
      </c>
      <c r="C68" s="230"/>
      <c r="D68" s="231"/>
      <c r="E68" s="232">
        <f>'Individual pricing'!F65</f>
        <v>123.5</v>
      </c>
      <c r="F68" s="233"/>
      <c r="G68" s="68"/>
    </row>
    <row r="69" spans="1:7" ht="24.75" customHeight="1">
      <c r="A69" s="229" t="s">
        <v>135</v>
      </c>
      <c r="B69" s="232">
        <f>'Individual pricing'!E66</f>
        <v>144.19999999999999</v>
      </c>
      <c r="C69" s="230"/>
      <c r="D69" s="231">
        <f>SUM(B68*2+B69*2)</f>
        <v>554.4</v>
      </c>
      <c r="E69" s="232">
        <f>'Individual pricing'!F66</f>
        <v>133.9</v>
      </c>
      <c r="F69" s="234">
        <f>SUM(E68+E69)*2</f>
        <v>514.79999999999995</v>
      </c>
      <c r="G69" s="61"/>
    </row>
    <row r="70" spans="1:7" ht="27.75">
      <c r="A70" s="229" t="s">
        <v>136</v>
      </c>
      <c r="B70" s="232">
        <f>'Individual pricing'!E67</f>
        <v>139.29999999999998</v>
      </c>
      <c r="C70" s="230"/>
      <c r="D70" s="231">
        <f>SUM(B70*4)</f>
        <v>557.19999999999993</v>
      </c>
      <c r="E70" s="232">
        <f>'Individual pricing'!F67</f>
        <v>129.35</v>
      </c>
      <c r="F70" s="234">
        <f>SUM(E70*4)</f>
        <v>517.4</v>
      </c>
      <c r="G70" s="68"/>
    </row>
    <row r="71" spans="1:7" ht="27.75">
      <c r="A71" s="229" t="s">
        <v>310</v>
      </c>
      <c r="B71" s="232">
        <f>'Individual pricing'!E69</f>
        <v>156.79999999999998</v>
      </c>
      <c r="C71" s="230"/>
      <c r="D71" s="231">
        <f>SUM(B71*4)</f>
        <v>627.19999999999993</v>
      </c>
      <c r="E71" s="232">
        <f>'Individual pricing'!F69</f>
        <v>145.6</v>
      </c>
      <c r="F71" s="234">
        <f>SUM(E71*4)</f>
        <v>582.4</v>
      </c>
      <c r="G71" s="68"/>
    </row>
    <row r="72" spans="1:7" ht="27.75">
      <c r="A72" s="229" t="s">
        <v>311</v>
      </c>
      <c r="B72" s="232">
        <f>'Individual pricing'!E70</f>
        <v>163.1</v>
      </c>
      <c r="C72" s="230"/>
      <c r="D72" s="231">
        <v>708.4</v>
      </c>
      <c r="E72" s="232">
        <f>'Individual pricing'!F70</f>
        <v>151.45000000000002</v>
      </c>
      <c r="F72" s="234">
        <f>SUM(E72*4)</f>
        <v>605.80000000000007</v>
      </c>
      <c r="G72" s="68"/>
    </row>
    <row r="73" spans="1:7" ht="27.75">
      <c r="A73" s="229" t="s">
        <v>137</v>
      </c>
      <c r="B73" s="232">
        <f>'Individual pricing'!E71</f>
        <v>168</v>
      </c>
      <c r="C73" s="230"/>
      <c r="D73" s="231">
        <f>SUM(B73*4)</f>
        <v>672</v>
      </c>
      <c r="E73" s="232">
        <f>'Individual pricing'!F71</f>
        <v>156</v>
      </c>
      <c r="F73" s="234">
        <f>SUM(E73*4)</f>
        <v>624</v>
      </c>
      <c r="G73" s="68"/>
    </row>
    <row r="74" spans="1:7" ht="27.75">
      <c r="A74" s="165" t="s">
        <v>138</v>
      </c>
      <c r="B74" s="121">
        <f>'Individual pricing'!E72</f>
        <v>175.7</v>
      </c>
      <c r="C74" s="126"/>
      <c r="D74" s="231">
        <f>SUM(B74*4)</f>
        <v>702.8</v>
      </c>
      <c r="E74" s="121">
        <f>'Individual pricing'!F72</f>
        <v>163.15</v>
      </c>
      <c r="F74" s="175">
        <f>SUM(E74*4)</f>
        <v>652.6</v>
      </c>
      <c r="G74" s="68"/>
    </row>
    <row r="75" spans="1:7" s="314" customFormat="1" ht="27.75">
      <c r="A75" s="165" t="s">
        <v>651</v>
      </c>
      <c r="B75" s="121">
        <f>'Individual pricing'!E73</f>
        <v>175</v>
      </c>
      <c r="C75" s="126"/>
      <c r="D75" s="231">
        <f t="shared" ref="D75:D76" si="9">SUM(B75*4)</f>
        <v>700</v>
      </c>
      <c r="E75" s="121">
        <f>'Individual pricing'!F73</f>
        <v>162.5</v>
      </c>
      <c r="F75" s="175">
        <f t="shared" ref="F75:F76" si="10">SUM(E75*4)</f>
        <v>650</v>
      </c>
      <c r="G75" s="68"/>
    </row>
    <row r="76" spans="1:7" s="314" customFormat="1" ht="28.5" thickBot="1">
      <c r="A76" s="165" t="s">
        <v>652</v>
      </c>
      <c r="B76" s="121">
        <f>'Individual pricing'!E74</f>
        <v>192.5</v>
      </c>
      <c r="C76" s="126"/>
      <c r="D76" s="231">
        <f t="shared" si="9"/>
        <v>770</v>
      </c>
      <c r="E76" s="121">
        <f>'Individual pricing'!F74</f>
        <v>178.75</v>
      </c>
      <c r="F76" s="175">
        <f t="shared" si="10"/>
        <v>715</v>
      </c>
      <c r="G76" s="68"/>
    </row>
    <row r="77" spans="1:7" ht="28.5" thickTop="1">
      <c r="A77" s="221" t="s">
        <v>139</v>
      </c>
      <c r="B77" s="222">
        <f>'Individual pricing'!E85</f>
        <v>118.99999999999999</v>
      </c>
      <c r="C77" s="223"/>
      <c r="D77" s="224"/>
      <c r="E77" s="222">
        <f>'Individual pricing'!F85</f>
        <v>110.5</v>
      </c>
      <c r="F77" s="225"/>
      <c r="G77" s="68"/>
    </row>
    <row r="78" spans="1:7" ht="28.5" customHeight="1">
      <c r="A78" s="163" t="s">
        <v>140</v>
      </c>
      <c r="B78" s="116">
        <f>'Individual pricing'!E86</f>
        <v>128.79999999999998</v>
      </c>
      <c r="C78" s="117"/>
      <c r="D78" s="67">
        <f>SUM(B77*2+B78*2)</f>
        <v>495.59999999999991</v>
      </c>
      <c r="E78" s="116">
        <f>'Individual pricing'!F86</f>
        <v>119.60000000000001</v>
      </c>
      <c r="F78" s="177">
        <f>SUM(E77+E78)*2</f>
        <v>460.20000000000005</v>
      </c>
      <c r="G78" s="68"/>
    </row>
    <row r="79" spans="1:7" ht="28.5" customHeight="1">
      <c r="A79" s="235" t="s">
        <v>235</v>
      </c>
      <c r="B79" s="238">
        <f>'Individual pricing'!E87</f>
        <v>138.6</v>
      </c>
      <c r="C79" s="236"/>
      <c r="D79" s="237">
        <f t="shared" ref="D79:D84" si="11">SUM(B79*4)</f>
        <v>554.4</v>
      </c>
      <c r="E79" s="238">
        <f>'Individual pricing'!F87</f>
        <v>128.70000000000002</v>
      </c>
      <c r="F79" s="239">
        <f>SUM(E79*4)</f>
        <v>514.80000000000007</v>
      </c>
      <c r="G79" s="68"/>
    </row>
    <row r="80" spans="1:7" ht="28.5" customHeight="1">
      <c r="A80" s="235" t="s">
        <v>312</v>
      </c>
      <c r="B80" s="238">
        <f>'Individual pricing'!E88</f>
        <v>144.89999999999998</v>
      </c>
      <c r="C80" s="236"/>
      <c r="D80" s="237">
        <f t="shared" si="11"/>
        <v>579.59999999999991</v>
      </c>
      <c r="E80" s="238">
        <f>'Individual pricing'!F88</f>
        <v>134.55000000000001</v>
      </c>
      <c r="F80" s="239">
        <f>SUM(E80*4)</f>
        <v>538.20000000000005</v>
      </c>
      <c r="G80" s="68"/>
    </row>
    <row r="81" spans="1:7" ht="27.75" customHeight="1">
      <c r="A81" s="235" t="s">
        <v>141</v>
      </c>
      <c r="B81" s="238">
        <f>'Individual pricing'!E89</f>
        <v>152.6</v>
      </c>
      <c r="C81" s="236"/>
      <c r="D81" s="237">
        <f t="shared" si="11"/>
        <v>610.4</v>
      </c>
      <c r="E81" s="238">
        <f>'Individual pricing'!F89</f>
        <v>141.70000000000002</v>
      </c>
      <c r="F81" s="239">
        <v>533</v>
      </c>
      <c r="G81" s="41"/>
    </row>
    <row r="82" spans="1:7" ht="27.75">
      <c r="A82" s="235" t="s">
        <v>142</v>
      </c>
      <c r="B82" s="238">
        <f>'Individual pricing'!E90</f>
        <v>144.19999999999999</v>
      </c>
      <c r="C82" s="236"/>
      <c r="D82" s="237">
        <f t="shared" si="11"/>
        <v>576.79999999999995</v>
      </c>
      <c r="E82" s="238">
        <f>'Individual pricing'!F90</f>
        <v>133.9</v>
      </c>
      <c r="F82" s="239">
        <f>SUM(E82*4)</f>
        <v>535.6</v>
      </c>
      <c r="G82" s="41"/>
    </row>
    <row r="83" spans="1:7" ht="27.75">
      <c r="A83" s="235" t="s">
        <v>313</v>
      </c>
      <c r="B83" s="238">
        <f>'Individual pricing'!E91</f>
        <v>154.69999999999999</v>
      </c>
      <c r="C83" s="236"/>
      <c r="D83" s="237">
        <f t="shared" si="11"/>
        <v>618.79999999999995</v>
      </c>
      <c r="E83" s="238">
        <f>'Individual pricing'!F91</f>
        <v>143.65</v>
      </c>
      <c r="F83" s="239">
        <f>SUM(E83*4)</f>
        <v>574.6</v>
      </c>
      <c r="G83" s="41"/>
    </row>
    <row r="84" spans="1:7" ht="27.75">
      <c r="A84" s="163" t="s">
        <v>143</v>
      </c>
      <c r="B84" s="116">
        <f>'Individual pricing'!E92</f>
        <v>166.6</v>
      </c>
      <c r="C84" s="117"/>
      <c r="D84" s="174">
        <f t="shared" si="11"/>
        <v>666.4</v>
      </c>
      <c r="E84" s="116">
        <f>'Individual pricing'!F92</f>
        <v>154.70000000000002</v>
      </c>
      <c r="F84" s="177">
        <f>SUM(E84*4)</f>
        <v>618.80000000000007</v>
      </c>
    </row>
    <row r="85" spans="1:7" s="314" customFormat="1" ht="27.75">
      <c r="A85" s="163" t="s">
        <v>649</v>
      </c>
      <c r="B85" s="116">
        <f>'Individual pricing'!E93</f>
        <v>168</v>
      </c>
      <c r="C85" s="117"/>
      <c r="D85" s="174">
        <f t="shared" ref="D85:D86" si="12">SUM(B85*4)</f>
        <v>672</v>
      </c>
      <c r="E85" s="116">
        <f>'Individual pricing'!F93</f>
        <v>156</v>
      </c>
      <c r="F85" s="177">
        <f t="shared" ref="F85:F86" si="13">SUM(E85*4)</f>
        <v>624</v>
      </c>
    </row>
    <row r="86" spans="1:7" s="314" customFormat="1" ht="28.5" thickBot="1">
      <c r="A86" s="163" t="s">
        <v>650</v>
      </c>
      <c r="B86" s="116">
        <f>'Individual pricing'!E94</f>
        <v>175</v>
      </c>
      <c r="C86" s="117"/>
      <c r="D86" s="174">
        <f t="shared" si="12"/>
        <v>700</v>
      </c>
      <c r="E86" s="116">
        <f>'Individual pricing'!F94</f>
        <v>162.5</v>
      </c>
      <c r="F86" s="177">
        <f t="shared" si="13"/>
        <v>650</v>
      </c>
    </row>
    <row r="87" spans="1:7" ht="26.25" customHeight="1">
      <c r="A87" s="178" t="s">
        <v>144</v>
      </c>
      <c r="B87" s="143">
        <f>'Individual pricing'!E75</f>
        <v>94.5</v>
      </c>
      <c r="C87" s="186"/>
      <c r="D87" s="187"/>
      <c r="E87" s="143">
        <f>'Individual pricing'!F75</f>
        <v>87.75</v>
      </c>
      <c r="F87" s="188"/>
    </row>
    <row r="88" spans="1:7" ht="27.75">
      <c r="A88" s="165" t="s">
        <v>145</v>
      </c>
      <c r="B88" s="121">
        <f>'Individual pricing'!E76</f>
        <v>112</v>
      </c>
      <c r="C88" s="126"/>
      <c r="D88" s="122">
        <f>SUM(B87*2)+(B88*2)</f>
        <v>413</v>
      </c>
      <c r="E88" s="121">
        <f>'Individual pricing'!F76</f>
        <v>104</v>
      </c>
      <c r="F88" s="175">
        <f>SUM(E87*2)+(E88*2)</f>
        <v>383.5</v>
      </c>
    </row>
    <row r="89" spans="1:7" ht="27.75">
      <c r="A89" s="240" t="s">
        <v>443</v>
      </c>
      <c r="B89" s="243">
        <f>'Individual pricing'!E77</f>
        <v>124.6</v>
      </c>
      <c r="C89" s="241"/>
      <c r="D89" s="122"/>
      <c r="E89" s="243">
        <f>'Individual pricing'!F77</f>
        <v>115.7</v>
      </c>
      <c r="F89" s="175"/>
    </row>
    <row r="90" spans="1:7" ht="29.25" customHeight="1">
      <c r="A90" s="165" t="s">
        <v>444</v>
      </c>
      <c r="B90" s="121">
        <f>'Individual pricing'!E78</f>
        <v>140.69999999999999</v>
      </c>
      <c r="C90" s="126"/>
      <c r="D90" s="122">
        <f>SUM(B89*2)+(B90*2)</f>
        <v>530.59999999999991</v>
      </c>
      <c r="E90" s="121">
        <f>'Individual pricing'!F78</f>
        <v>130.65</v>
      </c>
      <c r="F90" s="175">
        <f>SUM(E89*2)+(E90*2)</f>
        <v>492.70000000000005</v>
      </c>
    </row>
    <row r="91" spans="1:7" ht="29.25" customHeight="1">
      <c r="A91" s="266" t="s">
        <v>445</v>
      </c>
      <c r="B91" s="121">
        <f>'Individual pricing'!E79</f>
        <v>131.6</v>
      </c>
      <c r="C91" s="126"/>
      <c r="D91" s="122"/>
      <c r="E91" s="121">
        <f>'Individual pricing'!F79</f>
        <v>122.2</v>
      </c>
      <c r="F91" s="175"/>
    </row>
    <row r="92" spans="1:7" ht="29.25" customHeight="1">
      <c r="A92" s="266" t="s">
        <v>452</v>
      </c>
      <c r="B92" s="121">
        <f>'Individual pricing'!E80</f>
        <v>154.69999999999999</v>
      </c>
      <c r="C92" s="126"/>
      <c r="D92" s="122">
        <f>SUM(B91*2)+(B92*2)</f>
        <v>572.59999999999991</v>
      </c>
      <c r="E92" s="121">
        <f>'Individual pricing'!F80</f>
        <v>143.65</v>
      </c>
      <c r="F92" s="175">
        <f>SUM(E91*2)+(E92*2)</f>
        <v>531.70000000000005</v>
      </c>
    </row>
    <row r="93" spans="1:7" ht="29.25" customHeight="1">
      <c r="A93" s="266" t="s">
        <v>439</v>
      </c>
      <c r="B93" s="121">
        <f>'Individual pricing'!E81</f>
        <v>136.5</v>
      </c>
      <c r="C93" s="126"/>
      <c r="D93" s="122"/>
      <c r="E93" s="121">
        <f>'Individual pricing'!F81</f>
        <v>126.75</v>
      </c>
      <c r="F93" s="175"/>
    </row>
    <row r="94" spans="1:7" ht="29.25" customHeight="1">
      <c r="A94" s="266" t="s">
        <v>440</v>
      </c>
      <c r="B94" s="121">
        <f>'Individual pricing'!E82</f>
        <v>168.7</v>
      </c>
      <c r="C94" s="126"/>
      <c r="D94" s="122">
        <f>SUM(B93*2)+(B94*2)</f>
        <v>610.4</v>
      </c>
      <c r="E94" s="121">
        <f>'Individual pricing'!F82</f>
        <v>156.65</v>
      </c>
      <c r="F94" s="175">
        <f>SUM(E93*2)+(E94*2)</f>
        <v>566.79999999999995</v>
      </c>
    </row>
    <row r="95" spans="1:7" ht="29.25" customHeight="1">
      <c r="A95" s="266" t="s">
        <v>441</v>
      </c>
      <c r="B95" s="121">
        <f>'Individual pricing'!E83</f>
        <v>148.39999999999998</v>
      </c>
      <c r="C95" s="126"/>
      <c r="D95" s="122"/>
      <c r="E95" s="121">
        <f>'Individual pricing'!F83</f>
        <v>137.80000000000001</v>
      </c>
      <c r="F95" s="175"/>
    </row>
    <row r="96" spans="1:7" ht="29.25" customHeight="1" thickBot="1">
      <c r="A96" s="266" t="s">
        <v>442</v>
      </c>
      <c r="B96" s="121">
        <f>'Individual pricing'!E84</f>
        <v>174.29999999999998</v>
      </c>
      <c r="C96" s="126"/>
      <c r="D96" s="122">
        <f>SUM(B95*2)+(B96*2)</f>
        <v>645.39999999999986</v>
      </c>
      <c r="E96" s="121">
        <f>'Individual pricing'!F84</f>
        <v>161.85</v>
      </c>
      <c r="F96" s="175">
        <f>SUM(E95*2)+(E96*2)</f>
        <v>599.29999999999995</v>
      </c>
    </row>
    <row r="97" spans="1:6" ht="30" customHeight="1" thickTop="1">
      <c r="A97" s="221" t="s">
        <v>146</v>
      </c>
      <c r="B97" s="222">
        <f>'Individual pricing'!E95</f>
        <v>148.39999999999998</v>
      </c>
      <c r="C97" s="223"/>
      <c r="D97" s="224">
        <f>SUM(B97*4)</f>
        <v>593.59999999999991</v>
      </c>
      <c r="E97" s="222">
        <f>'Individual pricing'!F95</f>
        <v>137.80000000000001</v>
      </c>
      <c r="F97" s="225">
        <f>SUM(E97*4)</f>
        <v>551.20000000000005</v>
      </c>
    </row>
    <row r="98" spans="1:6" ht="30" customHeight="1">
      <c r="A98" s="235" t="s">
        <v>147</v>
      </c>
      <c r="B98" s="238">
        <f>'Individual pricing'!E96</f>
        <v>166.6</v>
      </c>
      <c r="C98" s="236"/>
      <c r="D98" s="237">
        <f>SUM(B98*4)</f>
        <v>666.4</v>
      </c>
      <c r="E98" s="238">
        <f>'Individual pricing'!F96</f>
        <v>154.70000000000002</v>
      </c>
      <c r="F98" s="239">
        <f>SUM(E98*4)</f>
        <v>618.80000000000007</v>
      </c>
    </row>
    <row r="99" spans="1:6" ht="27.75">
      <c r="A99" s="235" t="s">
        <v>148</v>
      </c>
      <c r="B99" s="238">
        <f>'Individual pricing'!E97</f>
        <v>178.5</v>
      </c>
      <c r="C99" s="236"/>
      <c r="D99" s="237">
        <f>SUM(B99*4)</f>
        <v>714</v>
      </c>
      <c r="E99" s="238">
        <f>'Individual pricing'!F97</f>
        <v>165.75</v>
      </c>
      <c r="F99" s="239">
        <f>SUM(E99*4)</f>
        <v>663</v>
      </c>
    </row>
    <row r="100" spans="1:6" ht="28.5" thickBot="1">
      <c r="A100" s="163" t="s">
        <v>149</v>
      </c>
      <c r="B100" s="116">
        <f>'Individual pricing'!E98</f>
        <v>201.6</v>
      </c>
      <c r="C100" s="117"/>
      <c r="D100" s="174">
        <f>SUM(B100*4)</f>
        <v>806.4</v>
      </c>
      <c r="E100" s="116">
        <f>'Individual pricing'!F98</f>
        <v>187.20000000000002</v>
      </c>
      <c r="F100" s="177">
        <f>SUM(E100*4)</f>
        <v>748.80000000000007</v>
      </c>
    </row>
    <row r="101" spans="1:6" ht="27" customHeight="1" thickTop="1">
      <c r="A101" s="191" t="s">
        <v>150</v>
      </c>
      <c r="B101" s="194">
        <f>'Individual pricing'!E99</f>
        <v>70.699999999999989</v>
      </c>
      <c r="C101" s="192"/>
      <c r="D101" s="193"/>
      <c r="E101" s="194">
        <f>'Individual pricing'!F99</f>
        <v>65.650000000000006</v>
      </c>
      <c r="F101" s="195"/>
    </row>
    <row r="102" spans="1:6" ht="27" customHeight="1">
      <c r="A102" s="165" t="s">
        <v>151</v>
      </c>
      <c r="B102" s="121">
        <f>'Individual pricing'!E100</f>
        <v>81.899999999999991</v>
      </c>
      <c r="C102" s="126"/>
      <c r="D102" s="122">
        <f>SUM(B101*2+B102*2)</f>
        <v>305.19999999999993</v>
      </c>
      <c r="E102" s="121">
        <f>'Individual pricing'!F100</f>
        <v>76.05</v>
      </c>
      <c r="F102" s="175">
        <f>SUM(E101+E102)*2</f>
        <v>283.39999999999998</v>
      </c>
    </row>
    <row r="103" spans="1:6" ht="26.25" customHeight="1">
      <c r="A103" s="229" t="s">
        <v>152</v>
      </c>
      <c r="B103" s="232">
        <f>'Individual pricing'!E101</f>
        <v>78.399999999999991</v>
      </c>
      <c r="C103" s="244"/>
      <c r="D103" s="245"/>
      <c r="E103" s="232">
        <f>'Individual pricing'!F101</f>
        <v>72.8</v>
      </c>
      <c r="F103" s="246"/>
    </row>
    <row r="104" spans="1:6" ht="26.25" customHeight="1">
      <c r="A104" s="229" t="s">
        <v>153</v>
      </c>
      <c r="B104" s="232">
        <f>'Individual pricing'!E102</f>
        <v>87.5</v>
      </c>
      <c r="C104" s="230"/>
      <c r="D104" s="122">
        <f>SUM(B103*2+B104*2)</f>
        <v>331.79999999999995</v>
      </c>
      <c r="E104" s="232">
        <f>'Individual pricing'!F102</f>
        <v>81.25</v>
      </c>
      <c r="F104" s="234">
        <f>SUM(E103+E104)*2</f>
        <v>308.10000000000002</v>
      </c>
    </row>
    <row r="105" spans="1:6" ht="28.5" customHeight="1">
      <c r="A105" s="165" t="s">
        <v>154</v>
      </c>
      <c r="B105" s="121">
        <f>'Individual pricing'!E103</f>
        <v>82.6</v>
      </c>
      <c r="C105" s="189"/>
      <c r="D105" s="180"/>
      <c r="E105" s="121">
        <f>'Individual pricing'!F103</f>
        <v>76.7</v>
      </c>
      <c r="F105" s="220"/>
    </row>
    <row r="106" spans="1:6" ht="25.9" customHeight="1" thickBot="1">
      <c r="A106" s="165" t="s">
        <v>155</v>
      </c>
      <c r="B106" s="121">
        <f>'Individual pricing'!E104</f>
        <v>100.1</v>
      </c>
      <c r="C106" s="126"/>
      <c r="D106" s="122">
        <f>SUM(B105*2+B106*2)</f>
        <v>365.4</v>
      </c>
      <c r="E106" s="121">
        <f>'Individual pricing'!F104</f>
        <v>92.95</v>
      </c>
      <c r="F106" s="175">
        <f>SUM(E105+E106)*2</f>
        <v>339.3</v>
      </c>
    </row>
    <row r="107" spans="1:6" ht="25.9" customHeight="1" thickTop="1">
      <c r="A107" s="254" t="s">
        <v>417</v>
      </c>
      <c r="B107" s="256">
        <f>SUM('Individual pricing'!E105)</f>
        <v>140</v>
      </c>
      <c r="C107" s="255"/>
      <c r="D107" s="259">
        <f>SUM(B107*4)</f>
        <v>560</v>
      </c>
      <c r="E107" s="256">
        <f>SUM('Individual pricing'!F105)</f>
        <v>130</v>
      </c>
      <c r="F107" s="260">
        <f>SUM(E107*4)</f>
        <v>520</v>
      </c>
    </row>
    <row r="108" spans="1:6" ht="30.75" customHeight="1">
      <c r="A108" s="163" t="s">
        <v>273</v>
      </c>
      <c r="B108" s="116">
        <f>SUM('Individual pricing'!E106)</f>
        <v>143.5</v>
      </c>
      <c r="C108" s="120"/>
      <c r="D108" s="174">
        <f>SUM(B108*4)</f>
        <v>574</v>
      </c>
      <c r="E108" s="174">
        <f>SUM('Individual pricing'!F106)</f>
        <v>133.25</v>
      </c>
      <c r="F108" s="253">
        <f>SUM(E108*4)</f>
        <v>533</v>
      </c>
    </row>
    <row r="109" spans="1:6" ht="30.75" customHeight="1">
      <c r="A109" s="235" t="s">
        <v>274</v>
      </c>
      <c r="B109" s="238">
        <f>SUM('Individual pricing'!E107)</f>
        <v>152.6</v>
      </c>
      <c r="C109" s="247"/>
      <c r="D109" s="237">
        <f>SUM(B109*4)</f>
        <v>610.4</v>
      </c>
      <c r="E109" s="237">
        <f>SUM('Individual pricing'!F107)</f>
        <v>141.70000000000002</v>
      </c>
      <c r="F109" s="248">
        <f t="shared" ref="F109:F111" si="14">SUM(E109*4)</f>
        <v>566.80000000000007</v>
      </c>
    </row>
    <row r="110" spans="1:6" ht="27.75" customHeight="1">
      <c r="A110" s="235" t="s">
        <v>275</v>
      </c>
      <c r="B110" s="238">
        <f>SUM('Individual pricing'!E108)</f>
        <v>150.5</v>
      </c>
      <c r="C110" s="247"/>
      <c r="D110" s="237">
        <f>SUM(B110*4)</f>
        <v>602</v>
      </c>
      <c r="E110" s="237">
        <f>SUM('Individual pricing'!F108)</f>
        <v>139.75</v>
      </c>
      <c r="F110" s="248">
        <f t="shared" si="14"/>
        <v>559</v>
      </c>
    </row>
    <row r="111" spans="1:6" ht="27.75" customHeight="1">
      <c r="A111" s="235" t="s">
        <v>276</v>
      </c>
      <c r="B111" s="238">
        <f>SUM('Individual pricing'!E109)</f>
        <v>151.89999999999998</v>
      </c>
      <c r="C111" s="247"/>
      <c r="D111" s="237">
        <f>SUM(B111*4)</f>
        <v>607.59999999999991</v>
      </c>
      <c r="E111" s="237">
        <f>SUM('Individual pricing'!F109)</f>
        <v>141.05000000000001</v>
      </c>
      <c r="F111" s="248">
        <f t="shared" si="14"/>
        <v>564.20000000000005</v>
      </c>
    </row>
    <row r="112" spans="1:6" ht="27.75" customHeight="1">
      <c r="A112" s="249" t="s">
        <v>319</v>
      </c>
      <c r="B112" s="238">
        <f>SUM('Individual pricing'!E110)</f>
        <v>169.39999999999998</v>
      </c>
      <c r="C112" s="247"/>
      <c r="D112" s="237">
        <f t="shared" ref="D112:D117" si="15">SUM(B112*4)</f>
        <v>677.59999999999991</v>
      </c>
      <c r="E112" s="237">
        <f>SUM('Individual pricing'!F110)</f>
        <v>157.30000000000001</v>
      </c>
      <c r="F112" s="248">
        <f t="shared" ref="F112:F120" si="16">SUM(E112*4)</f>
        <v>629.20000000000005</v>
      </c>
    </row>
    <row r="113" spans="1:6" ht="27.75" customHeight="1">
      <c r="A113" s="257" t="s">
        <v>320</v>
      </c>
      <c r="B113" s="116">
        <f>SUM('Individual pricing'!E111)</f>
        <v>168</v>
      </c>
      <c r="C113" s="120"/>
      <c r="D113" s="237">
        <f t="shared" si="15"/>
        <v>672</v>
      </c>
      <c r="E113" s="174">
        <f>SUM('Individual pricing'!F111)</f>
        <v>156</v>
      </c>
      <c r="F113" s="258">
        <f t="shared" si="16"/>
        <v>624</v>
      </c>
    </row>
    <row r="114" spans="1:6" ht="27.75" customHeight="1">
      <c r="A114" s="249" t="s">
        <v>418</v>
      </c>
      <c r="B114" s="238">
        <f>SUM('Individual pricing'!E112)</f>
        <v>173.6</v>
      </c>
      <c r="C114" s="247"/>
      <c r="D114" s="278">
        <f t="shared" si="15"/>
        <v>694.4</v>
      </c>
      <c r="E114" s="278">
        <f>SUM('Individual pricing'!F112)</f>
        <v>161.20000000000002</v>
      </c>
      <c r="F114" s="258">
        <f t="shared" si="16"/>
        <v>644.80000000000007</v>
      </c>
    </row>
    <row r="115" spans="1:6" s="314" customFormat="1" ht="27.75" customHeight="1">
      <c r="A115" s="249" t="s">
        <v>647</v>
      </c>
      <c r="B115" s="238">
        <f>'Individual pricing'!E113</f>
        <v>214.89999999999998</v>
      </c>
      <c r="C115" s="247"/>
      <c r="D115" s="278">
        <f t="shared" ref="D115:D116" si="17">SUM(B115*4)</f>
        <v>859.59999999999991</v>
      </c>
      <c r="E115" s="278">
        <f>SUM('Individual pricing'!F113)</f>
        <v>199.55</v>
      </c>
      <c r="F115" s="258">
        <f t="shared" ref="F115:F116" si="18">SUM(E115*4)</f>
        <v>798.2</v>
      </c>
    </row>
    <row r="116" spans="1:6" s="314" customFormat="1" ht="27.75" customHeight="1">
      <c r="A116" s="249" t="s">
        <v>648</v>
      </c>
      <c r="B116" s="238">
        <f>'Individual pricing'!E114</f>
        <v>217</v>
      </c>
      <c r="C116" s="247"/>
      <c r="D116" s="278">
        <f t="shared" si="17"/>
        <v>868</v>
      </c>
      <c r="E116" s="278">
        <f>SUM('Individual pricing'!F114)</f>
        <v>201.5</v>
      </c>
      <c r="F116" s="258">
        <f t="shared" si="18"/>
        <v>806</v>
      </c>
    </row>
    <row r="117" spans="1:6" ht="27.75" customHeight="1">
      <c r="A117" s="349" t="s">
        <v>481</v>
      </c>
      <c r="B117" s="350">
        <f>'Individual pricing'!E115</f>
        <v>175</v>
      </c>
      <c r="C117" s="351"/>
      <c r="D117" s="278">
        <f t="shared" si="15"/>
        <v>700</v>
      </c>
      <c r="E117" s="330">
        <f>'Individual pricing'!F115</f>
        <v>162.5</v>
      </c>
      <c r="F117" s="258">
        <f t="shared" si="16"/>
        <v>650</v>
      </c>
    </row>
    <row r="118" spans="1:6" s="314" customFormat="1" ht="27.75" customHeight="1" thickBot="1">
      <c r="A118" s="352" t="s">
        <v>654</v>
      </c>
      <c r="B118" s="353"/>
      <c r="C118" s="354"/>
      <c r="D118" s="355"/>
      <c r="E118" s="356"/>
      <c r="F118" s="355"/>
    </row>
    <row r="119" spans="1:6" ht="27.75" customHeight="1" thickTop="1">
      <c r="A119" s="206" t="s">
        <v>326</v>
      </c>
      <c r="B119" s="194">
        <f>SUM('Individual pricing'!E151)</f>
        <v>192.5</v>
      </c>
      <c r="C119" s="207"/>
      <c r="D119" s="197">
        <f>SUM(B119*4)</f>
        <v>770</v>
      </c>
      <c r="E119" s="197">
        <f>'Individual pricing'!F151</f>
        <v>178.75</v>
      </c>
      <c r="F119" s="197">
        <f t="shared" si="16"/>
        <v>715</v>
      </c>
    </row>
    <row r="120" spans="1:6" ht="27.75" customHeight="1">
      <c r="A120" s="250" t="s">
        <v>327</v>
      </c>
      <c r="B120" s="232">
        <f>SUM('Individual pricing'!E152)</f>
        <v>168</v>
      </c>
      <c r="C120" s="251"/>
      <c r="D120" s="231">
        <f>SUM(B120*4)</f>
        <v>672</v>
      </c>
      <c r="E120" s="231">
        <f>'Individual pricing'!F152</f>
        <v>156</v>
      </c>
      <c r="F120" s="231">
        <f t="shared" si="16"/>
        <v>624</v>
      </c>
    </row>
    <row r="121" spans="1:6" ht="27.75" customHeight="1">
      <c r="A121" s="250" t="s">
        <v>328</v>
      </c>
      <c r="B121" s="232">
        <f>'Individual pricing'!E153</f>
        <v>220.5</v>
      </c>
      <c r="C121" s="251"/>
      <c r="D121" s="231">
        <f>SUM(B121*4)</f>
        <v>882</v>
      </c>
      <c r="E121" s="231">
        <f>'Individual pricing'!F153</f>
        <v>204.75</v>
      </c>
      <c r="F121" s="231">
        <f t="shared" ref="F121:F132" si="19">SUM(E121*4)</f>
        <v>819</v>
      </c>
    </row>
    <row r="122" spans="1:6" ht="27.75" customHeight="1">
      <c r="A122" s="250" t="s">
        <v>329</v>
      </c>
      <c r="B122" s="232">
        <f>'Individual pricing'!E154</f>
        <v>168</v>
      </c>
      <c r="C122" s="251"/>
      <c r="D122" s="231">
        <f>SUM(B122*4)</f>
        <v>672</v>
      </c>
      <c r="E122" s="231">
        <f>'Individual pricing'!F154</f>
        <v>156</v>
      </c>
      <c r="F122" s="231">
        <f t="shared" si="19"/>
        <v>624</v>
      </c>
    </row>
    <row r="123" spans="1:6" ht="27.75" customHeight="1">
      <c r="A123" s="250" t="s">
        <v>330</v>
      </c>
      <c r="B123" s="232">
        <f>'Individual pricing'!E155</f>
        <v>227.49999999999997</v>
      </c>
      <c r="C123" s="251"/>
      <c r="D123" s="231">
        <f t="shared" ref="D123:D132" si="20">SUM(B123*4)</f>
        <v>909.99999999999989</v>
      </c>
      <c r="E123" s="231">
        <f>'Individual pricing'!F155</f>
        <v>211.25</v>
      </c>
      <c r="F123" s="231">
        <f t="shared" si="19"/>
        <v>845</v>
      </c>
    </row>
    <row r="124" spans="1:6" ht="27.75" customHeight="1">
      <c r="A124" s="250" t="s">
        <v>331</v>
      </c>
      <c r="B124" s="232">
        <f>'Individual pricing'!E156</f>
        <v>189</v>
      </c>
      <c r="C124" s="251"/>
      <c r="D124" s="231">
        <f t="shared" si="20"/>
        <v>756</v>
      </c>
      <c r="E124" s="231">
        <f>'Individual pricing'!F156</f>
        <v>175.5</v>
      </c>
      <c r="F124" s="231">
        <f t="shared" si="19"/>
        <v>702</v>
      </c>
    </row>
    <row r="125" spans="1:6" ht="27.75" customHeight="1">
      <c r="A125" s="250" t="s">
        <v>332</v>
      </c>
      <c r="B125" s="232">
        <f>'Individual pricing'!E157</f>
        <v>244.99999999999997</v>
      </c>
      <c r="C125" s="251"/>
      <c r="D125" s="231">
        <f t="shared" si="20"/>
        <v>979.99999999999989</v>
      </c>
      <c r="E125" s="231">
        <f>'Individual pricing'!F157</f>
        <v>227.5</v>
      </c>
      <c r="F125" s="231">
        <f t="shared" si="19"/>
        <v>910</v>
      </c>
    </row>
    <row r="126" spans="1:6" ht="27.75" customHeight="1">
      <c r="A126" s="250" t="s">
        <v>333</v>
      </c>
      <c r="B126" s="232">
        <f>'Individual pricing'!E158</f>
        <v>197.39999999999998</v>
      </c>
      <c r="C126" s="251"/>
      <c r="D126" s="231">
        <f t="shared" si="20"/>
        <v>789.59999999999991</v>
      </c>
      <c r="E126" s="231">
        <f>'Individual pricing'!F158</f>
        <v>183.3</v>
      </c>
      <c r="F126" s="231">
        <f t="shared" si="19"/>
        <v>733.2</v>
      </c>
    </row>
    <row r="127" spans="1:6" ht="27.75" customHeight="1" thickBot="1">
      <c r="A127" s="208" t="s">
        <v>334</v>
      </c>
      <c r="B127" s="121">
        <f>'Individual pricing'!E159</f>
        <v>250.6</v>
      </c>
      <c r="C127" s="189"/>
      <c r="D127" s="242">
        <f t="shared" si="20"/>
        <v>1002.4</v>
      </c>
      <c r="E127" s="122">
        <f>'Individual pricing'!F159</f>
        <v>232.70000000000002</v>
      </c>
      <c r="F127" s="128">
        <f t="shared" si="19"/>
        <v>930.80000000000007</v>
      </c>
    </row>
    <row r="128" spans="1:6" ht="27.75" customHeight="1">
      <c r="A128" s="261" t="s">
        <v>419</v>
      </c>
      <c r="B128" s="143">
        <f>'Individual pricing'!E146</f>
        <v>136.5</v>
      </c>
      <c r="C128" s="262"/>
      <c r="D128" s="187">
        <f t="shared" si="20"/>
        <v>546</v>
      </c>
      <c r="E128" s="187">
        <f>'Individual pricing'!F146</f>
        <v>126.75</v>
      </c>
      <c r="F128" s="122">
        <f>SUM(E128*4)</f>
        <v>507</v>
      </c>
    </row>
    <row r="129" spans="1:6" ht="27.75" customHeight="1">
      <c r="A129" s="250" t="s">
        <v>420</v>
      </c>
      <c r="B129" s="232">
        <f>'Individual pricing'!E147</f>
        <v>147</v>
      </c>
      <c r="C129" s="251"/>
      <c r="D129" s="231">
        <f t="shared" si="20"/>
        <v>588</v>
      </c>
      <c r="E129" s="231">
        <f>'Individual pricing'!F147</f>
        <v>136.5</v>
      </c>
      <c r="F129" s="231">
        <f>SUM(E129*4)</f>
        <v>546</v>
      </c>
    </row>
    <row r="130" spans="1:6" ht="27.75" customHeight="1">
      <c r="A130" s="250" t="s">
        <v>421</v>
      </c>
      <c r="B130" s="232">
        <f>'Individual pricing'!E148</f>
        <v>157.5</v>
      </c>
      <c r="C130" s="251"/>
      <c r="D130" s="231">
        <f t="shared" si="20"/>
        <v>630</v>
      </c>
      <c r="E130" s="231">
        <f>'Individual pricing'!F148</f>
        <v>146.25</v>
      </c>
      <c r="F130" s="231">
        <f>SUM(E130*4)</f>
        <v>585</v>
      </c>
    </row>
    <row r="131" spans="1:6" ht="27.75" customHeight="1">
      <c r="A131" s="250" t="s">
        <v>422</v>
      </c>
      <c r="B131" s="232">
        <f>'Individual pricing'!E149</f>
        <v>168</v>
      </c>
      <c r="C131" s="251"/>
      <c r="D131" s="231">
        <f t="shared" si="20"/>
        <v>672</v>
      </c>
      <c r="E131" s="231">
        <f>'Individual pricing'!F149</f>
        <v>156</v>
      </c>
      <c r="F131" s="231">
        <f t="shared" si="19"/>
        <v>624</v>
      </c>
    </row>
    <row r="132" spans="1:6" ht="27.75" customHeight="1" thickBot="1">
      <c r="A132" s="276" t="s">
        <v>423</v>
      </c>
      <c r="B132" s="243">
        <f>'Individual pricing'!E150</f>
        <v>161</v>
      </c>
      <c r="C132" s="277"/>
      <c r="D132" s="242">
        <f t="shared" si="20"/>
        <v>644</v>
      </c>
      <c r="E132" s="242">
        <f>'Individual pricing'!F150</f>
        <v>149.5</v>
      </c>
      <c r="F132" s="242">
        <f t="shared" si="19"/>
        <v>598</v>
      </c>
    </row>
    <row r="133" spans="1:6" ht="27.75" customHeight="1">
      <c r="A133" s="283" t="s">
        <v>471</v>
      </c>
      <c r="B133" s="284">
        <f>'Individual pricing'!E117</f>
        <v>131.6</v>
      </c>
      <c r="C133" s="285"/>
      <c r="D133" s="286">
        <f>SUM(B133*4)</f>
        <v>526.4</v>
      </c>
      <c r="E133" s="286">
        <f>'Individual pricing'!F117</f>
        <v>122.2</v>
      </c>
      <c r="F133" s="286">
        <f>SUM(E133*4)</f>
        <v>488.8</v>
      </c>
    </row>
    <row r="134" spans="1:6" ht="27.75" customHeight="1">
      <c r="A134" s="287" t="s">
        <v>472</v>
      </c>
      <c r="B134" s="288">
        <f>'Individual pricing'!E118</f>
        <v>156.1</v>
      </c>
      <c r="C134" s="289"/>
      <c r="D134" s="290">
        <f>SUM(B134*4)</f>
        <v>624.4</v>
      </c>
      <c r="E134" s="290">
        <f>'Individual pricing'!F118</f>
        <v>144.95000000000002</v>
      </c>
      <c r="F134" s="290">
        <f>SUM(E134*4)</f>
        <v>579.80000000000007</v>
      </c>
    </row>
    <row r="135" spans="1:6" s="314" customFormat="1" ht="27.75" customHeight="1">
      <c r="A135" s="287" t="s">
        <v>643</v>
      </c>
      <c r="B135" s="288">
        <f>'Individual pricing'!E119</f>
        <v>155.39999999999998</v>
      </c>
      <c r="C135" s="289"/>
      <c r="D135" s="290"/>
      <c r="E135" s="290"/>
      <c r="F135" s="290"/>
    </row>
    <row r="136" spans="1:6" ht="27.75" customHeight="1">
      <c r="A136" s="287" t="s">
        <v>473</v>
      </c>
      <c r="B136" s="288">
        <f>'Individual pricing'!E120</f>
        <v>158.89999999999998</v>
      </c>
      <c r="C136" s="289"/>
      <c r="D136" s="290">
        <f>SUM(B136*4)</f>
        <v>635.59999999999991</v>
      </c>
      <c r="E136" s="290">
        <f>'Individual pricing'!F120</f>
        <v>147.55000000000001</v>
      </c>
      <c r="F136" s="290">
        <f t="shared" ref="F136:F161" si="21">SUM(E136*4)</f>
        <v>590.20000000000005</v>
      </c>
    </row>
    <row r="137" spans="1:6" ht="27.75" customHeight="1">
      <c r="A137" s="287" t="s">
        <v>474</v>
      </c>
      <c r="B137" s="288">
        <f>'Individual pricing'!E121</f>
        <v>153.29999999999998</v>
      </c>
      <c r="C137" s="289"/>
      <c r="D137" s="290">
        <f>SUM(B137*4)</f>
        <v>613.19999999999993</v>
      </c>
      <c r="E137" s="290">
        <f>'Individual pricing'!F121</f>
        <v>142.35</v>
      </c>
      <c r="F137" s="290">
        <f t="shared" si="21"/>
        <v>569.4</v>
      </c>
    </row>
    <row r="138" spans="1:6" ht="27.75" customHeight="1">
      <c r="A138" s="287" t="s">
        <v>475</v>
      </c>
      <c r="B138" s="288">
        <f>'Individual pricing'!E122</f>
        <v>170.1</v>
      </c>
      <c r="C138" s="289"/>
      <c r="D138" s="290">
        <f t="shared" ref="D138:D161" si="22">SUM(B138*4)</f>
        <v>680.4</v>
      </c>
      <c r="E138" s="290">
        <f>'Individual pricing'!F122</f>
        <v>157.95000000000002</v>
      </c>
      <c r="F138" s="290">
        <f t="shared" si="21"/>
        <v>631.80000000000007</v>
      </c>
    </row>
    <row r="139" spans="1:6" ht="27.75" customHeight="1">
      <c r="A139" s="287" t="s">
        <v>476</v>
      </c>
      <c r="B139" s="288">
        <f>'Individual pricing'!E123</f>
        <v>158.89999999999998</v>
      </c>
      <c r="C139" s="289"/>
      <c r="D139" s="290">
        <f t="shared" si="22"/>
        <v>635.59999999999991</v>
      </c>
      <c r="E139" s="290">
        <f>'Individual pricing'!F123</f>
        <v>147.55000000000001</v>
      </c>
      <c r="F139" s="290">
        <f t="shared" si="21"/>
        <v>590.20000000000005</v>
      </c>
    </row>
    <row r="140" spans="1:6" ht="27.75" customHeight="1">
      <c r="A140" s="287" t="s">
        <v>477</v>
      </c>
      <c r="B140" s="288">
        <f>'Individual pricing'!E124</f>
        <v>182</v>
      </c>
      <c r="C140" s="289"/>
      <c r="D140" s="290">
        <f t="shared" si="22"/>
        <v>728</v>
      </c>
      <c r="E140" s="290">
        <f>'Individual pricing'!F124</f>
        <v>169</v>
      </c>
      <c r="F140" s="290">
        <f t="shared" si="21"/>
        <v>676</v>
      </c>
    </row>
    <row r="141" spans="1:6" ht="27.75" customHeight="1">
      <c r="A141" s="287" t="s">
        <v>478</v>
      </c>
      <c r="B141" s="288">
        <f>'Individual pricing'!E125</f>
        <v>184.1</v>
      </c>
      <c r="C141" s="289"/>
      <c r="D141" s="290">
        <f t="shared" si="22"/>
        <v>736.4</v>
      </c>
      <c r="E141" s="290">
        <f>'Individual pricing'!F125</f>
        <v>170.95000000000002</v>
      </c>
      <c r="F141" s="290">
        <f t="shared" si="21"/>
        <v>683.80000000000007</v>
      </c>
    </row>
    <row r="142" spans="1:6" s="314" customFormat="1" ht="27.75" customHeight="1">
      <c r="A142" s="287" t="s">
        <v>644</v>
      </c>
      <c r="B142" s="288">
        <f>'Individual pricing'!E127</f>
        <v>227.49999999999997</v>
      </c>
      <c r="C142" s="289"/>
      <c r="D142" s="290"/>
      <c r="E142" s="290"/>
      <c r="F142" s="290"/>
    </row>
    <row r="143" spans="1:6" ht="27.75" customHeight="1">
      <c r="A143" s="287" t="s">
        <v>479</v>
      </c>
      <c r="B143" s="288">
        <f>'Individual pricing'!E126</f>
        <v>195.29999999999998</v>
      </c>
      <c r="C143" s="289"/>
      <c r="D143" s="290">
        <f t="shared" si="22"/>
        <v>781.19999999999993</v>
      </c>
      <c r="E143" s="290">
        <f>'Individual pricing'!F126</f>
        <v>181.35</v>
      </c>
      <c r="F143" s="290">
        <f t="shared" si="21"/>
        <v>725.4</v>
      </c>
    </row>
    <row r="144" spans="1:6" s="314" customFormat="1" ht="27.75" customHeight="1">
      <c r="A144" s="287" t="s">
        <v>645</v>
      </c>
      <c r="B144" s="288">
        <f>'Individual pricing'!E128</f>
        <v>276.5</v>
      </c>
      <c r="C144" s="289"/>
      <c r="D144" s="290"/>
      <c r="E144" s="290"/>
      <c r="F144" s="290"/>
    </row>
    <row r="145" spans="1:6" ht="27.75" customHeight="1">
      <c r="A145" s="287" t="s">
        <v>480</v>
      </c>
      <c r="B145" s="288">
        <f>'Individual pricing'!E129</f>
        <v>238.7</v>
      </c>
      <c r="C145" s="289"/>
      <c r="D145" s="290">
        <f t="shared" si="22"/>
        <v>954.8</v>
      </c>
      <c r="E145" s="290">
        <f>'Individual pricing'!F129</f>
        <v>221.65</v>
      </c>
      <c r="F145" s="290">
        <f t="shared" si="21"/>
        <v>886.6</v>
      </c>
    </row>
    <row r="146" spans="1:6" s="314" customFormat="1" ht="27.75" customHeight="1" thickBot="1">
      <c r="A146" s="328" t="s">
        <v>646</v>
      </c>
      <c r="B146" s="329">
        <f>'Individual pricing'!E130</f>
        <v>325.5</v>
      </c>
      <c r="C146" s="326"/>
      <c r="D146" s="332"/>
      <c r="E146" s="332"/>
      <c r="F146" s="332"/>
    </row>
    <row r="147" spans="1:6" s="314" customFormat="1" ht="27.75" customHeight="1">
      <c r="A147" s="337" t="s">
        <v>579</v>
      </c>
      <c r="B147" s="338">
        <f>'Individual pricing'!E131</f>
        <v>125.99999999999999</v>
      </c>
      <c r="C147" s="339"/>
      <c r="D147" s="340">
        <f t="shared" si="22"/>
        <v>503.99999999999994</v>
      </c>
      <c r="E147" s="340">
        <f>'Individual pricing'!F131</f>
        <v>117</v>
      </c>
      <c r="F147" s="340">
        <f t="shared" si="21"/>
        <v>468</v>
      </c>
    </row>
    <row r="148" spans="1:6" s="314" customFormat="1" ht="27.75" customHeight="1">
      <c r="A148" s="341" t="s">
        <v>578</v>
      </c>
      <c r="B148" s="342">
        <f>'Individual pricing'!E132</f>
        <v>133</v>
      </c>
      <c r="C148" s="343"/>
      <c r="D148" s="344">
        <f t="shared" si="22"/>
        <v>532</v>
      </c>
      <c r="E148" s="344">
        <f>'Individual pricing'!F132</f>
        <v>123.5</v>
      </c>
      <c r="F148" s="344">
        <f t="shared" si="21"/>
        <v>494</v>
      </c>
    </row>
    <row r="149" spans="1:6" s="314" customFormat="1" ht="27.75" customHeight="1">
      <c r="A149" s="341" t="s">
        <v>580</v>
      </c>
      <c r="B149" s="342">
        <f>'Individual pricing'!E133</f>
        <v>133</v>
      </c>
      <c r="C149" s="343"/>
      <c r="D149" s="344">
        <f t="shared" si="22"/>
        <v>532</v>
      </c>
      <c r="E149" s="344">
        <f>'Individual pricing'!F133</f>
        <v>123.5</v>
      </c>
      <c r="F149" s="344">
        <f t="shared" si="21"/>
        <v>494</v>
      </c>
    </row>
    <row r="150" spans="1:6" s="314" customFormat="1" ht="27.75" customHeight="1">
      <c r="A150" s="341" t="s">
        <v>581</v>
      </c>
      <c r="B150" s="342">
        <f>'Individual pricing'!E134</f>
        <v>140</v>
      </c>
      <c r="C150" s="343"/>
      <c r="D150" s="344">
        <f t="shared" si="22"/>
        <v>560</v>
      </c>
      <c r="E150" s="344">
        <f>'Individual pricing'!F134</f>
        <v>130</v>
      </c>
      <c r="F150" s="344">
        <f t="shared" si="21"/>
        <v>520</v>
      </c>
    </row>
    <row r="151" spans="1:6" s="314" customFormat="1" ht="27.75" customHeight="1">
      <c r="A151" s="341" t="s">
        <v>582</v>
      </c>
      <c r="B151" s="342">
        <f>'Individual pricing'!E135</f>
        <v>125.99999999999999</v>
      </c>
      <c r="C151" s="343"/>
      <c r="D151" s="344">
        <f t="shared" si="22"/>
        <v>503.99999999999994</v>
      </c>
      <c r="E151" s="344">
        <f>'Individual pricing'!F135</f>
        <v>117</v>
      </c>
      <c r="F151" s="344">
        <f t="shared" si="21"/>
        <v>468</v>
      </c>
    </row>
    <row r="152" spans="1:6" s="314" customFormat="1" ht="27.75" customHeight="1">
      <c r="A152" s="341" t="s">
        <v>583</v>
      </c>
      <c r="B152" s="342">
        <f>'Individual pricing'!E136</f>
        <v>133</v>
      </c>
      <c r="C152" s="343"/>
      <c r="D152" s="344">
        <f t="shared" si="22"/>
        <v>532</v>
      </c>
      <c r="E152" s="344">
        <f>'Individual pricing'!F136</f>
        <v>123.5</v>
      </c>
      <c r="F152" s="344">
        <f t="shared" si="21"/>
        <v>494</v>
      </c>
    </row>
    <row r="153" spans="1:6" s="314" customFormat="1" ht="27.75" customHeight="1">
      <c r="A153" s="341" t="s">
        <v>584</v>
      </c>
      <c r="B153" s="342">
        <f>'Individual pricing'!E138</f>
        <v>140</v>
      </c>
      <c r="C153" s="343"/>
      <c r="D153" s="344">
        <f t="shared" si="22"/>
        <v>560</v>
      </c>
      <c r="E153" s="344">
        <f>'Individual pricing'!F137</f>
        <v>130</v>
      </c>
      <c r="F153" s="344">
        <f t="shared" si="21"/>
        <v>520</v>
      </c>
    </row>
    <row r="154" spans="1:6" s="314" customFormat="1" ht="27.75" customHeight="1">
      <c r="A154" s="341" t="s">
        <v>585</v>
      </c>
      <c r="B154" s="342">
        <f>'Individual pricing'!E139</f>
        <v>140</v>
      </c>
      <c r="C154" s="343"/>
      <c r="D154" s="344">
        <f t="shared" si="22"/>
        <v>560</v>
      </c>
      <c r="E154" s="344">
        <f>'Individual pricing'!F138</f>
        <v>130</v>
      </c>
      <c r="F154" s="344">
        <f t="shared" si="21"/>
        <v>520</v>
      </c>
    </row>
    <row r="155" spans="1:6" s="314" customFormat="1" ht="27.75" customHeight="1">
      <c r="A155" s="341" t="s">
        <v>586</v>
      </c>
      <c r="B155" s="342">
        <f>'Individual pricing'!E139</f>
        <v>140</v>
      </c>
      <c r="C155" s="343"/>
      <c r="D155" s="344">
        <f t="shared" si="22"/>
        <v>560</v>
      </c>
      <c r="E155" s="344">
        <f>'Individual pricing'!F139</f>
        <v>130</v>
      </c>
      <c r="F155" s="344">
        <f t="shared" si="21"/>
        <v>520</v>
      </c>
    </row>
    <row r="156" spans="1:6" s="314" customFormat="1" ht="27.75" customHeight="1">
      <c r="A156" s="341" t="s">
        <v>598</v>
      </c>
      <c r="B156" s="342">
        <f>'Individual pricing'!E140</f>
        <v>147</v>
      </c>
      <c r="C156" s="343"/>
      <c r="D156" s="344">
        <f t="shared" si="22"/>
        <v>588</v>
      </c>
      <c r="E156" s="344">
        <f>'Individual pricing'!F140</f>
        <v>136.5</v>
      </c>
      <c r="F156" s="344">
        <f t="shared" si="21"/>
        <v>546</v>
      </c>
    </row>
    <row r="157" spans="1:6" s="314" customFormat="1" ht="27.75" customHeight="1">
      <c r="A157" s="341" t="s">
        <v>599</v>
      </c>
      <c r="B157" s="342">
        <f>'Individual pricing'!E141</f>
        <v>161</v>
      </c>
      <c r="C157" s="343"/>
      <c r="D157" s="344">
        <f t="shared" si="22"/>
        <v>644</v>
      </c>
      <c r="E157" s="344">
        <f>'Individual pricing'!F141</f>
        <v>149.5</v>
      </c>
      <c r="F157" s="344">
        <f t="shared" si="21"/>
        <v>598</v>
      </c>
    </row>
    <row r="158" spans="1:6" s="314" customFormat="1" ht="27.75" customHeight="1">
      <c r="A158" s="341" t="s">
        <v>601</v>
      </c>
      <c r="B158" s="342">
        <f>'Individual pricing'!E142</f>
        <v>161</v>
      </c>
      <c r="C158" s="343"/>
      <c r="D158" s="344">
        <f t="shared" si="22"/>
        <v>644</v>
      </c>
      <c r="E158" s="344">
        <f>'Individual pricing'!F142</f>
        <v>149.5</v>
      </c>
      <c r="F158" s="344">
        <f t="shared" si="21"/>
        <v>598</v>
      </c>
    </row>
    <row r="159" spans="1:6" s="314" customFormat="1" ht="27.75" customHeight="1" thickBot="1">
      <c r="A159" s="345" t="s">
        <v>600</v>
      </c>
      <c r="B159" s="346">
        <f>'Individual pricing'!E143</f>
        <v>203</v>
      </c>
      <c r="C159" s="347"/>
      <c r="D159" s="348">
        <f t="shared" si="22"/>
        <v>812</v>
      </c>
      <c r="E159" s="348">
        <f>'Individual pricing'!F143</f>
        <v>188.5</v>
      </c>
      <c r="F159" s="348">
        <f t="shared" si="21"/>
        <v>754</v>
      </c>
    </row>
    <row r="160" spans="1:6" s="314" customFormat="1" ht="27.75" customHeight="1">
      <c r="A160" s="333" t="s">
        <v>595</v>
      </c>
      <c r="B160" s="334">
        <f>'Individual pricing'!E144</f>
        <v>191</v>
      </c>
      <c r="C160" s="335"/>
      <c r="D160" s="336">
        <f t="shared" si="22"/>
        <v>764</v>
      </c>
      <c r="E160" s="336">
        <f>'Individual pricing'!F144</f>
        <v>191</v>
      </c>
      <c r="F160" s="336">
        <f t="shared" si="21"/>
        <v>764</v>
      </c>
    </row>
    <row r="161" spans="1:6" s="314" customFormat="1" ht="27.75" customHeight="1">
      <c r="A161" s="331" t="s">
        <v>596</v>
      </c>
      <c r="B161" s="288">
        <f>'Individual pricing'!E145</f>
        <v>206</v>
      </c>
      <c r="C161" s="289"/>
      <c r="D161" s="290">
        <f t="shared" si="22"/>
        <v>824</v>
      </c>
      <c r="E161" s="290">
        <f>'Individual pricing'!F145</f>
        <v>206</v>
      </c>
      <c r="F161" s="290">
        <f t="shared" si="21"/>
        <v>824</v>
      </c>
    </row>
    <row r="162" spans="1:6" s="314" customFormat="1" ht="27.75" customHeight="1">
      <c r="A162" s="328"/>
      <c r="B162" s="329"/>
      <c r="C162" s="326"/>
      <c r="D162" s="330"/>
      <c r="E162" s="330"/>
      <c r="F162" s="330"/>
    </row>
    <row r="163" spans="1:6" s="314" customFormat="1" ht="27.75" customHeight="1">
      <c r="A163" s="328"/>
      <c r="B163" s="329"/>
      <c r="C163" s="326"/>
      <c r="D163" s="330"/>
      <c r="E163" s="330"/>
      <c r="F163" s="330"/>
    </row>
    <row r="164" spans="1:6" s="314" customFormat="1" ht="27.75" customHeight="1">
      <c r="A164" s="328"/>
      <c r="B164" s="329"/>
      <c r="C164" s="326"/>
      <c r="D164" s="330"/>
      <c r="E164" s="330"/>
      <c r="F164" s="330"/>
    </row>
    <row r="165" spans="1:6" s="314" customFormat="1" ht="27.75" customHeight="1">
      <c r="A165" s="328"/>
      <c r="B165" s="329"/>
      <c r="C165" s="326"/>
      <c r="D165" s="330"/>
      <c r="E165" s="330"/>
      <c r="F165" s="330"/>
    </row>
    <row r="166" spans="1:6" s="314" customFormat="1" ht="27.75" customHeight="1">
      <c r="A166" s="328"/>
      <c r="B166" s="329"/>
      <c r="C166" s="326"/>
      <c r="D166" s="330"/>
      <c r="E166" s="330"/>
      <c r="F166" s="330"/>
    </row>
    <row r="167" spans="1:6" s="314" customFormat="1" ht="27.75" customHeight="1">
      <c r="A167" s="328"/>
      <c r="B167" s="329"/>
      <c r="C167" s="326"/>
      <c r="D167" s="330"/>
      <c r="E167" s="330"/>
      <c r="F167" s="330"/>
    </row>
    <row r="168" spans="1:6" s="314" customFormat="1" ht="27.75" customHeight="1">
      <c r="A168" s="328"/>
      <c r="B168" s="329"/>
      <c r="C168" s="326"/>
      <c r="D168" s="330"/>
      <c r="E168" s="330"/>
      <c r="F168" s="330"/>
    </row>
    <row r="169" spans="1:6" s="314" customFormat="1" ht="27.75" customHeight="1">
      <c r="A169" s="328"/>
      <c r="B169" s="329"/>
      <c r="C169" s="326"/>
      <c r="D169" s="330"/>
      <c r="E169" s="330"/>
      <c r="F169" s="330"/>
    </row>
    <row r="170" spans="1:6" s="314" customFormat="1" ht="27.75" customHeight="1">
      <c r="A170" s="328"/>
      <c r="B170" s="329"/>
      <c r="C170" s="326"/>
      <c r="D170" s="330"/>
      <c r="E170" s="330"/>
      <c r="F170" s="330"/>
    </row>
    <row r="171" spans="1:6" s="314" customFormat="1" ht="27.75" customHeight="1">
      <c r="A171" s="328"/>
      <c r="B171" s="329"/>
      <c r="C171" s="326"/>
      <c r="D171" s="330"/>
      <c r="E171" s="330"/>
      <c r="F171" s="330"/>
    </row>
    <row r="172" spans="1:6" s="314" customFormat="1" ht="27.75" customHeight="1">
      <c r="A172" s="328"/>
      <c r="B172" s="329"/>
      <c r="C172" s="326"/>
      <c r="D172" s="330"/>
      <c r="E172" s="330"/>
      <c r="F172" s="330"/>
    </row>
    <row r="173" spans="1:6" s="314" customFormat="1" ht="27.75" customHeight="1">
      <c r="A173" s="328"/>
      <c r="B173" s="329"/>
      <c r="C173" s="326"/>
      <c r="D173" s="330"/>
      <c r="E173" s="330"/>
      <c r="F173" s="330"/>
    </row>
    <row r="174" spans="1:6" ht="27">
      <c r="A174" s="219"/>
      <c r="D174" s="118"/>
      <c r="F174" s="71"/>
    </row>
    <row r="175" spans="1:6">
      <c r="D175" s="118"/>
      <c r="F175" s="71"/>
    </row>
    <row r="181" ht="6.75" customHeight="1"/>
    <row r="196" ht="10.5" customHeight="1"/>
    <row r="307" spans="6:6">
      <c r="F307" s="228">
        <f>SUM('Tire or Wheel set pricing'!F33)</f>
        <v>1472.25</v>
      </c>
    </row>
  </sheetData>
  <phoneticPr fontId="0" type="noConversion"/>
  <printOptions horizontalCentered="1" verticalCentered="1"/>
  <pageMargins left="0" right="0" top="0" bottom="0" header="0" footer="0"/>
  <pageSetup scale="1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X440"/>
  <sheetViews>
    <sheetView tabSelected="1" view="pageBreakPreview" zoomScale="40" zoomScaleNormal="100" zoomScaleSheetLayoutView="40" workbookViewId="0">
      <selection activeCell="J439" sqref="A434:J439"/>
    </sheetView>
  </sheetViews>
  <sheetFormatPr defaultRowHeight="12.75"/>
  <cols>
    <col min="1" max="1" width="37.42578125" customWidth="1"/>
    <col min="2" max="2" width="27" customWidth="1"/>
    <col min="3" max="3" width="33.5703125" customWidth="1"/>
    <col min="4" max="4" width="48.28515625" customWidth="1"/>
    <col min="5" max="5" width="30.7109375" customWidth="1"/>
    <col min="6" max="6" width="28.28515625" hidden="1" customWidth="1"/>
    <col min="7" max="7" width="27.85546875" customWidth="1"/>
    <col min="8" max="8" width="27.85546875" hidden="1" customWidth="1"/>
    <col min="9" max="9" width="2.42578125" customWidth="1"/>
    <col min="10" max="10" width="48.140625" customWidth="1"/>
    <col min="11" max="11" width="21.140625" customWidth="1"/>
  </cols>
  <sheetData>
    <row r="1" spans="1:11" ht="39.75" customHeight="1" thickTop="1">
      <c r="A1" s="43" t="s">
        <v>237</v>
      </c>
      <c r="B1" s="44"/>
      <c r="C1" s="48" t="s">
        <v>156</v>
      </c>
      <c r="D1" s="48"/>
      <c r="E1" s="50"/>
      <c r="F1" s="50"/>
      <c r="G1" s="46"/>
      <c r="H1" s="44"/>
      <c r="I1" s="115"/>
    </row>
    <row r="2" spans="1:11" ht="42.75" customHeight="1">
      <c r="A2" s="45" t="s">
        <v>672</v>
      </c>
      <c r="B2" s="44"/>
      <c r="C2" s="49" t="s">
        <v>157</v>
      </c>
      <c r="D2" s="49"/>
      <c r="E2" s="50"/>
      <c r="F2" s="50"/>
      <c r="G2" s="46"/>
      <c r="H2" s="44"/>
    </row>
    <row r="3" spans="1:11" ht="23.25" hidden="1">
      <c r="A3" s="44"/>
      <c r="B3" s="44"/>
      <c r="C3" s="44"/>
      <c r="D3" s="44"/>
      <c r="E3" s="46"/>
      <c r="F3" s="46"/>
      <c r="G3" s="46"/>
      <c r="H3" s="44"/>
    </row>
    <row r="4" spans="1:11" ht="23.25">
      <c r="A4" s="43" t="s">
        <v>158</v>
      </c>
      <c r="B4" s="43"/>
      <c r="C4" s="43"/>
      <c r="D4" s="43"/>
      <c r="E4" s="369"/>
      <c r="F4" s="369"/>
      <c r="G4" s="369"/>
      <c r="H4" s="44"/>
    </row>
    <row r="5" spans="1:11" ht="23.25" hidden="1">
      <c r="A5" s="43"/>
      <c r="B5" s="46"/>
    </row>
    <row r="6" spans="1:11" ht="18.75" hidden="1" thickTop="1">
      <c r="A6" s="36" t="s">
        <v>159</v>
      </c>
      <c r="B6" s="37" t="s">
        <v>160</v>
      </c>
      <c r="C6" s="37" t="s">
        <v>26</v>
      </c>
      <c r="D6" s="37" t="s">
        <v>161</v>
      </c>
      <c r="E6" s="280" t="e">
        <f>SUM((#REF!*4)+((#REF!*2+#REF!*2)+#REF!+#REF!))</f>
        <v>#REF!</v>
      </c>
      <c r="F6" s="92" t="e">
        <f t="shared" ref="F6:F9" si="0">SUM(E6-50)</f>
        <v>#REF!</v>
      </c>
      <c r="G6" s="39" t="e">
        <f>SUM((#REF!*4)+((#REF!*2+#REF!*2)+#REF!))</f>
        <v>#REF!</v>
      </c>
      <c r="H6" s="38" t="e">
        <f t="shared" ref="H6:H9" si="1">SUM(G6-40)</f>
        <v>#REF!</v>
      </c>
    </row>
    <row r="7" spans="1:11" ht="18" hidden="1">
      <c r="A7" s="36"/>
      <c r="B7" s="37"/>
      <c r="C7" s="37"/>
      <c r="D7" s="37" t="s">
        <v>162</v>
      </c>
      <c r="E7" s="280" t="e">
        <f>SUM((#REF!*4)+((#REF!*2+#REF!*2)+#REF!+#REF!))</f>
        <v>#REF!</v>
      </c>
      <c r="F7" s="39" t="e">
        <f t="shared" si="0"/>
        <v>#REF!</v>
      </c>
      <c r="G7" s="39" t="e">
        <f>SUM((#REF!*4)+((#REF!*2+#REF!*2)+#REF!))</f>
        <v>#REF!</v>
      </c>
      <c r="H7" s="40" t="e">
        <f t="shared" si="1"/>
        <v>#REF!</v>
      </c>
    </row>
    <row r="8" spans="1:11" ht="18" hidden="1">
      <c r="A8" s="36"/>
      <c r="B8" s="37"/>
      <c r="C8" s="37"/>
      <c r="D8" s="37" t="s">
        <v>163</v>
      </c>
      <c r="E8" s="280" t="e">
        <f>SUM((#REF!*4)+((#REF!*2+#REF!*2)+#REF!+#REF!))</f>
        <v>#REF!</v>
      </c>
      <c r="F8" s="39" t="e">
        <f t="shared" si="0"/>
        <v>#REF!</v>
      </c>
      <c r="G8" s="39" t="e">
        <f>SUM((#REF!*4)+((#REF!*2+#REF!*2)+#REF!))</f>
        <v>#REF!</v>
      </c>
      <c r="H8" s="40" t="e">
        <f t="shared" si="1"/>
        <v>#REF!</v>
      </c>
    </row>
    <row r="9" spans="1:11" ht="18.75" hidden="1" thickBot="1">
      <c r="A9" s="36"/>
      <c r="B9" s="37"/>
      <c r="C9" s="37"/>
      <c r="D9" s="37" t="s">
        <v>164</v>
      </c>
      <c r="E9" s="280" t="e">
        <f>SUM((#REF!*4)+((#REF!*4)+#REF!+#REF!))</f>
        <v>#REF!</v>
      </c>
      <c r="F9" s="51" t="e">
        <f t="shared" si="0"/>
        <v>#REF!</v>
      </c>
      <c r="G9" s="51" t="e">
        <f>SUM((#REF!*4)+((#REF!*4)+#REF!))</f>
        <v>#REF!</v>
      </c>
      <c r="H9" s="40" t="e">
        <f t="shared" si="1"/>
        <v>#REF!</v>
      </c>
    </row>
    <row r="10" spans="1:11" ht="18" hidden="1">
      <c r="A10" s="41"/>
      <c r="B10" s="37"/>
      <c r="C10" s="37"/>
      <c r="D10" s="37"/>
      <c r="E10" s="39"/>
      <c r="F10" s="39"/>
      <c r="G10" s="39"/>
      <c r="H10" s="39"/>
    </row>
    <row r="11" spans="1:11" ht="36" thickBot="1">
      <c r="A11" s="94" t="s">
        <v>259</v>
      </c>
      <c r="B11" s="37"/>
      <c r="C11" s="46" t="s">
        <v>21</v>
      </c>
      <c r="D11" s="46" t="s">
        <v>165</v>
      </c>
      <c r="E11" s="281" t="s">
        <v>17</v>
      </c>
      <c r="F11" s="47" t="s">
        <v>166</v>
      </c>
      <c r="G11" s="47" t="s">
        <v>167</v>
      </c>
      <c r="H11" s="47" t="s">
        <v>168</v>
      </c>
      <c r="J11" s="47"/>
      <c r="K11" s="47"/>
    </row>
    <row r="12" spans="1:11" ht="30" customHeight="1" thickTop="1">
      <c r="A12" s="370" t="s">
        <v>305</v>
      </c>
      <c r="B12" s="371"/>
      <c r="C12" s="371" t="s">
        <v>25</v>
      </c>
      <c r="D12" s="372" t="s">
        <v>229</v>
      </c>
      <c r="E12" s="373">
        <f>SUM('Tire or Wheel set pricing'!D5+'Tire or Wheel set pricing'!D102)</f>
        <v>580.29999999999995</v>
      </c>
      <c r="F12" s="374">
        <f>SUM(E12-50)</f>
        <v>530.29999999999995</v>
      </c>
      <c r="G12" s="375">
        <f>SUM('Tire or Wheel set pricing'!F5+'Tire or Wheel set pricing'!F102)</f>
        <v>538.85</v>
      </c>
      <c r="H12" s="375">
        <f>SUM(G12-50)</f>
        <v>488.85</v>
      </c>
      <c r="I12" s="376"/>
      <c r="J12" s="377">
        <f>E12/(1-0.3)</f>
        <v>829</v>
      </c>
      <c r="K12" s="299"/>
    </row>
    <row r="13" spans="1:11" ht="30" customHeight="1">
      <c r="A13" s="378"/>
      <c r="B13" s="379"/>
      <c r="C13" s="379"/>
      <c r="D13" s="379" t="s">
        <v>230</v>
      </c>
      <c r="E13" s="380">
        <f>SUM('Tire or Wheel set pricing'!D5+'Tire or Wheel set pricing'!D104)</f>
        <v>606.89999999999986</v>
      </c>
      <c r="F13" s="381"/>
      <c r="G13" s="382">
        <f>SUM('Tire or Wheel set pricing'!F5+'Tire or Wheel set pricing'!F104)</f>
        <v>563.55000000000007</v>
      </c>
      <c r="H13" s="383"/>
      <c r="I13" s="384"/>
      <c r="J13" s="377">
        <f t="shared" ref="J13:J76" si="2">E13/(1-0.3)</f>
        <v>866.99999999999989</v>
      </c>
      <c r="K13" s="299"/>
    </row>
    <row r="14" spans="1:11" ht="30" customHeight="1">
      <c r="A14" s="378"/>
      <c r="B14" s="379"/>
      <c r="C14" s="379"/>
      <c r="D14" s="385" t="s">
        <v>169</v>
      </c>
      <c r="E14" s="381">
        <f>SUM('Tire or Wheel set pricing'!D5+'Tire or Wheel set pricing'!D64)</f>
        <v>681.09999999999991</v>
      </c>
      <c r="F14" s="381">
        <f t="shared" ref="F14:F15" si="3">SUM(E14-50)</f>
        <v>631.09999999999991</v>
      </c>
      <c r="G14" s="382">
        <f>SUM('Tire or Wheel set pricing'!F5+'Tire or Wheel set pricing'!F64)</f>
        <v>632.45000000000005</v>
      </c>
      <c r="H14" s="383">
        <f t="shared" ref="H14:H15" si="4">SUM(G14-50)</f>
        <v>582.45000000000005</v>
      </c>
      <c r="I14" s="384"/>
      <c r="J14" s="377">
        <f t="shared" si="2"/>
        <v>972.99999999999989</v>
      </c>
      <c r="K14" s="299"/>
    </row>
    <row r="15" spans="1:11" ht="30" customHeight="1" thickBot="1">
      <c r="A15" s="378"/>
      <c r="B15" s="379"/>
      <c r="C15" s="379"/>
      <c r="D15" s="386" t="s">
        <v>161</v>
      </c>
      <c r="E15" s="387">
        <f>SUM('Tire or Wheel set pricing'!D5+'Tire or Wheel set pricing'!D53)</f>
        <v>692.3</v>
      </c>
      <c r="F15" s="388">
        <f t="shared" si="3"/>
        <v>642.29999999999995</v>
      </c>
      <c r="G15" s="389">
        <f>SUM('Tire or Wheel set pricing'!F5+'Tire or Wheel set pricing'!F53)</f>
        <v>642.85</v>
      </c>
      <c r="H15" s="383">
        <f t="shared" si="4"/>
        <v>592.85</v>
      </c>
      <c r="I15" s="384"/>
      <c r="J15" s="377">
        <f t="shared" si="2"/>
        <v>989</v>
      </c>
      <c r="K15" s="299"/>
    </row>
    <row r="16" spans="1:11" ht="32.25" customHeight="1" thickTop="1" thickBot="1">
      <c r="A16" s="93" t="s">
        <v>380</v>
      </c>
      <c r="B16" s="90"/>
      <c r="C16" s="90"/>
      <c r="D16" s="90"/>
      <c r="E16" s="119"/>
      <c r="F16" s="119"/>
      <c r="G16" s="119"/>
      <c r="H16" s="91"/>
      <c r="J16" s="361">
        <f t="shared" si="2"/>
        <v>0</v>
      </c>
      <c r="K16" s="299"/>
    </row>
    <row r="17" spans="1:24" ht="30" customHeight="1" thickTop="1">
      <c r="A17" s="370" t="s">
        <v>170</v>
      </c>
      <c r="B17" s="371"/>
      <c r="C17" s="371" t="s">
        <v>26</v>
      </c>
      <c r="D17" s="371" t="s">
        <v>231</v>
      </c>
      <c r="E17" s="390">
        <f>SUM('Tire or Wheel set pricing'!D6+'Tire or Wheel set pricing'!D106)</f>
        <v>676.9</v>
      </c>
      <c r="F17" s="373">
        <f t="shared" ref="F17:F37" si="5">SUM(E17-50)</f>
        <v>626.9</v>
      </c>
      <c r="G17" s="375">
        <f>SUM('Tire or Wheel set pricing'!F6+'Tire or Wheel set pricing'!F106)</f>
        <v>628.54999999999995</v>
      </c>
      <c r="H17" s="375">
        <f>SUM(G17-50)</f>
        <v>578.54999999999995</v>
      </c>
      <c r="I17" s="384"/>
      <c r="J17" s="377">
        <f t="shared" si="2"/>
        <v>967</v>
      </c>
      <c r="K17" s="299"/>
    </row>
    <row r="18" spans="1:24" ht="30" customHeight="1">
      <c r="A18" s="378" t="s">
        <v>171</v>
      </c>
      <c r="B18" s="379"/>
      <c r="C18" s="379"/>
      <c r="D18" s="379" t="s">
        <v>161</v>
      </c>
      <c r="E18" s="380">
        <f>SUM('Tire or Wheel set pricing'!D6+'Tire or Wheel set pricing'!D51)</f>
        <v>714.7</v>
      </c>
      <c r="F18" s="381">
        <f t="shared" ref="F18" si="6">SUM(E18-50)</f>
        <v>664.7</v>
      </c>
      <c r="G18" s="383">
        <f>SUM('Tire or Wheel set pricing'!F6+'Tire or Wheel set pricing'!F51)</f>
        <v>663.65</v>
      </c>
      <c r="H18" s="383"/>
      <c r="I18" s="384"/>
      <c r="J18" s="377">
        <f t="shared" si="2"/>
        <v>1021.0000000000001</v>
      </c>
      <c r="K18" s="299"/>
    </row>
    <row r="19" spans="1:24" ht="30" customHeight="1">
      <c r="A19" s="378" t="s">
        <v>173</v>
      </c>
      <c r="B19" s="379"/>
      <c r="C19" s="379"/>
      <c r="D19" s="379" t="s">
        <v>162</v>
      </c>
      <c r="E19" s="380">
        <f>SUM('Tire or Wheel set pricing'!D6+'Tire or Wheel set pricing'!D62)</f>
        <v>741.3</v>
      </c>
      <c r="F19" s="381">
        <f t="shared" si="5"/>
        <v>691.3</v>
      </c>
      <c r="G19" s="383">
        <f>SUM('Tire or Wheel set pricing'!F6+'Tire or Wheel set pricing'!F62)</f>
        <v>688.35</v>
      </c>
      <c r="H19" s="383">
        <f>SUM(G19-50)</f>
        <v>638.35</v>
      </c>
      <c r="I19" s="384"/>
      <c r="J19" s="377">
        <f t="shared" si="2"/>
        <v>1059</v>
      </c>
      <c r="K19" s="299"/>
      <c r="X19" s="118"/>
    </row>
    <row r="20" spans="1:24" ht="30" customHeight="1">
      <c r="A20" s="378" t="s">
        <v>305</v>
      </c>
      <c r="B20" s="379"/>
      <c r="C20" s="379"/>
      <c r="D20" s="379" t="s">
        <v>307</v>
      </c>
      <c r="E20" s="380">
        <f>SUM('Tire or Wheel set pricing'!D6+'Tire or Wheel set pricing'!D54)</f>
        <v>815.5</v>
      </c>
      <c r="F20" s="381">
        <f t="shared" si="5"/>
        <v>765.5</v>
      </c>
      <c r="G20" s="383">
        <f>SUM('Tire or Wheel set pricing'!F6+'Tire or Wheel set pricing'!F54)</f>
        <v>757.25</v>
      </c>
      <c r="H20" s="383">
        <f t="shared" ref="H20:H37" si="7">SUM(G20-50)</f>
        <v>707.25</v>
      </c>
      <c r="I20" s="384"/>
      <c r="J20" s="377">
        <f t="shared" si="2"/>
        <v>1165</v>
      </c>
      <c r="K20" s="299"/>
    </row>
    <row r="21" spans="1:24" ht="30" customHeight="1">
      <c r="A21" s="378" t="s">
        <v>482</v>
      </c>
      <c r="B21" s="379"/>
      <c r="C21" s="379"/>
      <c r="D21" s="379" t="s">
        <v>172</v>
      </c>
      <c r="E21" s="380">
        <f>SUM('Tire or Wheel set pricing'!D6+'Tire or Wheel set pricing'!D65)</f>
        <v>860.3</v>
      </c>
      <c r="F21" s="381">
        <f t="shared" si="5"/>
        <v>810.3</v>
      </c>
      <c r="G21" s="383">
        <f>SUM('Tire or Wheel set pricing'!F6+'Tire or Wheel set pricing'!F65)</f>
        <v>798.85</v>
      </c>
      <c r="H21" s="383">
        <f t="shared" si="7"/>
        <v>748.85</v>
      </c>
      <c r="I21" s="384"/>
      <c r="J21" s="377">
        <f t="shared" si="2"/>
        <v>1229</v>
      </c>
      <c r="K21" s="299"/>
    </row>
    <row r="22" spans="1:24" ht="30" customHeight="1">
      <c r="A22" s="378" t="s">
        <v>483</v>
      </c>
      <c r="B22" s="379"/>
      <c r="C22" s="379"/>
      <c r="D22" s="379" t="s">
        <v>174</v>
      </c>
      <c r="E22" s="380">
        <f>SUM('Tire or Wheel set pricing'!D6+'Tire or Wheel set pricing'!D78)</f>
        <v>807.09999999999991</v>
      </c>
      <c r="F22" s="381">
        <v>790.6</v>
      </c>
      <c r="G22" s="383">
        <f>SUM('Tire or Wheel set pricing'!F6+'Tire or Wheel set pricing'!F78)</f>
        <v>749.45</v>
      </c>
      <c r="H22" s="383">
        <v>735.2</v>
      </c>
      <c r="I22" s="384"/>
      <c r="J22" s="377">
        <f t="shared" si="2"/>
        <v>1153</v>
      </c>
      <c r="K22" s="299"/>
    </row>
    <row r="23" spans="1:24" ht="30" customHeight="1">
      <c r="A23" s="376"/>
      <c r="B23" s="379"/>
      <c r="C23" s="379"/>
      <c r="D23" s="379" t="s">
        <v>504</v>
      </c>
      <c r="E23" s="380">
        <f>SUM('Tire or Wheel set pricing'!D6+'Tire or Wheel set pricing'!D107)</f>
        <v>871.5</v>
      </c>
      <c r="F23" s="381">
        <v>791.6</v>
      </c>
      <c r="G23" s="383">
        <f>SUM('Tire or Wheel set pricing'!F6+'Tire or Wheel set pricing'!F107)</f>
        <v>809.25</v>
      </c>
      <c r="H23" s="383"/>
      <c r="I23" s="384"/>
      <c r="J23" s="377">
        <f t="shared" si="2"/>
        <v>1245</v>
      </c>
      <c r="K23" s="299"/>
    </row>
    <row r="24" spans="1:24" ht="30" customHeight="1">
      <c r="A24" s="376"/>
      <c r="B24" s="379"/>
      <c r="C24" s="379"/>
      <c r="D24" s="379" t="s">
        <v>175</v>
      </c>
      <c r="E24" s="380">
        <f>SUM('Tire or Wheel set pricing'!D6+'Tire or Wheel set pricing'!D55)</f>
        <v>843.5</v>
      </c>
      <c r="F24" s="381">
        <f t="shared" si="5"/>
        <v>793.5</v>
      </c>
      <c r="G24" s="383">
        <f>SUM('Tire or Wheel set pricing'!F6+'Tire or Wheel set pricing'!F55)</f>
        <v>783.25</v>
      </c>
      <c r="H24" s="383">
        <f t="shared" si="7"/>
        <v>733.25</v>
      </c>
      <c r="I24" s="384"/>
      <c r="J24" s="377">
        <f t="shared" si="2"/>
        <v>1205</v>
      </c>
      <c r="K24" s="299"/>
    </row>
    <row r="25" spans="1:24" ht="30" customHeight="1">
      <c r="A25" s="376"/>
      <c r="B25" s="379"/>
      <c r="C25" s="379"/>
      <c r="D25" s="379" t="s">
        <v>186</v>
      </c>
      <c r="E25" s="380">
        <f>SUM('Tire or Wheel set pricing'!D6+'Tire or Wheel set pricing'!D67)</f>
        <v>868.7</v>
      </c>
      <c r="F25" s="381">
        <f t="shared" si="5"/>
        <v>818.7</v>
      </c>
      <c r="G25" s="383">
        <f>SUM('Tire or Wheel set pricing'!F6+'Tire or Wheel set pricing'!F67)</f>
        <v>804.05000000000007</v>
      </c>
      <c r="H25" s="383">
        <f t="shared" si="7"/>
        <v>754.05000000000007</v>
      </c>
      <c r="I25" s="384"/>
      <c r="J25" s="377">
        <f t="shared" si="2"/>
        <v>1241.0000000000002</v>
      </c>
      <c r="K25" s="299"/>
    </row>
    <row r="26" spans="1:24" ht="30" customHeight="1">
      <c r="A26" s="376"/>
      <c r="B26" s="379"/>
      <c r="C26" s="379"/>
      <c r="D26" s="379" t="s">
        <v>176</v>
      </c>
      <c r="E26" s="380">
        <f>SUM('Tire or Wheel set pricing'!D6+'Tire or Wheel set pricing'!D97)</f>
        <v>905.09999999999991</v>
      </c>
      <c r="F26" s="381">
        <v>866.2</v>
      </c>
      <c r="G26" s="383">
        <f>SUM('Tire or Wheel set pricing'!F6+'Tire or Wheel set pricing'!F97)</f>
        <v>840.45</v>
      </c>
      <c r="H26" s="383">
        <v>805.4</v>
      </c>
      <c r="I26" s="384"/>
      <c r="J26" s="377">
        <f t="shared" si="2"/>
        <v>1293</v>
      </c>
      <c r="K26" s="299"/>
    </row>
    <row r="27" spans="1:24" ht="30" customHeight="1">
      <c r="A27" s="378"/>
      <c r="B27" s="379"/>
      <c r="C27" s="379"/>
      <c r="D27" s="379" t="s">
        <v>426</v>
      </c>
      <c r="E27" s="380">
        <f>SUM('Tire or Wheel set pricing'!D6+'Tire or Wheel set pricing'!D128)</f>
        <v>857.5</v>
      </c>
      <c r="F27" s="381"/>
      <c r="G27" s="383">
        <f>SUM('Tire or Wheel set pricing'!F6+'Tire or Wheel set pricing'!F128)</f>
        <v>796.25</v>
      </c>
      <c r="H27" s="383"/>
      <c r="I27" s="384"/>
      <c r="J27" s="377">
        <f t="shared" si="2"/>
        <v>1225</v>
      </c>
      <c r="K27" s="299"/>
    </row>
    <row r="28" spans="1:24" ht="30" customHeight="1">
      <c r="A28" s="378"/>
      <c r="B28" s="379"/>
      <c r="C28" s="379"/>
      <c r="D28" s="379" t="s">
        <v>484</v>
      </c>
      <c r="E28" s="380">
        <f>SUM('Tire or Wheel set pricing'!D6+'Tire or Wheel set pricing'!D133)</f>
        <v>837.9</v>
      </c>
      <c r="F28" s="381"/>
      <c r="G28" s="383">
        <f>SUM('Tire or Wheel set pricing'!F6+'Tire or Wheel set pricing'!F133)</f>
        <v>778.05</v>
      </c>
      <c r="H28" s="383"/>
      <c r="I28" s="384"/>
      <c r="J28" s="377">
        <f t="shared" si="2"/>
        <v>1197</v>
      </c>
      <c r="K28" s="299"/>
    </row>
    <row r="29" spans="1:24" ht="30" customHeight="1">
      <c r="A29" s="378"/>
      <c r="B29" s="379"/>
      <c r="C29" s="379"/>
      <c r="D29" s="379" t="s">
        <v>236</v>
      </c>
      <c r="E29" s="380">
        <f>SUM('Tire or Wheel set pricing'!D6+'Tire or Wheel set pricing'!D79)</f>
        <v>865.9</v>
      </c>
      <c r="F29" s="381"/>
      <c r="G29" s="383">
        <f>SUM('Tire or Wheel set pricing'!F6+'Tire or Wheel set pricing'!F79)</f>
        <v>804.05000000000007</v>
      </c>
      <c r="H29" s="383"/>
      <c r="I29" s="384"/>
      <c r="J29" s="377">
        <f t="shared" si="2"/>
        <v>1237</v>
      </c>
      <c r="K29" s="299"/>
    </row>
    <row r="30" spans="1:24" ht="30" customHeight="1">
      <c r="A30" s="378"/>
      <c r="B30" s="379"/>
      <c r="C30" s="379"/>
      <c r="D30" s="379" t="s">
        <v>278</v>
      </c>
      <c r="E30" s="380">
        <f>SUM('Tire or Wheel set pricing'!D6+'Tire or Wheel set pricing'!D108)</f>
        <v>885.5</v>
      </c>
      <c r="F30" s="381"/>
      <c r="G30" s="383">
        <f>SUM('Tire or Wheel set pricing'!F6+'Tire or Wheel set pricing'!F108)</f>
        <v>822.25</v>
      </c>
      <c r="H30" s="383"/>
      <c r="I30" s="384"/>
      <c r="J30" s="377">
        <f t="shared" si="2"/>
        <v>1265</v>
      </c>
      <c r="K30" s="299"/>
    </row>
    <row r="31" spans="1:24" s="314" customFormat="1" ht="30" customHeight="1">
      <c r="A31" s="378"/>
      <c r="B31" s="379"/>
      <c r="C31" s="379"/>
      <c r="D31" s="379" t="s">
        <v>587</v>
      </c>
      <c r="E31" s="380">
        <f>SUM('Tire or Wheel set pricing'!D6+'Tire or Wheel set pricing'!D147)</f>
        <v>815.5</v>
      </c>
      <c r="F31" s="381"/>
      <c r="G31" s="383">
        <f>SUM('Tire or Wheel set pricing'!F6+'Tire or Wheel set pricing'!F147)</f>
        <v>757.25</v>
      </c>
      <c r="H31" s="383"/>
      <c r="I31" s="384"/>
      <c r="J31" s="377">
        <f t="shared" si="2"/>
        <v>1165</v>
      </c>
      <c r="K31" s="299"/>
    </row>
    <row r="32" spans="1:24" s="314" customFormat="1" ht="30" customHeight="1">
      <c r="A32" s="378"/>
      <c r="B32" s="379"/>
      <c r="C32" s="379"/>
      <c r="D32" s="379" t="s">
        <v>588</v>
      </c>
      <c r="E32" s="380">
        <f>SUM('Tire or Wheel set pricing'!D6+'Tire or Wheel set pricing'!D151)</f>
        <v>815.5</v>
      </c>
      <c r="F32" s="381"/>
      <c r="G32" s="383">
        <f>SUM('Tire or Wheel set pricing'!F6+'Tire or Wheel set pricing'!F151)</f>
        <v>757.25</v>
      </c>
      <c r="H32" s="383"/>
      <c r="I32" s="384"/>
      <c r="J32" s="377">
        <f t="shared" si="2"/>
        <v>1165</v>
      </c>
      <c r="K32" s="299"/>
    </row>
    <row r="33" spans="1:11" s="314" customFormat="1" ht="30" customHeight="1">
      <c r="A33" s="378"/>
      <c r="B33" s="379"/>
      <c r="C33" s="379"/>
      <c r="D33" s="379" t="s">
        <v>589</v>
      </c>
      <c r="E33" s="380">
        <f>SUM('Tire or Wheel set pricing'!D6+'Tire or Wheel set pricing'!D156)</f>
        <v>899.5</v>
      </c>
      <c r="F33" s="381"/>
      <c r="G33" s="383">
        <f>SUM('Tire or Wheel set pricing'!F6+'Tire or Wheel set pricing'!F156)</f>
        <v>835.25</v>
      </c>
      <c r="H33" s="383"/>
      <c r="I33" s="384"/>
      <c r="J33" s="377">
        <f t="shared" si="2"/>
        <v>1285</v>
      </c>
      <c r="K33" s="299"/>
    </row>
    <row r="34" spans="1:11" ht="30" customHeight="1">
      <c r="A34" s="378"/>
      <c r="B34" s="379"/>
      <c r="C34" s="379"/>
      <c r="D34" s="379" t="s">
        <v>279</v>
      </c>
      <c r="E34" s="380">
        <f>SUM('Tire or Wheel set pricing'!D6+'Tire or Wheel set pricing'!D109)</f>
        <v>921.9</v>
      </c>
      <c r="F34" s="381"/>
      <c r="G34" s="383">
        <f>SUM('Tire or Wheel set pricing'!F6+'Tire or Wheel set pricing'!F109)</f>
        <v>856.05000000000007</v>
      </c>
      <c r="H34" s="383"/>
      <c r="I34" s="384"/>
      <c r="J34" s="377">
        <f t="shared" si="2"/>
        <v>1317</v>
      </c>
      <c r="K34" s="299"/>
    </row>
    <row r="35" spans="1:11" ht="30" customHeight="1">
      <c r="A35" s="378"/>
      <c r="B35" s="379"/>
      <c r="C35" s="379"/>
      <c r="D35" s="379" t="s">
        <v>177</v>
      </c>
      <c r="E35" s="380">
        <f>SUM('Tire or Wheel set pricing'!D6+'Tire or Wheel set pricing'!D57)</f>
        <v>891.09999999999991</v>
      </c>
      <c r="F35" s="381"/>
      <c r="G35" s="383">
        <f>SUM('Tire or Wheel set pricing'!F6+'Tire or Wheel set pricing'!F57)</f>
        <v>827.45</v>
      </c>
      <c r="H35" s="383"/>
      <c r="I35" s="384"/>
      <c r="J35" s="377">
        <f t="shared" si="2"/>
        <v>1273</v>
      </c>
      <c r="K35" s="299"/>
    </row>
    <row r="36" spans="1:11" ht="30" customHeight="1">
      <c r="A36" s="378"/>
      <c r="B36" s="379"/>
      <c r="C36" s="379"/>
      <c r="D36" s="379" t="s">
        <v>188</v>
      </c>
      <c r="E36" s="380">
        <f>SUM('Tire or Wheel set pricing'!D6+'Tire or Wheel set pricing'!D80)</f>
        <v>891.09999999999991</v>
      </c>
      <c r="F36" s="381"/>
      <c r="G36" s="383">
        <f>SUM('Tire or Wheel set pricing'!F6+'Tire or Wheel set pricing'!F80)</f>
        <v>827.45</v>
      </c>
      <c r="H36" s="383"/>
      <c r="I36" s="384"/>
      <c r="J36" s="377">
        <f t="shared" si="2"/>
        <v>1273</v>
      </c>
      <c r="K36" s="299"/>
    </row>
    <row r="37" spans="1:11" ht="30" customHeight="1">
      <c r="A37" s="378"/>
      <c r="B37" s="379"/>
      <c r="C37" s="379"/>
      <c r="D37" s="385" t="s">
        <v>178</v>
      </c>
      <c r="E37" s="381">
        <f>SUM('Tire or Wheel set pricing'!D6+'Tire or Wheel set pricing'!D66)</f>
        <v>913.5</v>
      </c>
      <c r="F37" s="381">
        <f t="shared" si="5"/>
        <v>863.5</v>
      </c>
      <c r="G37" s="383">
        <f>SUM('Tire or Wheel set pricing'!F6+'Tire or Wheel set pricing'!F66)</f>
        <v>848.25</v>
      </c>
      <c r="H37" s="383">
        <f t="shared" si="7"/>
        <v>798.25</v>
      </c>
      <c r="I37" s="384"/>
      <c r="J37" s="377">
        <f t="shared" si="2"/>
        <v>1305</v>
      </c>
      <c r="K37" s="299"/>
    </row>
    <row r="38" spans="1:11" ht="30" customHeight="1">
      <c r="A38" s="378"/>
      <c r="B38" s="379"/>
      <c r="C38" s="379"/>
      <c r="D38" s="385" t="s">
        <v>179</v>
      </c>
      <c r="E38" s="381">
        <f>SUM('Tire or Wheel set pricing'!D6+'Tire or Wheel set pricing'!D98)</f>
        <v>977.9</v>
      </c>
      <c r="F38" s="381">
        <v>925</v>
      </c>
      <c r="G38" s="383">
        <f>SUM('Tire or Wheel set pricing'!F6+'Tire or Wheel set pricing'!F98)</f>
        <v>908.05000000000007</v>
      </c>
      <c r="H38" s="383">
        <v>860</v>
      </c>
      <c r="I38" s="384"/>
      <c r="J38" s="377">
        <f t="shared" si="2"/>
        <v>1397</v>
      </c>
      <c r="K38" s="299"/>
    </row>
    <row r="39" spans="1:11" s="314" customFormat="1" ht="30" customHeight="1">
      <c r="A39" s="378"/>
      <c r="B39" s="379"/>
      <c r="C39" s="379"/>
      <c r="D39" s="385" t="s">
        <v>590</v>
      </c>
      <c r="E39" s="381">
        <f>SUM('Tire or Wheel set pricing'!D6+'Tire or Wheel set pricing'!D148)</f>
        <v>843.5</v>
      </c>
      <c r="F39" s="381"/>
      <c r="G39" s="383">
        <f>SUM('Tire or Wheel set pricing'!F6+'Tire or Wheel set pricing'!F148)</f>
        <v>783.25</v>
      </c>
      <c r="H39" s="383"/>
      <c r="I39" s="384"/>
      <c r="J39" s="377">
        <f t="shared" si="2"/>
        <v>1205</v>
      </c>
      <c r="K39" s="299"/>
    </row>
    <row r="40" spans="1:11" s="314" customFormat="1" ht="30" customHeight="1">
      <c r="A40" s="378"/>
      <c r="B40" s="379"/>
      <c r="C40" s="379"/>
      <c r="D40" s="385" t="s">
        <v>591</v>
      </c>
      <c r="E40" s="381">
        <f>SUM('Tire or Wheel set pricing'!D6+'Tire or Wheel set pricing'!D152)</f>
        <v>843.5</v>
      </c>
      <c r="F40" s="381"/>
      <c r="G40" s="383">
        <f>SUM('Tire or Wheel set pricing'!F6+'Tire or Wheel set pricing'!F152)</f>
        <v>783.25</v>
      </c>
      <c r="H40" s="383"/>
      <c r="I40" s="384"/>
      <c r="J40" s="377">
        <f t="shared" si="2"/>
        <v>1205</v>
      </c>
      <c r="K40" s="299"/>
    </row>
    <row r="41" spans="1:11" ht="30" customHeight="1">
      <c r="A41" s="378"/>
      <c r="B41" s="379"/>
      <c r="C41" s="379"/>
      <c r="D41" s="385" t="s">
        <v>425</v>
      </c>
      <c r="E41" s="381">
        <f>SUM('Tire or Wheel set pricing'!D6+'Tire or Wheel set pricing'!D129)</f>
        <v>899.5</v>
      </c>
      <c r="F41" s="381"/>
      <c r="G41" s="383">
        <f>SUM('Tire or Wheel set pricing'!F6+'Tire or Wheel set pricing'!F129)</f>
        <v>835.25</v>
      </c>
      <c r="H41" s="383"/>
      <c r="I41" s="384"/>
      <c r="J41" s="377">
        <f t="shared" si="2"/>
        <v>1285</v>
      </c>
      <c r="K41" s="299"/>
    </row>
    <row r="42" spans="1:11" ht="30" customHeight="1" thickBot="1">
      <c r="A42" s="391"/>
      <c r="B42" s="392"/>
      <c r="C42" s="392"/>
      <c r="D42" s="385" t="s">
        <v>180</v>
      </c>
      <c r="E42" s="380">
        <f>SUM('Tire or Wheel set pricing'!D6+'Tire or Wheel set pricing'!D81)</f>
        <v>921.9</v>
      </c>
      <c r="F42" s="381">
        <v>897</v>
      </c>
      <c r="G42" s="383">
        <f>SUM('Tire or Wheel set pricing'!F6+'Tire or Wheel set pricing'!F81)</f>
        <v>822.25</v>
      </c>
      <c r="H42" s="393">
        <v>834</v>
      </c>
      <c r="I42" s="384"/>
      <c r="J42" s="377">
        <f t="shared" si="2"/>
        <v>1317</v>
      </c>
      <c r="K42" s="299"/>
    </row>
    <row r="43" spans="1:11" ht="30" customHeight="1" thickTop="1">
      <c r="A43" s="391"/>
      <c r="B43" s="392"/>
      <c r="C43" s="392"/>
      <c r="D43" s="379" t="s">
        <v>485</v>
      </c>
      <c r="E43" s="380">
        <f>SUM('Tire or Wheel set pricing'!D6+'Tire or Wheel set pricing'!D134)</f>
        <v>935.9</v>
      </c>
      <c r="F43" s="381">
        <v>898</v>
      </c>
      <c r="G43" s="383">
        <f>SUM('Tire or Wheel set pricing'!F6+'Tire or Wheel set pricing'!F134)</f>
        <v>869.05000000000007</v>
      </c>
      <c r="H43" s="381"/>
      <c r="I43" s="376"/>
      <c r="J43" s="377">
        <f t="shared" si="2"/>
        <v>1337</v>
      </c>
      <c r="K43" s="299"/>
    </row>
    <row r="44" spans="1:11" s="314" customFormat="1" ht="30" customHeight="1">
      <c r="A44" s="391"/>
      <c r="B44" s="392"/>
      <c r="C44" s="392"/>
      <c r="D44" s="379" t="s">
        <v>592</v>
      </c>
      <c r="E44" s="380">
        <f>SUM('Tire or Wheel set pricing'!D6+'Tire or Wheel set pricing'!D150)</f>
        <v>871.5</v>
      </c>
      <c r="F44" s="381"/>
      <c r="G44" s="383">
        <f>SUM('Tire or Wheel set pricing'!F6+'Tire or Wheel set pricing'!F150)</f>
        <v>809.25</v>
      </c>
      <c r="H44" s="381"/>
      <c r="I44" s="376"/>
      <c r="J44" s="377">
        <f t="shared" si="2"/>
        <v>1245</v>
      </c>
      <c r="K44" s="299"/>
    </row>
    <row r="45" spans="1:11" s="314" customFormat="1" ht="30" customHeight="1">
      <c r="A45" s="391"/>
      <c r="B45" s="392"/>
      <c r="C45" s="392"/>
      <c r="D45" s="379" t="s">
        <v>593</v>
      </c>
      <c r="E45" s="380">
        <f>SUM('Tire or Wheel set pricing'!D6+'Tire or Wheel set pricing'!D153)</f>
        <v>871.5</v>
      </c>
      <c r="F45" s="381"/>
      <c r="G45" s="383">
        <f>SUM('Tire or Wheel set pricing'!F6+'Tire or Wheel set pricing'!F153)</f>
        <v>809.25</v>
      </c>
      <c r="H45" s="381"/>
      <c r="I45" s="376"/>
      <c r="J45" s="377">
        <f t="shared" si="2"/>
        <v>1245</v>
      </c>
      <c r="K45" s="299"/>
    </row>
    <row r="46" spans="1:11" s="314" customFormat="1" ht="30" customHeight="1">
      <c r="A46" s="391"/>
      <c r="B46" s="392"/>
      <c r="C46" s="392"/>
      <c r="D46" s="379" t="s">
        <v>594</v>
      </c>
      <c r="E46" s="380">
        <f>SUM('Tire or Wheel set pricing'!D6+'Tire or Wheel set pricing'!D157)</f>
        <v>955.5</v>
      </c>
      <c r="F46" s="381"/>
      <c r="G46" s="383">
        <f>SUM('Tire or Wheel set pricing'!F6+'Tire or Wheel set pricing'!F157)</f>
        <v>887.25</v>
      </c>
      <c r="H46" s="381"/>
      <c r="I46" s="376"/>
      <c r="J46" s="377">
        <f t="shared" si="2"/>
        <v>1365</v>
      </c>
      <c r="K46" s="299"/>
    </row>
    <row r="47" spans="1:11" ht="30" customHeight="1">
      <c r="A47" s="391"/>
      <c r="B47" s="392"/>
      <c r="C47" s="392"/>
      <c r="D47" s="379" t="s">
        <v>193</v>
      </c>
      <c r="E47" s="380">
        <f>SUM('Tire or Wheel set pricing'!D6+'Tire or Wheel set pricing'!D72)</f>
        <v>1019.9</v>
      </c>
      <c r="F47" s="381">
        <v>898</v>
      </c>
      <c r="G47" s="383">
        <f>SUM('Tire or Wheel set pricing'!F6+'Tire or Wheel set pricing'!F72)</f>
        <v>895.05000000000007</v>
      </c>
      <c r="H47" s="381"/>
      <c r="I47" s="376"/>
      <c r="J47" s="377">
        <f t="shared" si="2"/>
        <v>1457</v>
      </c>
      <c r="K47" s="299"/>
    </row>
    <row r="48" spans="1:11" ht="30" customHeight="1" thickBot="1">
      <c r="A48" s="394"/>
      <c r="B48" s="395"/>
      <c r="C48" s="395"/>
      <c r="D48" s="396" t="s">
        <v>325</v>
      </c>
      <c r="E48" s="397">
        <f>SUM('Tire or Wheel set pricing'!D6+'Tire or Wheel set pricing'!D112)</f>
        <v>989.09999999999991</v>
      </c>
      <c r="F48" s="387"/>
      <c r="G48" s="393">
        <f>SUM('Tire or Wheel set pricing'!F6+'Tire or Wheel set pricing'!F112)</f>
        <v>918.45</v>
      </c>
      <c r="H48" s="381"/>
      <c r="I48" s="376"/>
      <c r="J48" s="377">
        <f t="shared" si="2"/>
        <v>1413</v>
      </c>
      <c r="K48" s="299"/>
    </row>
    <row r="49" spans="1:11" ht="36" customHeight="1" thickTop="1" thickBot="1">
      <c r="A49" s="94" t="s">
        <v>503</v>
      </c>
      <c r="B49" s="42"/>
      <c r="C49" s="42"/>
      <c r="D49" s="42"/>
      <c r="E49" s="119"/>
      <c r="F49" s="119"/>
      <c r="G49" s="119"/>
      <c r="H49" s="119"/>
      <c r="J49" s="361">
        <f t="shared" si="2"/>
        <v>0</v>
      </c>
      <c r="K49" s="299"/>
    </row>
    <row r="50" spans="1:11" ht="30" customHeight="1" thickTop="1">
      <c r="A50" s="370" t="s">
        <v>181</v>
      </c>
      <c r="B50" s="371"/>
      <c r="C50" s="371" t="s">
        <v>26</v>
      </c>
      <c r="D50" s="371" t="s">
        <v>231</v>
      </c>
      <c r="E50" s="390">
        <f>SUM('Tire or Wheel set pricing'!D7+'Tire or Wheel set pricing'!D106)</f>
        <v>724.5</v>
      </c>
      <c r="F50" s="373">
        <f t="shared" ref="F50:F54" si="8">SUM(E50-50)</f>
        <v>674.5</v>
      </c>
      <c r="G50" s="375">
        <f>SUM('Tire or Wheel set pricing'!F7+'Tire or Wheel set pricing'!F106)</f>
        <v>672.75</v>
      </c>
      <c r="H50" s="375">
        <v>704</v>
      </c>
      <c r="I50" s="384"/>
      <c r="J50" s="377">
        <f t="shared" si="2"/>
        <v>1035</v>
      </c>
      <c r="K50" s="299"/>
    </row>
    <row r="51" spans="1:11" ht="30" customHeight="1">
      <c r="A51" s="378" t="s">
        <v>486</v>
      </c>
      <c r="B51" s="379"/>
      <c r="C51" s="379"/>
      <c r="D51" s="379" t="s">
        <v>161</v>
      </c>
      <c r="E51" s="380">
        <f>SUM('Tire or Wheel set pricing'!D7+'Tire or Wheel set pricing'!D51)</f>
        <v>762.3</v>
      </c>
      <c r="F51" s="381">
        <f t="shared" ref="F51" si="9">SUM(E51-50)</f>
        <v>712.3</v>
      </c>
      <c r="G51" s="383">
        <f>SUM('Tire or Wheel set pricing'!F7+'Tire or Wheel set pricing'!F51)</f>
        <v>707.84999999999991</v>
      </c>
      <c r="H51" s="383"/>
      <c r="I51" s="384"/>
      <c r="J51" s="377">
        <f t="shared" si="2"/>
        <v>1089</v>
      </c>
      <c r="K51" s="299"/>
    </row>
    <row r="52" spans="1:11" ht="30" customHeight="1">
      <c r="A52" s="378" t="s">
        <v>487</v>
      </c>
      <c r="B52" s="379"/>
      <c r="C52" s="379"/>
      <c r="D52" s="379" t="s">
        <v>162</v>
      </c>
      <c r="E52" s="380">
        <f>SUM('Tire or Wheel set pricing'!D7+'Tire or Wheel set pricing'!D62)</f>
        <v>788.89999999999986</v>
      </c>
      <c r="F52" s="381">
        <f t="shared" si="8"/>
        <v>738.89999999999986</v>
      </c>
      <c r="G52" s="383">
        <f>SUM('Tire or Wheel set pricing'!F7+'Tire or Wheel set pricing'!F62)</f>
        <v>732.55</v>
      </c>
      <c r="H52" s="383">
        <v>692.3</v>
      </c>
      <c r="I52" s="384"/>
      <c r="J52" s="377">
        <f t="shared" si="2"/>
        <v>1126.9999999999998</v>
      </c>
      <c r="K52" s="299"/>
    </row>
    <row r="53" spans="1:11" ht="30" customHeight="1">
      <c r="A53" s="378"/>
      <c r="B53" s="379"/>
      <c r="C53" s="379"/>
      <c r="D53" s="379" t="s">
        <v>307</v>
      </c>
      <c r="E53" s="380">
        <f>SUM('Tire or Wheel set pricing'!D7+'Tire or Wheel set pricing'!D54)</f>
        <v>863.09999999999991</v>
      </c>
      <c r="F53" s="381">
        <f t="shared" si="8"/>
        <v>813.09999999999991</v>
      </c>
      <c r="G53" s="383">
        <f>SUM('Tire or Wheel set pricing'!F7+'Tire or Wheel set pricing'!F54)</f>
        <v>801.45</v>
      </c>
      <c r="H53" s="383">
        <v>756</v>
      </c>
      <c r="I53" s="384"/>
      <c r="J53" s="377">
        <f t="shared" si="2"/>
        <v>1233</v>
      </c>
      <c r="K53" s="299"/>
    </row>
    <row r="54" spans="1:11" ht="30" customHeight="1">
      <c r="A54" s="378"/>
      <c r="B54" s="379"/>
      <c r="C54" s="379"/>
      <c r="D54" s="379" t="s">
        <v>172</v>
      </c>
      <c r="E54" s="380">
        <f>SUM('Tire or Wheel set pricing'!D7+'Tire or Wheel set pricing'!D65)</f>
        <v>907.89999999999986</v>
      </c>
      <c r="F54" s="381">
        <f t="shared" si="8"/>
        <v>857.89999999999986</v>
      </c>
      <c r="G54" s="383">
        <f>SUM('Tire or Wheel set pricing'!F7+'Tire or Wheel set pricing'!F65)</f>
        <v>843.05</v>
      </c>
      <c r="H54" s="383">
        <v>828.2</v>
      </c>
      <c r="I54" s="384"/>
      <c r="J54" s="377">
        <f t="shared" si="2"/>
        <v>1297</v>
      </c>
      <c r="K54" s="299"/>
    </row>
    <row r="55" spans="1:11" ht="30" customHeight="1">
      <c r="A55" s="378"/>
      <c r="B55" s="379"/>
      <c r="C55" s="379"/>
      <c r="D55" s="379" t="s">
        <v>174</v>
      </c>
      <c r="E55" s="380">
        <f>SUM('Tire or Wheel set pricing'!D7+'Tire or Wheel set pricing'!D78)</f>
        <v>854.69999999999982</v>
      </c>
      <c r="F55" s="381">
        <v>790.6</v>
      </c>
      <c r="G55" s="383">
        <f>SUM('Tire or Wheel set pricing'!F7+'Tire or Wheel set pricing'!F78)</f>
        <v>793.65000000000009</v>
      </c>
      <c r="H55" s="383">
        <v>774.2</v>
      </c>
      <c r="I55" s="384"/>
      <c r="J55" s="377">
        <f t="shared" si="2"/>
        <v>1220.9999999999998</v>
      </c>
      <c r="K55" s="299"/>
    </row>
    <row r="56" spans="1:11" ht="30" customHeight="1">
      <c r="A56" s="378"/>
      <c r="B56" s="379"/>
      <c r="C56" s="379"/>
      <c r="D56" s="379" t="s">
        <v>504</v>
      </c>
      <c r="E56" s="380">
        <f>SUM('Tire or Wheel set pricing'!D7+'Tire or Wheel set pricing'!D107)</f>
        <v>919.09999999999991</v>
      </c>
      <c r="F56" s="381">
        <v>791.6</v>
      </c>
      <c r="G56" s="383">
        <f>SUM('Tire or Wheel set pricing'!F7+'Tire or Wheel set pricing'!F107)</f>
        <v>853.45</v>
      </c>
      <c r="H56" s="383"/>
      <c r="I56" s="384"/>
      <c r="J56" s="377">
        <f t="shared" si="2"/>
        <v>1313</v>
      </c>
      <c r="K56" s="299"/>
    </row>
    <row r="57" spans="1:11" ht="30" customHeight="1">
      <c r="A57" s="378"/>
      <c r="B57" s="379"/>
      <c r="C57" s="379"/>
      <c r="D57" s="379" t="s">
        <v>175</v>
      </c>
      <c r="E57" s="380">
        <f>SUM('Tire or Wheel set pricing'!D7+'Tire or Wheel set pricing'!D55)</f>
        <v>891.09999999999991</v>
      </c>
      <c r="F57" s="381">
        <f t="shared" ref="F57:F58" si="10">SUM(E57-50)</f>
        <v>841.09999999999991</v>
      </c>
      <c r="G57" s="383">
        <f>SUM('Tire or Wheel set pricing'!F7+'Tire or Wheel set pricing'!F55)</f>
        <v>827.45</v>
      </c>
      <c r="H57" s="383">
        <v>823.6</v>
      </c>
      <c r="I57" s="384"/>
      <c r="J57" s="377">
        <f t="shared" si="2"/>
        <v>1273</v>
      </c>
      <c r="K57" s="299"/>
    </row>
    <row r="58" spans="1:11" ht="30" customHeight="1">
      <c r="A58" s="378"/>
      <c r="B58" s="379"/>
      <c r="C58" s="379"/>
      <c r="D58" s="379" t="s">
        <v>186</v>
      </c>
      <c r="E58" s="380">
        <f>SUM('Tire or Wheel set pricing'!D7+'Tire or Wheel set pricing'!D67)</f>
        <v>916.3</v>
      </c>
      <c r="F58" s="381">
        <f t="shared" si="10"/>
        <v>866.3</v>
      </c>
      <c r="G58" s="383">
        <f>SUM('Tire or Wheel set pricing'!F7+'Tire or Wheel set pricing'!F67)</f>
        <v>848.25</v>
      </c>
      <c r="H58" s="383">
        <v>831.4</v>
      </c>
      <c r="I58" s="384"/>
      <c r="J58" s="377">
        <f t="shared" si="2"/>
        <v>1309</v>
      </c>
      <c r="K58" s="299"/>
    </row>
    <row r="59" spans="1:11" ht="30" customHeight="1">
      <c r="A59" s="378"/>
      <c r="B59" s="379"/>
      <c r="C59" s="379"/>
      <c r="D59" s="379" t="s">
        <v>176</v>
      </c>
      <c r="E59" s="380">
        <f>SUM('Tire or Wheel set pricing'!D7+'Tire or Wheel set pricing'!D97)</f>
        <v>952.69999999999982</v>
      </c>
      <c r="F59" s="381">
        <v>866.2</v>
      </c>
      <c r="G59" s="383">
        <f>SUM('Tire or Wheel set pricing'!F7+'Tire or Wheel set pricing'!F97)</f>
        <v>884.65000000000009</v>
      </c>
      <c r="H59" s="383">
        <v>844.4</v>
      </c>
      <c r="I59" s="384"/>
      <c r="J59" s="377">
        <f t="shared" si="2"/>
        <v>1360.9999999999998</v>
      </c>
      <c r="K59" s="299"/>
    </row>
    <row r="60" spans="1:11" ht="30" customHeight="1">
      <c r="A60" s="378"/>
      <c r="B60" s="379"/>
      <c r="C60" s="379"/>
      <c r="D60" s="379" t="s">
        <v>419</v>
      </c>
      <c r="E60" s="380">
        <f>SUM('Tire or Wheel set pricing'!D7+'Tire or Wheel set pricing'!D128)</f>
        <v>905.09999999999991</v>
      </c>
      <c r="F60" s="381"/>
      <c r="G60" s="383">
        <f>SUM('Tire or Wheel set pricing'!F7+'Tire or Wheel set pricing'!F128)</f>
        <v>840.45</v>
      </c>
      <c r="H60" s="383"/>
      <c r="I60" s="384"/>
      <c r="J60" s="377">
        <f t="shared" si="2"/>
        <v>1293</v>
      </c>
      <c r="K60" s="299"/>
    </row>
    <row r="61" spans="1:11" ht="30" customHeight="1">
      <c r="A61" s="378"/>
      <c r="B61" s="379"/>
      <c r="C61" s="379"/>
      <c r="D61" s="379" t="s">
        <v>484</v>
      </c>
      <c r="E61" s="380">
        <f>SUM('Tire or Wheel set pricing'!D7+'Tire or Wheel set pricing'!D133)</f>
        <v>885.5</v>
      </c>
      <c r="F61" s="381"/>
      <c r="G61" s="383">
        <f>SUM('Tire or Wheel set pricing'!F7+'Tire or Wheel set pricing'!F133)</f>
        <v>822.25</v>
      </c>
      <c r="H61" s="383"/>
      <c r="I61" s="384"/>
      <c r="J61" s="377">
        <f t="shared" si="2"/>
        <v>1265</v>
      </c>
      <c r="K61" s="299"/>
    </row>
    <row r="62" spans="1:11" ht="30" customHeight="1">
      <c r="A62" s="378"/>
      <c r="B62" s="379"/>
      <c r="C62" s="379"/>
      <c r="D62" s="379" t="s">
        <v>236</v>
      </c>
      <c r="E62" s="380">
        <f>SUM('Tire or Wheel set pricing'!D7+'Tire or Wheel set pricing'!D79)</f>
        <v>913.5</v>
      </c>
      <c r="F62" s="381"/>
      <c r="G62" s="383">
        <f>SUM('Tire or Wheel set pricing'!F7+'Tire or Wheel set pricing'!F79)</f>
        <v>848.25</v>
      </c>
      <c r="H62" s="383"/>
      <c r="I62" s="384"/>
      <c r="J62" s="377">
        <f t="shared" si="2"/>
        <v>1305</v>
      </c>
      <c r="K62" s="299"/>
    </row>
    <row r="63" spans="1:11" ht="30" customHeight="1">
      <c r="A63" s="378"/>
      <c r="B63" s="379"/>
      <c r="C63" s="379"/>
      <c r="D63" s="379" t="s">
        <v>278</v>
      </c>
      <c r="E63" s="380">
        <f>SUM('Tire or Wheel set pricing'!D7+'Tire or Wheel set pricing'!D108)</f>
        <v>933.09999999999991</v>
      </c>
      <c r="F63" s="381"/>
      <c r="G63" s="383">
        <f>SUM('Tire or Wheel set pricing'!F7+'Tire or Wheel set pricing'!F108)</f>
        <v>866.45</v>
      </c>
      <c r="H63" s="383"/>
      <c r="I63" s="384"/>
      <c r="J63" s="377">
        <f t="shared" si="2"/>
        <v>1333</v>
      </c>
      <c r="K63" s="299"/>
    </row>
    <row r="64" spans="1:11" s="314" customFormat="1" ht="30" customHeight="1">
      <c r="A64" s="398"/>
      <c r="B64" s="379"/>
      <c r="C64" s="379"/>
      <c r="D64" s="379" t="s">
        <v>587</v>
      </c>
      <c r="E64" s="380">
        <f>SUM('Tire or Wheel set pricing'!D7+'Tire or Wheel set pricing'!D147)</f>
        <v>863.09999999999991</v>
      </c>
      <c r="F64" s="381"/>
      <c r="G64" s="383">
        <f>SUM('Tire or Wheel set pricing'!F7+'Tire or Wheel set pricing'!F147)</f>
        <v>801.45</v>
      </c>
      <c r="H64" s="383"/>
      <c r="I64" s="384"/>
      <c r="J64" s="377">
        <f t="shared" si="2"/>
        <v>1233</v>
      </c>
      <c r="K64" s="299"/>
    </row>
    <row r="65" spans="1:11" s="314" customFormat="1" ht="30" customHeight="1">
      <c r="A65" s="398"/>
      <c r="B65" s="379"/>
      <c r="C65" s="379"/>
      <c r="D65" s="379" t="s">
        <v>588</v>
      </c>
      <c r="E65" s="380">
        <f>SUM('Tire or Wheel set pricing'!D6+'Tire or Wheel set pricing'!D151)</f>
        <v>815.5</v>
      </c>
      <c r="F65" s="381"/>
      <c r="G65" s="383">
        <f>SUM('Tire or Wheel set pricing'!F7+'Tire or Wheel set pricing'!F151)</f>
        <v>801.45</v>
      </c>
      <c r="H65" s="383"/>
      <c r="I65" s="384"/>
      <c r="J65" s="377">
        <f t="shared" si="2"/>
        <v>1165</v>
      </c>
      <c r="K65" s="299"/>
    </row>
    <row r="66" spans="1:11" s="314" customFormat="1" ht="30" customHeight="1">
      <c r="A66" s="398"/>
      <c r="B66" s="379"/>
      <c r="C66" s="379"/>
      <c r="D66" s="379" t="s">
        <v>589</v>
      </c>
      <c r="E66" s="380">
        <f>SUM('Tire or Wheel set pricing'!D7+'Tire or Wheel set pricing'!D156)</f>
        <v>947.09999999999991</v>
      </c>
      <c r="F66" s="381"/>
      <c r="G66" s="383">
        <f>SUM('Tire or Wheel set pricing'!F7+'Tire or Wheel set pricing'!F156)</f>
        <v>879.45</v>
      </c>
      <c r="H66" s="383"/>
      <c r="I66" s="384"/>
      <c r="J66" s="377">
        <f t="shared" si="2"/>
        <v>1353</v>
      </c>
      <c r="K66" s="299"/>
    </row>
    <row r="67" spans="1:11" ht="30" customHeight="1">
      <c r="A67" s="376"/>
      <c r="B67" s="379"/>
      <c r="C67" s="379"/>
      <c r="D67" s="379" t="s">
        <v>279</v>
      </c>
      <c r="E67" s="380">
        <f>SUM('Tire or Wheel set pricing'!D7+'Tire or Wheel set pricing'!D109)</f>
        <v>969.5</v>
      </c>
      <c r="F67" s="381"/>
      <c r="G67" s="383">
        <f>SUM('Tire or Wheel set pricing'!F7+'Tire or Wheel set pricing'!F109)</f>
        <v>900.25</v>
      </c>
      <c r="H67" s="383"/>
      <c r="I67" s="384"/>
      <c r="J67" s="377">
        <f t="shared" si="2"/>
        <v>1385</v>
      </c>
      <c r="K67" s="299"/>
    </row>
    <row r="68" spans="1:11" ht="30" customHeight="1">
      <c r="A68" s="378"/>
      <c r="B68" s="379"/>
      <c r="C68" s="379"/>
      <c r="D68" s="379" t="s">
        <v>177</v>
      </c>
      <c r="E68" s="380">
        <f>SUM('Tire or Wheel set pricing'!D7+'Tire or Wheel set pricing'!D57)</f>
        <v>938.69999999999982</v>
      </c>
      <c r="F68" s="381"/>
      <c r="G68" s="383">
        <f>SUM('Tire or Wheel set pricing'!F7+'Tire or Wheel set pricing'!F57)</f>
        <v>871.65000000000009</v>
      </c>
      <c r="H68" s="383"/>
      <c r="I68" s="384"/>
      <c r="J68" s="377">
        <f t="shared" si="2"/>
        <v>1340.9999999999998</v>
      </c>
      <c r="K68" s="299"/>
    </row>
    <row r="69" spans="1:11" ht="30" customHeight="1">
      <c r="A69" s="378"/>
      <c r="B69" s="379"/>
      <c r="C69" s="379"/>
      <c r="D69" s="379" t="s">
        <v>188</v>
      </c>
      <c r="E69" s="380">
        <f>SUM('Tire or Wheel set pricing'!D7+'Tire or Wheel set pricing'!D80)</f>
        <v>938.69999999999982</v>
      </c>
      <c r="F69" s="381">
        <f t="shared" ref="F69" si="11">SUM(E69-50)</f>
        <v>888.69999999999982</v>
      </c>
      <c r="G69" s="383">
        <f>SUM('Tire or Wheel set pricing'!F7+'Tire or Wheel set pricing'!F80)</f>
        <v>871.65000000000009</v>
      </c>
      <c r="H69" s="383"/>
      <c r="I69" s="384"/>
      <c r="J69" s="377">
        <f t="shared" si="2"/>
        <v>1340.9999999999998</v>
      </c>
      <c r="K69" s="299"/>
    </row>
    <row r="70" spans="1:11" ht="30" customHeight="1">
      <c r="A70" s="378"/>
      <c r="B70" s="379"/>
      <c r="C70" s="379"/>
      <c r="D70" s="385" t="s">
        <v>178</v>
      </c>
      <c r="E70" s="381">
        <f>SUM('Tire or Wheel set pricing'!D7+'Tire or Wheel set pricing'!D66)</f>
        <v>961.09999999999991</v>
      </c>
      <c r="F70" s="381">
        <f t="shared" ref="F70" si="12">SUM(E70-50)</f>
        <v>911.09999999999991</v>
      </c>
      <c r="G70" s="383">
        <f>SUM('Tire or Wheel set pricing'!F7+'Tire or Wheel set pricing'!F66)</f>
        <v>892.45</v>
      </c>
      <c r="H70" s="383">
        <v>880.8</v>
      </c>
      <c r="I70" s="384"/>
      <c r="J70" s="377">
        <f t="shared" si="2"/>
        <v>1373</v>
      </c>
      <c r="K70" s="299"/>
    </row>
    <row r="71" spans="1:11" ht="30" customHeight="1">
      <c r="A71" s="378"/>
      <c r="B71" s="379"/>
      <c r="C71" s="379"/>
      <c r="D71" s="385" t="s">
        <v>179</v>
      </c>
      <c r="E71" s="381">
        <f>SUM('Tire or Wheel set pricing'!D7+'Tire or Wheel set pricing'!D98)</f>
        <v>1025.5</v>
      </c>
      <c r="F71" s="381">
        <v>925</v>
      </c>
      <c r="G71" s="383">
        <f>SUM('Tire or Wheel set pricing'!F7+'Tire or Wheel set pricing'!F98)</f>
        <v>952.25</v>
      </c>
      <c r="H71" s="383">
        <v>899</v>
      </c>
      <c r="I71" s="384"/>
      <c r="J71" s="377">
        <f t="shared" si="2"/>
        <v>1465</v>
      </c>
      <c r="K71" s="299"/>
    </row>
    <row r="72" spans="1:11" s="314" customFormat="1" ht="30" customHeight="1">
      <c r="A72" s="378"/>
      <c r="B72" s="379"/>
      <c r="C72" s="379"/>
      <c r="D72" s="385" t="s">
        <v>590</v>
      </c>
      <c r="E72" s="381">
        <f>SUM('Tire or Wheel set pricing'!D7+'Tire or Wheel set pricing'!D148)</f>
        <v>891.09999999999991</v>
      </c>
      <c r="F72" s="381"/>
      <c r="G72" s="383">
        <f>SUM('Tire or Wheel set pricing'!F7+'Tire or Wheel set pricing'!F148)</f>
        <v>827.45</v>
      </c>
      <c r="H72" s="383"/>
      <c r="I72" s="384"/>
      <c r="J72" s="377">
        <f t="shared" si="2"/>
        <v>1273</v>
      </c>
      <c r="K72" s="299"/>
    </row>
    <row r="73" spans="1:11" s="314" customFormat="1" ht="30" customHeight="1">
      <c r="A73" s="378"/>
      <c r="B73" s="379"/>
      <c r="C73" s="379"/>
      <c r="D73" s="385" t="s">
        <v>591</v>
      </c>
      <c r="E73" s="381">
        <f>SUM('Tire or Wheel set pricing'!D7+'Tire or Wheel set pricing'!D152)</f>
        <v>891.09999999999991</v>
      </c>
      <c r="F73" s="381"/>
      <c r="G73" s="383">
        <f>SUM('Tire or Wheel set pricing'!F7+'Tire or Wheel set pricing'!F152)</f>
        <v>827.45</v>
      </c>
      <c r="H73" s="383"/>
      <c r="I73" s="384"/>
      <c r="J73" s="377">
        <f t="shared" si="2"/>
        <v>1273</v>
      </c>
      <c r="K73" s="299"/>
    </row>
    <row r="74" spans="1:11" ht="30" customHeight="1">
      <c r="A74" s="378"/>
      <c r="B74" s="379"/>
      <c r="C74" s="379"/>
      <c r="D74" s="385" t="s">
        <v>420</v>
      </c>
      <c r="E74" s="381">
        <f>SUM('Tire or Wheel set pricing'!D7+'Tire or Wheel set pricing'!D129)</f>
        <v>947.09999999999991</v>
      </c>
      <c r="F74" s="381"/>
      <c r="G74" s="383">
        <f>SUM('Tire or Wheel set pricing'!F7+'Tire or Wheel set pricing'!F129)</f>
        <v>879.45</v>
      </c>
      <c r="H74" s="383"/>
      <c r="I74" s="384"/>
      <c r="J74" s="377">
        <f t="shared" si="2"/>
        <v>1353</v>
      </c>
      <c r="K74" s="299"/>
    </row>
    <row r="75" spans="1:11" ht="30" customHeight="1" thickBot="1">
      <c r="A75" s="391"/>
      <c r="B75" s="392"/>
      <c r="C75" s="392"/>
      <c r="D75" s="385" t="s">
        <v>180</v>
      </c>
      <c r="E75" s="381">
        <f>SUM('Tire or Wheel set pricing'!D7+'Tire or Wheel set pricing'!D81)</f>
        <v>969.5</v>
      </c>
      <c r="F75" s="381">
        <v>897</v>
      </c>
      <c r="G75" s="383">
        <f>SUM('Tire or Wheel set pricing'!F7+'Tire or Wheel set pricing'!F81)</f>
        <v>866.45</v>
      </c>
      <c r="H75" s="393">
        <v>873</v>
      </c>
      <c r="I75" s="384"/>
      <c r="J75" s="377">
        <f t="shared" si="2"/>
        <v>1385</v>
      </c>
      <c r="K75" s="299"/>
    </row>
    <row r="76" spans="1:11" ht="30" customHeight="1" thickTop="1">
      <c r="A76" s="391"/>
      <c r="B76" s="392"/>
      <c r="C76" s="392"/>
      <c r="D76" s="379" t="s">
        <v>485</v>
      </c>
      <c r="E76" s="380">
        <f>SUM('Tire or Wheel set pricing'!D7+'Tire or Wheel set pricing'!D134)</f>
        <v>983.5</v>
      </c>
      <c r="F76" s="381">
        <v>898</v>
      </c>
      <c r="G76" s="383">
        <f>SUM('Tire or Wheel set pricing'!F7+'Tire or Wheel set pricing'!F134)</f>
        <v>913.25</v>
      </c>
      <c r="H76" s="381"/>
      <c r="I76" s="376"/>
      <c r="J76" s="377">
        <f t="shared" si="2"/>
        <v>1405</v>
      </c>
      <c r="K76" s="299"/>
    </row>
    <row r="77" spans="1:11" s="314" customFormat="1" ht="30" customHeight="1">
      <c r="A77" s="391"/>
      <c r="B77" s="392"/>
      <c r="C77" s="392"/>
      <c r="D77" s="379" t="s">
        <v>592</v>
      </c>
      <c r="E77" s="380">
        <f>SUM('Tire or Wheel set pricing'!D7+'Tire or Wheel set pricing'!D150)</f>
        <v>919.09999999999991</v>
      </c>
      <c r="F77" s="381"/>
      <c r="G77" s="383">
        <f>SUM('Tire or Wheel set pricing'!F7+'Tire or Wheel set pricing'!F150)</f>
        <v>853.45</v>
      </c>
      <c r="H77" s="381"/>
      <c r="I77" s="376"/>
      <c r="J77" s="377">
        <f t="shared" ref="J77:J140" si="13">E77/(1-0.3)</f>
        <v>1313</v>
      </c>
      <c r="K77" s="299"/>
    </row>
    <row r="78" spans="1:11" s="314" customFormat="1" ht="30" customHeight="1">
      <c r="A78" s="391"/>
      <c r="B78" s="392"/>
      <c r="C78" s="392"/>
      <c r="D78" s="379" t="s">
        <v>593</v>
      </c>
      <c r="E78" s="380">
        <f>SUM('Tire or Wheel set pricing'!D7+'Tire or Wheel set pricing'!D153)</f>
        <v>919.09999999999991</v>
      </c>
      <c r="F78" s="381"/>
      <c r="G78" s="383">
        <f>SUM('Tire or Wheel set pricing'!F7+'Tire or Wheel set pricing'!F153)</f>
        <v>853.45</v>
      </c>
      <c r="H78" s="381"/>
      <c r="I78" s="376"/>
      <c r="J78" s="377">
        <f t="shared" si="13"/>
        <v>1313</v>
      </c>
      <c r="K78" s="299"/>
    </row>
    <row r="79" spans="1:11" s="314" customFormat="1" ht="30" customHeight="1">
      <c r="A79" s="391"/>
      <c r="B79" s="392"/>
      <c r="C79" s="392"/>
      <c r="D79" s="379" t="s">
        <v>594</v>
      </c>
      <c r="E79" s="380">
        <f>SUM('Tire or Wheel set pricing'!D7+'Tire or Wheel set pricing'!D157)</f>
        <v>1003.0999999999999</v>
      </c>
      <c r="F79" s="381"/>
      <c r="G79" s="383">
        <f>SUM('Tire or Wheel set pricing'!F7+'Tire or Wheel set pricing'!F157)</f>
        <v>931.45</v>
      </c>
      <c r="H79" s="381"/>
      <c r="I79" s="376"/>
      <c r="J79" s="377">
        <f t="shared" si="13"/>
        <v>1433</v>
      </c>
      <c r="K79" s="299"/>
    </row>
    <row r="80" spans="1:11" ht="30" customHeight="1">
      <c r="A80" s="399"/>
      <c r="B80" s="392"/>
      <c r="C80" s="392"/>
      <c r="D80" s="379" t="s">
        <v>193</v>
      </c>
      <c r="E80" s="380">
        <f>SUM('Tire or Wheel set pricing'!D7+'Tire or Wheel set pricing'!D72)</f>
        <v>1067.5</v>
      </c>
      <c r="F80" s="381">
        <v>920</v>
      </c>
      <c r="G80" s="383">
        <f>SUM('Tire or Wheel set pricing'!F7+'Tire or Wheel set pricing'!F72)</f>
        <v>939.25</v>
      </c>
      <c r="H80" s="381"/>
      <c r="I80" s="376"/>
      <c r="J80" s="377">
        <f t="shared" si="13"/>
        <v>1525</v>
      </c>
      <c r="K80" s="299"/>
    </row>
    <row r="81" spans="1:11" ht="30" customHeight="1" thickBot="1">
      <c r="A81" s="400"/>
      <c r="B81" s="395"/>
      <c r="C81" s="395"/>
      <c r="D81" s="396" t="s">
        <v>325</v>
      </c>
      <c r="E81" s="397">
        <f>SUM('Tire or Wheel set pricing'!D7+'Tire or Wheel set pricing'!D112)</f>
        <v>1036.6999999999998</v>
      </c>
      <c r="F81" s="387"/>
      <c r="G81" s="393">
        <f>SUM('Tire or Wheel set pricing'!F7+'Tire or Wheel set pricing'!F112)</f>
        <v>962.65000000000009</v>
      </c>
      <c r="H81" s="381"/>
      <c r="I81" s="376"/>
      <c r="J81" s="377">
        <f t="shared" si="13"/>
        <v>1480.9999999999998</v>
      </c>
      <c r="K81" s="299"/>
    </row>
    <row r="82" spans="1:11" ht="36" customHeight="1" thickTop="1" thickBot="1">
      <c r="A82" s="111" t="s">
        <v>656</v>
      </c>
      <c r="B82" s="42"/>
      <c r="C82" s="42"/>
      <c r="D82" s="42"/>
      <c r="E82" s="119"/>
      <c r="F82" s="119"/>
      <c r="G82" s="119"/>
      <c r="H82" s="119"/>
      <c r="J82" s="361">
        <f t="shared" si="13"/>
        <v>0</v>
      </c>
      <c r="K82" s="299"/>
    </row>
    <row r="83" spans="1:11" ht="30" customHeight="1" thickTop="1">
      <c r="A83" s="378" t="s">
        <v>250</v>
      </c>
      <c r="B83" s="371"/>
      <c r="C83" s="371" t="s">
        <v>26</v>
      </c>
      <c r="D83" s="371" t="s">
        <v>231</v>
      </c>
      <c r="E83" s="390">
        <f>SUM('Tire or Wheel set pricing'!D36+'Tire or Wheel set pricing'!D106)</f>
        <v>713.3</v>
      </c>
      <c r="F83" s="373">
        <f t="shared" ref="F83:F87" si="14">SUM(E83-50)</f>
        <v>663.3</v>
      </c>
      <c r="G83" s="375">
        <f>SUM('Tire or Wheel set pricing'!F36+'Tire or Wheel set pricing'!F106)</f>
        <v>662.35</v>
      </c>
      <c r="H83" s="375">
        <v>704</v>
      </c>
      <c r="I83" s="384"/>
      <c r="J83" s="377">
        <f t="shared" si="13"/>
        <v>1019</v>
      </c>
      <c r="K83" s="299"/>
    </row>
    <row r="84" spans="1:11" ht="30" customHeight="1">
      <c r="A84" s="378" t="s">
        <v>388</v>
      </c>
      <c r="B84" s="379"/>
      <c r="C84" s="379"/>
      <c r="D84" s="379" t="s">
        <v>161</v>
      </c>
      <c r="E84" s="380">
        <f>SUM('Tire or Wheel set pricing'!D36+'Tire or Wheel set pricing'!D51)</f>
        <v>751.09999999999991</v>
      </c>
      <c r="F84" s="381">
        <f t="shared" si="14"/>
        <v>701.09999999999991</v>
      </c>
      <c r="G84" s="383">
        <f>SUM('Tire or Wheel set pricing'!F36+'Tire or Wheel set pricing'!F51)</f>
        <v>697.45</v>
      </c>
      <c r="H84" s="383"/>
      <c r="I84" s="384"/>
      <c r="J84" s="377">
        <f t="shared" si="13"/>
        <v>1073</v>
      </c>
      <c r="K84" s="299"/>
    </row>
    <row r="85" spans="1:11" ht="30" customHeight="1">
      <c r="A85" s="378" t="s">
        <v>383</v>
      </c>
      <c r="B85" s="379"/>
      <c r="C85" s="379"/>
      <c r="D85" s="379" t="s">
        <v>162</v>
      </c>
      <c r="E85" s="380">
        <f>SUM('Tire or Wheel set pricing'!D36+'Tire or Wheel set pricing'!D62)</f>
        <v>777.69999999999993</v>
      </c>
      <c r="F85" s="381">
        <f t="shared" si="14"/>
        <v>727.69999999999993</v>
      </c>
      <c r="G85" s="383">
        <f>SUM('Tire or Wheel set pricing'!F36+'Tire or Wheel set pricing'!F62)</f>
        <v>722.15000000000009</v>
      </c>
      <c r="H85" s="383">
        <v>692.3</v>
      </c>
      <c r="I85" s="384"/>
      <c r="J85" s="377">
        <f t="shared" si="13"/>
        <v>1111</v>
      </c>
      <c r="K85" s="299"/>
    </row>
    <row r="86" spans="1:11" ht="30" customHeight="1">
      <c r="A86" s="378"/>
      <c r="B86" s="379"/>
      <c r="C86" s="379"/>
      <c r="D86" s="379" t="s">
        <v>307</v>
      </c>
      <c r="E86" s="380">
        <f>SUM('Tire or Wheel set pricing'!D36+'Tire or Wheel set pricing'!D54)</f>
        <v>851.89999999999986</v>
      </c>
      <c r="F86" s="381">
        <f t="shared" si="14"/>
        <v>801.89999999999986</v>
      </c>
      <c r="G86" s="383">
        <f>SUM('Tire or Wheel set pricing'!F36+'Tire or Wheel set pricing'!F54)</f>
        <v>791.05</v>
      </c>
      <c r="H86" s="383">
        <v>756</v>
      </c>
      <c r="I86" s="384"/>
      <c r="J86" s="377">
        <f t="shared" si="13"/>
        <v>1216.9999999999998</v>
      </c>
      <c r="K86" s="299"/>
    </row>
    <row r="87" spans="1:11" ht="30" customHeight="1">
      <c r="A87" s="398" t="s">
        <v>559</v>
      </c>
      <c r="B87" s="379"/>
      <c r="C87" s="379"/>
      <c r="D87" s="379" t="s">
        <v>172</v>
      </c>
      <c r="E87" s="380">
        <f>SUM('Tire or Wheel set pricing'!D36+'Tire or Wheel set pricing'!D65)</f>
        <v>896.69999999999993</v>
      </c>
      <c r="F87" s="381">
        <f t="shared" si="14"/>
        <v>846.69999999999993</v>
      </c>
      <c r="G87" s="383">
        <f>SUM('Tire or Wheel set pricing'!F36+'Tire or Wheel set pricing'!F65)</f>
        <v>832.65000000000009</v>
      </c>
      <c r="H87" s="383">
        <v>828.2</v>
      </c>
      <c r="I87" s="384"/>
      <c r="J87" s="377">
        <f t="shared" si="13"/>
        <v>1281</v>
      </c>
      <c r="K87" s="299"/>
    </row>
    <row r="88" spans="1:11" ht="30" customHeight="1">
      <c r="A88" s="398" t="s">
        <v>560</v>
      </c>
      <c r="B88" s="379"/>
      <c r="C88" s="379"/>
      <c r="D88" s="379" t="s">
        <v>174</v>
      </c>
      <c r="E88" s="380">
        <f>SUM('Tire or Wheel set pricing'!D36+'Tire or Wheel set pricing'!D78)</f>
        <v>843.49999999999989</v>
      </c>
      <c r="F88" s="381">
        <v>790.6</v>
      </c>
      <c r="G88" s="383">
        <f>SUM('Tire or Wheel set pricing'!F36+'Tire or Wheel set pricing'!F78)</f>
        <v>783.25</v>
      </c>
      <c r="H88" s="383">
        <v>774.2</v>
      </c>
      <c r="I88" s="384"/>
      <c r="J88" s="377">
        <f t="shared" si="13"/>
        <v>1205</v>
      </c>
      <c r="K88" s="299"/>
    </row>
    <row r="89" spans="1:11" ht="30" customHeight="1">
      <c r="A89" s="401" t="s">
        <v>561</v>
      </c>
      <c r="B89" s="379"/>
      <c r="C89" s="379"/>
      <c r="D89" s="379" t="s">
        <v>504</v>
      </c>
      <c r="E89" s="380">
        <f>SUM('Tire or Wheel set pricing'!D36+'Tire or Wheel set pricing'!D107)</f>
        <v>907.9</v>
      </c>
      <c r="F89" s="381">
        <v>791.6</v>
      </c>
      <c r="G89" s="383">
        <f>SUM('Tire or Wheel set pricing'!F36+'Tire or Wheel set pricing'!F107)</f>
        <v>843.05</v>
      </c>
      <c r="H89" s="383"/>
      <c r="I89" s="384"/>
      <c r="J89" s="377">
        <f t="shared" si="13"/>
        <v>1297</v>
      </c>
      <c r="K89" s="299"/>
    </row>
    <row r="90" spans="1:11" ht="30" customHeight="1">
      <c r="A90" s="398" t="s">
        <v>562</v>
      </c>
      <c r="B90" s="379"/>
      <c r="C90" s="379"/>
      <c r="D90" s="379" t="s">
        <v>175</v>
      </c>
      <c r="E90" s="380">
        <f>SUM('Tire or Wheel set pricing'!D36+'Tire or Wheel set pricing'!D55)</f>
        <v>879.9</v>
      </c>
      <c r="F90" s="381">
        <f t="shared" ref="F90:F91" si="15">SUM(E90-50)</f>
        <v>829.9</v>
      </c>
      <c r="G90" s="383">
        <f>SUM('Tire or Wheel set pricing'!F36+'Tire or Wheel set pricing'!F55)</f>
        <v>817.05</v>
      </c>
      <c r="H90" s="383">
        <v>823.6</v>
      </c>
      <c r="I90" s="384"/>
      <c r="J90" s="377">
        <f t="shared" si="13"/>
        <v>1257</v>
      </c>
      <c r="K90" s="299"/>
    </row>
    <row r="91" spans="1:11" ht="30" customHeight="1">
      <c r="A91" s="398" t="s">
        <v>563</v>
      </c>
      <c r="B91" s="379"/>
      <c r="C91" s="379"/>
      <c r="D91" s="379" t="s">
        <v>186</v>
      </c>
      <c r="E91" s="380">
        <f>SUM('Tire or Wheel set pricing'!D36+'Tire or Wheel set pricing'!D67)</f>
        <v>905.1</v>
      </c>
      <c r="F91" s="381">
        <f t="shared" si="15"/>
        <v>855.1</v>
      </c>
      <c r="G91" s="383">
        <f>SUM('Tire or Wheel set pricing'!F36+'Tire or Wheel set pricing'!F67)</f>
        <v>837.85000000000014</v>
      </c>
      <c r="H91" s="383">
        <v>831.4</v>
      </c>
      <c r="I91" s="384"/>
      <c r="J91" s="377">
        <f t="shared" si="13"/>
        <v>1293.0000000000002</v>
      </c>
      <c r="K91" s="299"/>
    </row>
    <row r="92" spans="1:11" ht="30" customHeight="1">
      <c r="A92" s="378" t="s">
        <v>564</v>
      </c>
      <c r="B92" s="379"/>
      <c r="C92" s="379"/>
      <c r="D92" s="379" t="s">
        <v>176</v>
      </c>
      <c r="E92" s="380">
        <f>SUM('Tire or Wheel set pricing'!D36+'Tire or Wheel set pricing'!D97)</f>
        <v>941.49999999999989</v>
      </c>
      <c r="F92" s="381">
        <v>866.2</v>
      </c>
      <c r="G92" s="383">
        <f>SUM('Tire or Wheel set pricing'!F36+'Tire or Wheel set pricing'!F97)</f>
        <v>874.25</v>
      </c>
      <c r="H92" s="383">
        <v>844.4</v>
      </c>
      <c r="I92" s="384"/>
      <c r="J92" s="377">
        <f t="shared" si="13"/>
        <v>1345</v>
      </c>
      <c r="K92" s="299"/>
    </row>
    <row r="93" spans="1:11" ht="30" customHeight="1">
      <c r="A93" s="378"/>
      <c r="B93" s="379"/>
      <c r="C93" s="379"/>
      <c r="D93" s="379" t="s">
        <v>419</v>
      </c>
      <c r="E93" s="380">
        <f>SUM('Tire or Wheel set pricing'!D36+'Tire or Wheel set pricing'!D128)</f>
        <v>893.9</v>
      </c>
      <c r="F93" s="381"/>
      <c r="G93" s="383">
        <f>SUM('Tire or Wheel set pricing'!F36+'Tire or Wheel set pricing'!F128)</f>
        <v>830.05</v>
      </c>
      <c r="H93" s="383"/>
      <c r="I93" s="384"/>
      <c r="J93" s="377">
        <f t="shared" si="13"/>
        <v>1277</v>
      </c>
      <c r="K93" s="299"/>
    </row>
    <row r="94" spans="1:11" ht="30" customHeight="1">
      <c r="A94" s="378"/>
      <c r="B94" s="379"/>
      <c r="C94" s="379"/>
      <c r="D94" s="379" t="s">
        <v>484</v>
      </c>
      <c r="E94" s="380">
        <f>SUM('Tire or Wheel set pricing'!D36+'Tire or Wheel set pricing'!D133)</f>
        <v>874.3</v>
      </c>
      <c r="F94" s="381"/>
      <c r="G94" s="383">
        <f>SUM('Tire or Wheel set pricing'!F36+'Tire or Wheel set pricing'!F133)</f>
        <v>811.85</v>
      </c>
      <c r="H94" s="383"/>
      <c r="I94" s="384"/>
      <c r="J94" s="377">
        <f t="shared" si="13"/>
        <v>1249</v>
      </c>
      <c r="K94" s="299"/>
    </row>
    <row r="95" spans="1:11" ht="30" customHeight="1">
      <c r="A95" s="378"/>
      <c r="B95" s="379"/>
      <c r="C95" s="379"/>
      <c r="D95" s="379" t="s">
        <v>236</v>
      </c>
      <c r="E95" s="380">
        <f>SUM('Tire or Wheel set pricing'!D36+'Tire or Wheel set pricing'!D79)</f>
        <v>902.3</v>
      </c>
      <c r="F95" s="381"/>
      <c r="G95" s="383">
        <f>SUM('Tire or Wheel set pricing'!F36+'Tire or Wheel set pricing'!F79)</f>
        <v>837.85000000000014</v>
      </c>
      <c r="H95" s="383"/>
      <c r="I95" s="384"/>
      <c r="J95" s="377">
        <f t="shared" si="13"/>
        <v>1289</v>
      </c>
      <c r="K95" s="299"/>
    </row>
    <row r="96" spans="1:11" ht="30" customHeight="1">
      <c r="A96" s="378"/>
      <c r="B96" s="379"/>
      <c r="C96" s="379"/>
      <c r="D96" s="379" t="s">
        <v>278</v>
      </c>
      <c r="E96" s="380">
        <f>SUM('Tire or Wheel set pricing'!D36+'Tire or Wheel set pricing'!D108)</f>
        <v>921.9</v>
      </c>
      <c r="F96" s="381"/>
      <c r="G96" s="383">
        <f>SUM('Tire or Wheel set pricing'!F36+'Tire or Wheel set pricing'!F108)</f>
        <v>856.05</v>
      </c>
      <c r="H96" s="383"/>
      <c r="I96" s="384"/>
      <c r="J96" s="377">
        <f t="shared" si="13"/>
        <v>1317</v>
      </c>
      <c r="K96" s="299"/>
    </row>
    <row r="97" spans="1:11" s="314" customFormat="1" ht="30" customHeight="1">
      <c r="A97" s="378"/>
      <c r="B97" s="379"/>
      <c r="C97" s="379"/>
      <c r="D97" s="379" t="s">
        <v>587</v>
      </c>
      <c r="E97" s="380">
        <f>SUM('Tire or Wheel set pricing'!D36+'Tire or Wheel set pricing'!D147)</f>
        <v>851.89999999999986</v>
      </c>
      <c r="F97" s="381"/>
      <c r="G97" s="383">
        <f>SUM('Tire or Wheel set pricing'!F36+'Tire or Wheel set pricing'!F147)</f>
        <v>791.05</v>
      </c>
      <c r="H97" s="383"/>
      <c r="I97" s="384"/>
      <c r="J97" s="377">
        <f t="shared" si="13"/>
        <v>1216.9999999999998</v>
      </c>
      <c r="K97" s="299"/>
    </row>
    <row r="98" spans="1:11" s="314" customFormat="1" ht="30" customHeight="1">
      <c r="A98" s="378"/>
      <c r="B98" s="379"/>
      <c r="C98" s="379"/>
      <c r="D98" s="379" t="s">
        <v>588</v>
      </c>
      <c r="E98" s="380">
        <f>SUM('Tire or Wheel set pricing'!D36+'Tire or Wheel set pricing'!D151)</f>
        <v>851.89999999999986</v>
      </c>
      <c r="F98" s="381"/>
      <c r="G98" s="383">
        <f>SUM('Tire or Wheel set pricing'!F36+'Tire or Wheel set pricing'!F151)</f>
        <v>791.05</v>
      </c>
      <c r="H98" s="383"/>
      <c r="I98" s="384"/>
      <c r="J98" s="377">
        <f t="shared" si="13"/>
        <v>1216.9999999999998</v>
      </c>
      <c r="K98" s="299"/>
    </row>
    <row r="99" spans="1:11" s="314" customFormat="1" ht="30" customHeight="1">
      <c r="A99" s="378"/>
      <c r="B99" s="379"/>
      <c r="C99" s="379"/>
      <c r="D99" s="379" t="s">
        <v>589</v>
      </c>
      <c r="E99" s="380">
        <f>SUM('Tire or Wheel set pricing'!D36+'Tire or Wheel set pricing'!D156)</f>
        <v>935.9</v>
      </c>
      <c r="F99" s="381"/>
      <c r="G99" s="383">
        <f>SUM('Tire or Wheel set pricing'!F36+'Tire or Wheel set pricing'!F156)</f>
        <v>869.05</v>
      </c>
      <c r="H99" s="383"/>
      <c r="I99" s="384"/>
      <c r="J99" s="377">
        <f t="shared" si="13"/>
        <v>1337</v>
      </c>
      <c r="K99" s="299"/>
    </row>
    <row r="100" spans="1:11" ht="30" customHeight="1">
      <c r="A100" s="378"/>
      <c r="B100" s="379"/>
      <c r="C100" s="379"/>
      <c r="D100" s="379" t="s">
        <v>279</v>
      </c>
      <c r="E100" s="380">
        <f>SUM('Tire or Wheel set pricing'!D36+'Tire or Wheel set pricing'!D109)</f>
        <v>958.3</v>
      </c>
      <c r="F100" s="381"/>
      <c r="G100" s="383">
        <f>SUM('Tire or Wheel set pricing'!F36+'Tire or Wheel set pricing'!F109)</f>
        <v>889.85000000000014</v>
      </c>
      <c r="H100" s="383"/>
      <c r="I100" s="384"/>
      <c r="J100" s="377">
        <f t="shared" si="13"/>
        <v>1369</v>
      </c>
      <c r="K100" s="299"/>
    </row>
    <row r="101" spans="1:11" ht="30" customHeight="1">
      <c r="A101" s="378"/>
      <c r="B101" s="379"/>
      <c r="C101" s="379"/>
      <c r="D101" s="379" t="s">
        <v>177</v>
      </c>
      <c r="E101" s="380">
        <f>SUM('Tire or Wheel set pricing'!D36+'Tire or Wheel set pricing'!D57)</f>
        <v>927.49999999999989</v>
      </c>
      <c r="F101" s="381"/>
      <c r="G101" s="383">
        <f>SUM('Tire or Wheel set pricing'!F36+'Tire or Wheel set pricing'!F57)</f>
        <v>861.25</v>
      </c>
      <c r="H101" s="383"/>
      <c r="I101" s="384"/>
      <c r="J101" s="377">
        <f t="shared" si="13"/>
        <v>1325</v>
      </c>
      <c r="K101" s="299"/>
    </row>
    <row r="102" spans="1:11" ht="30" customHeight="1">
      <c r="A102" s="378"/>
      <c r="B102" s="379"/>
      <c r="C102" s="379"/>
      <c r="D102" s="379" t="s">
        <v>188</v>
      </c>
      <c r="E102" s="380">
        <f>SUM('Tire or Wheel set pricing'!D36+'Tire or Wheel set pricing'!D80)</f>
        <v>927.49999999999989</v>
      </c>
      <c r="F102" s="381">
        <f t="shared" ref="F102:F103" si="16">SUM(E102-50)</f>
        <v>877.49999999999989</v>
      </c>
      <c r="G102" s="383">
        <f>SUM('Tire or Wheel set pricing'!F36+'Tire or Wheel set pricing'!F80)</f>
        <v>861.25</v>
      </c>
      <c r="H102" s="383"/>
      <c r="I102" s="384"/>
      <c r="J102" s="377">
        <f t="shared" si="13"/>
        <v>1325</v>
      </c>
      <c r="K102" s="299"/>
    </row>
    <row r="103" spans="1:11" ht="30" customHeight="1">
      <c r="A103" s="378"/>
      <c r="B103" s="379"/>
      <c r="C103" s="379"/>
      <c r="D103" s="385" t="s">
        <v>178</v>
      </c>
      <c r="E103" s="381">
        <f>SUM('Tire or Wheel set pricing'!D36+'Tire or Wheel set pricing'!D66)</f>
        <v>949.9</v>
      </c>
      <c r="F103" s="381">
        <f t="shared" si="16"/>
        <v>899.9</v>
      </c>
      <c r="G103" s="383">
        <f>SUM('Tire or Wheel set pricing'!F36+'Tire or Wheel set pricing'!F66)</f>
        <v>882.05</v>
      </c>
      <c r="H103" s="383">
        <v>880.8</v>
      </c>
      <c r="I103" s="384"/>
      <c r="J103" s="377">
        <f t="shared" si="13"/>
        <v>1357</v>
      </c>
      <c r="K103" s="299"/>
    </row>
    <row r="104" spans="1:11" ht="30" customHeight="1">
      <c r="A104" s="378"/>
      <c r="B104" s="379"/>
      <c r="C104" s="379"/>
      <c r="D104" s="385" t="s">
        <v>179</v>
      </c>
      <c r="E104" s="381">
        <f>SUM('Tire or Wheel set pricing'!D36+'Tire or Wheel set pricing'!D98)</f>
        <v>1014.3</v>
      </c>
      <c r="F104" s="381">
        <v>925</v>
      </c>
      <c r="G104" s="383">
        <f>SUM('Tire or Wheel set pricing'!F36+'Tire or Wheel set pricing'!F98)</f>
        <v>941.85000000000014</v>
      </c>
      <c r="H104" s="383">
        <v>899</v>
      </c>
      <c r="I104" s="384"/>
      <c r="J104" s="377">
        <f t="shared" si="13"/>
        <v>1449</v>
      </c>
      <c r="K104" s="299"/>
    </row>
    <row r="105" spans="1:11" s="314" customFormat="1" ht="30" customHeight="1">
      <c r="A105" s="378"/>
      <c r="B105" s="379"/>
      <c r="C105" s="379"/>
      <c r="D105" s="385" t="s">
        <v>590</v>
      </c>
      <c r="E105" s="381">
        <f>SUM('Tire or Wheel set pricing'!D36+'Tire or Wheel set pricing'!D148)</f>
        <v>879.9</v>
      </c>
      <c r="F105" s="381"/>
      <c r="G105" s="383">
        <f>SUM('Tire or Wheel set pricing'!F36+'Tire or Wheel set pricing'!F148)</f>
        <v>817.05</v>
      </c>
      <c r="H105" s="383"/>
      <c r="I105" s="384"/>
      <c r="J105" s="377">
        <f t="shared" si="13"/>
        <v>1257</v>
      </c>
      <c r="K105" s="299"/>
    </row>
    <row r="106" spans="1:11" s="314" customFormat="1" ht="30" customHeight="1">
      <c r="A106" s="378"/>
      <c r="B106" s="379"/>
      <c r="C106" s="379"/>
      <c r="D106" s="385" t="s">
        <v>591</v>
      </c>
      <c r="E106" s="381">
        <f>SUM('Tire or Wheel set pricing'!D36+'Tire or Wheel set pricing'!D152)</f>
        <v>879.9</v>
      </c>
      <c r="F106" s="381"/>
      <c r="G106" s="383">
        <f>SUM('Tire or Wheel set pricing'!F36+'Tire or Wheel set pricing'!F152)</f>
        <v>817.05</v>
      </c>
      <c r="H106" s="383"/>
      <c r="I106" s="384"/>
      <c r="J106" s="377">
        <f t="shared" si="13"/>
        <v>1257</v>
      </c>
      <c r="K106" s="299"/>
    </row>
    <row r="107" spans="1:11" ht="30" customHeight="1">
      <c r="A107" s="378"/>
      <c r="B107" s="379"/>
      <c r="C107" s="379"/>
      <c r="D107" s="385" t="s">
        <v>420</v>
      </c>
      <c r="E107" s="381">
        <f>SUM('Tire or Wheel set pricing'!D36+'Tire or Wheel set pricing'!D129)</f>
        <v>935.9</v>
      </c>
      <c r="F107" s="381"/>
      <c r="G107" s="383">
        <f>SUM('Tire or Wheel set pricing'!F36+'Tire or Wheel set pricing'!F129)</f>
        <v>869.05</v>
      </c>
      <c r="H107" s="383"/>
      <c r="I107" s="384"/>
      <c r="J107" s="377">
        <f t="shared" si="13"/>
        <v>1337</v>
      </c>
      <c r="K107" s="299"/>
    </row>
    <row r="108" spans="1:11" ht="30" customHeight="1" thickBot="1">
      <c r="A108" s="391"/>
      <c r="B108" s="392"/>
      <c r="C108" s="392"/>
      <c r="D108" s="385" t="s">
        <v>180</v>
      </c>
      <c r="E108" s="381">
        <f>SUM('Tire or Wheel set pricing'!D36+'Tire or Wheel set pricing'!D81)</f>
        <v>958.3</v>
      </c>
      <c r="F108" s="381">
        <v>897</v>
      </c>
      <c r="G108" s="383">
        <f>SUM('Tire or Wheel set pricing'!F36+'Tire or Wheel set pricing'!F81)</f>
        <v>856.05</v>
      </c>
      <c r="H108" s="393">
        <v>873</v>
      </c>
      <c r="I108" s="384"/>
      <c r="J108" s="377">
        <f t="shared" si="13"/>
        <v>1369</v>
      </c>
      <c r="K108" s="299"/>
    </row>
    <row r="109" spans="1:11" ht="30" customHeight="1" thickTop="1">
      <c r="A109" s="391"/>
      <c r="B109" s="392"/>
      <c r="C109" s="392"/>
      <c r="D109" s="385" t="s">
        <v>485</v>
      </c>
      <c r="E109" s="381">
        <f>SUM('Tire or Wheel set pricing'!D36+'Tire or Wheel set pricing'!D134)</f>
        <v>972.3</v>
      </c>
      <c r="F109" s="381">
        <v>898</v>
      </c>
      <c r="G109" s="383">
        <f>SUM('Tire or Wheel set pricing'!F36+'Tire or Wheel set pricing'!F134)</f>
        <v>902.85000000000014</v>
      </c>
      <c r="H109" s="381"/>
      <c r="I109" s="376"/>
      <c r="J109" s="377">
        <f t="shared" si="13"/>
        <v>1389</v>
      </c>
      <c r="K109" s="299"/>
    </row>
    <row r="110" spans="1:11" s="314" customFormat="1" ht="30" customHeight="1">
      <c r="A110" s="391"/>
      <c r="B110" s="392"/>
      <c r="C110" s="392"/>
      <c r="D110" s="379" t="s">
        <v>592</v>
      </c>
      <c r="E110" s="380">
        <f>SUM('Tire or Wheel set pricing'!D36+'Tire or Wheel set pricing'!D150)</f>
        <v>907.9</v>
      </c>
      <c r="F110" s="381"/>
      <c r="G110" s="383">
        <f>SUM('Tire or Wheel set pricing'!F36+'Tire or Wheel set pricing'!F150)</f>
        <v>843.05</v>
      </c>
      <c r="H110" s="381"/>
      <c r="I110" s="376"/>
      <c r="J110" s="377">
        <f t="shared" si="13"/>
        <v>1297</v>
      </c>
      <c r="K110" s="299"/>
    </row>
    <row r="111" spans="1:11" s="314" customFormat="1" ht="30" customHeight="1">
      <c r="A111" s="391"/>
      <c r="B111" s="392"/>
      <c r="C111" s="392"/>
      <c r="D111" s="379" t="s">
        <v>593</v>
      </c>
      <c r="E111" s="380">
        <f>SUM('Tire or Wheel set pricing'!D36+'Tire or Wheel set pricing'!D153)</f>
        <v>907.9</v>
      </c>
      <c r="F111" s="381"/>
      <c r="G111" s="383">
        <f>SUM('Tire or Wheel set pricing'!F36+'Tire or Wheel set pricing'!F153)</f>
        <v>843.05</v>
      </c>
      <c r="H111" s="381"/>
      <c r="I111" s="376"/>
      <c r="J111" s="377">
        <f t="shared" si="13"/>
        <v>1297</v>
      </c>
      <c r="K111" s="299"/>
    </row>
    <row r="112" spans="1:11" s="314" customFormat="1" ht="30" customHeight="1">
      <c r="A112" s="391"/>
      <c r="B112" s="392"/>
      <c r="C112" s="392"/>
      <c r="D112" s="379" t="s">
        <v>594</v>
      </c>
      <c r="E112" s="380">
        <f>SUM('Tire or Wheel set pricing'!D36+'Tire or Wheel set pricing'!D157)</f>
        <v>991.9</v>
      </c>
      <c r="F112" s="381"/>
      <c r="G112" s="383">
        <f>SUM('Tire or Wheel set pricing'!F36+'Tire or Wheel set pricing'!F157)</f>
        <v>921.05</v>
      </c>
      <c r="H112" s="381"/>
      <c r="I112" s="376"/>
      <c r="J112" s="377">
        <f t="shared" si="13"/>
        <v>1417</v>
      </c>
      <c r="K112" s="299"/>
    </row>
    <row r="113" spans="1:11" ht="30" customHeight="1">
      <c r="A113" s="399"/>
      <c r="B113" s="392"/>
      <c r="C113" s="392"/>
      <c r="D113" s="379" t="s">
        <v>193</v>
      </c>
      <c r="E113" s="380">
        <f>SUM('Tire or Wheel set pricing'!D36+'Tire or Wheel set pricing'!D72)</f>
        <v>1056.3</v>
      </c>
      <c r="F113" s="381">
        <v>920</v>
      </c>
      <c r="G113" s="383">
        <f>SUM('Tire or Wheel set pricing'!F36+'Tire or Wheel set pricing'!F72)</f>
        <v>928.85000000000014</v>
      </c>
      <c r="H113" s="381"/>
      <c r="I113" s="376"/>
      <c r="J113" s="377">
        <f t="shared" si="13"/>
        <v>1509</v>
      </c>
      <c r="K113" s="299"/>
    </row>
    <row r="114" spans="1:11" ht="30" customHeight="1" thickBot="1">
      <c r="A114" s="400"/>
      <c r="B114" s="395"/>
      <c r="C114" s="395"/>
      <c r="D114" s="396" t="s">
        <v>325</v>
      </c>
      <c r="E114" s="397">
        <f>SUM('Tire or Wheel set pricing'!D36+'Tire or Wheel set pricing'!D112)</f>
        <v>1025.5</v>
      </c>
      <c r="F114" s="387"/>
      <c r="G114" s="393">
        <f>SUM('Tire or Wheel set pricing'!F36+'Tire or Wheel set pricing'!F112)</f>
        <v>952.25</v>
      </c>
      <c r="H114" s="381"/>
      <c r="I114" s="376"/>
      <c r="J114" s="377">
        <f t="shared" si="13"/>
        <v>1465</v>
      </c>
      <c r="K114" s="299"/>
    </row>
    <row r="115" spans="1:11" ht="32.25" customHeight="1" thickTop="1" thickBot="1">
      <c r="A115" s="145" t="s">
        <v>256</v>
      </c>
      <c r="B115" s="42"/>
      <c r="C115" s="112"/>
      <c r="D115" s="42"/>
      <c r="E115" s="39"/>
      <c r="F115" s="39"/>
      <c r="G115" s="39"/>
      <c r="H115" s="39"/>
      <c r="J115" s="361">
        <f t="shared" si="13"/>
        <v>0</v>
      </c>
      <c r="K115" s="299"/>
    </row>
    <row r="116" spans="1:11" ht="30" customHeight="1" thickTop="1">
      <c r="A116" s="370" t="s">
        <v>183</v>
      </c>
      <c r="B116" s="371"/>
      <c r="C116" s="371" t="s">
        <v>26</v>
      </c>
      <c r="D116" s="372" t="s">
        <v>231</v>
      </c>
      <c r="E116" s="390">
        <f>SUM('Tire or Wheel set pricing'!D10+'Tire or Wheel set pricing'!D106)+60</f>
        <v>960.9</v>
      </c>
      <c r="F116" s="373">
        <f t="shared" ref="F116:F120" si="17">SUM(E116-50)</f>
        <v>910.9</v>
      </c>
      <c r="G116" s="375">
        <f>SUM('Tire or Wheel set pricing'!F10+'Tire or Wheel set pricing'!F106)+60</f>
        <v>896.55</v>
      </c>
      <c r="H116" s="375">
        <f>SUM(G116-50)</f>
        <v>846.55</v>
      </c>
      <c r="I116" s="376"/>
      <c r="J116" s="377">
        <f t="shared" si="13"/>
        <v>1372.7142857142858</v>
      </c>
      <c r="K116" s="299"/>
    </row>
    <row r="117" spans="1:11" ht="30" customHeight="1">
      <c r="A117" s="378" t="s">
        <v>267</v>
      </c>
      <c r="B117" s="379"/>
      <c r="C117" s="379"/>
      <c r="D117" s="379" t="s">
        <v>161</v>
      </c>
      <c r="E117" s="380">
        <f>SUM('Tire or Wheel set pricing'!D10+'Tire or Wheel set pricing'!D51)+60</f>
        <v>998.7</v>
      </c>
      <c r="F117" s="381">
        <f t="shared" ref="F117" si="18">SUM(E117-50)</f>
        <v>948.7</v>
      </c>
      <c r="G117" s="383">
        <f>SUM('Tire or Wheel set pricing'!F10+'Tire or Wheel set pricing'!F51)+60</f>
        <v>931.65</v>
      </c>
      <c r="H117" s="383"/>
      <c r="I117" s="376"/>
      <c r="J117" s="377">
        <f t="shared" si="13"/>
        <v>1426.7142857142858</v>
      </c>
      <c r="K117" s="299"/>
    </row>
    <row r="118" spans="1:11" ht="30" customHeight="1">
      <c r="A118" s="378" t="s">
        <v>488</v>
      </c>
      <c r="B118" s="376"/>
      <c r="C118" s="379"/>
      <c r="D118" s="379" t="s">
        <v>162</v>
      </c>
      <c r="E118" s="380">
        <f>SUM('Tire or Wheel set pricing'!D10+'Tire or Wheel set pricing'!D62)+60</f>
        <v>1025.3</v>
      </c>
      <c r="F118" s="381">
        <f t="shared" si="17"/>
        <v>975.3</v>
      </c>
      <c r="G118" s="383">
        <f>SUM('Tire or Wheel set pricing'!F10+'Tire or Wheel set pricing'!F62)+60</f>
        <v>956.35</v>
      </c>
      <c r="H118" s="383">
        <f t="shared" ref="H118" si="19">SUM(G118-50)</f>
        <v>906.35</v>
      </c>
      <c r="I118" s="376"/>
      <c r="J118" s="377">
        <f t="shared" si="13"/>
        <v>1464.7142857142858</v>
      </c>
      <c r="K118" s="299"/>
    </row>
    <row r="119" spans="1:11" ht="30" customHeight="1">
      <c r="A119" s="399" t="s">
        <v>182</v>
      </c>
      <c r="B119" s="376"/>
      <c r="C119" s="379"/>
      <c r="D119" s="379" t="s">
        <v>307</v>
      </c>
      <c r="E119" s="380">
        <f>SUM('Tire or Wheel set pricing'!D10+'Tire or Wheel set pricing'!D54)+60</f>
        <v>1099.5</v>
      </c>
      <c r="F119" s="381">
        <f t="shared" ref="F119" si="20">SUM(E119-50)</f>
        <v>1049.5</v>
      </c>
      <c r="G119" s="383">
        <f>SUM('Tire or Wheel set pricing'!F10+'Tire or Wheel set pricing'!F54)+60</f>
        <v>1025.25</v>
      </c>
      <c r="H119" s="383">
        <f t="shared" ref="H119:H124" si="21">SUM(G119-50)</f>
        <v>975.25</v>
      </c>
      <c r="I119" s="376"/>
      <c r="J119" s="377">
        <f t="shared" si="13"/>
        <v>1570.7142857142858</v>
      </c>
      <c r="K119" s="299"/>
    </row>
    <row r="120" spans="1:11" ht="30" customHeight="1">
      <c r="A120" s="402"/>
      <c r="B120" s="403"/>
      <c r="C120" s="379"/>
      <c r="D120" s="379" t="s">
        <v>172</v>
      </c>
      <c r="E120" s="380">
        <f>SUM('Tire or Wheel set pricing'!D10+'Tire or Wheel set pricing'!D65)+60</f>
        <v>1144.3</v>
      </c>
      <c r="F120" s="381">
        <f t="shared" si="17"/>
        <v>1094.3</v>
      </c>
      <c r="G120" s="383">
        <f>SUM('Tire or Wheel set pricing'!F10+'Tire or Wheel set pricing'!F65)+60</f>
        <v>1066.8499999999999</v>
      </c>
      <c r="H120" s="383">
        <f t="shared" si="21"/>
        <v>1016.8499999999999</v>
      </c>
      <c r="I120" s="376"/>
      <c r="J120" s="377">
        <f t="shared" si="13"/>
        <v>1634.7142857142858</v>
      </c>
      <c r="K120" s="299"/>
    </row>
    <row r="121" spans="1:11" ht="30" customHeight="1">
      <c r="A121" s="378"/>
      <c r="B121" s="379"/>
      <c r="C121" s="379"/>
      <c r="D121" s="379" t="s">
        <v>174</v>
      </c>
      <c r="E121" s="380">
        <f>SUM('Tire or Wheel set pricing'!D10+'Tire or Wheel set pricing'!D78)+60</f>
        <v>1091.0999999999999</v>
      </c>
      <c r="F121" s="381">
        <v>790.6</v>
      </c>
      <c r="G121" s="383">
        <f>SUM('Tire or Wheel set pricing'!F10+'Tire or Wheel set pricing'!F78)+60</f>
        <v>1017.45</v>
      </c>
      <c r="H121" s="383">
        <v>1031.8</v>
      </c>
      <c r="I121" s="376"/>
      <c r="J121" s="377">
        <f t="shared" si="13"/>
        <v>1558.7142857142858</v>
      </c>
      <c r="K121" s="299"/>
    </row>
    <row r="122" spans="1:11" ht="30" customHeight="1">
      <c r="A122" s="378"/>
      <c r="B122" s="379"/>
      <c r="C122" s="379"/>
      <c r="D122" s="379" t="s">
        <v>504</v>
      </c>
      <c r="E122" s="380">
        <f>SUM('Tire or Wheel set pricing'!D10+'Tire or Wheel set pricing'!D107)+60</f>
        <v>1155.5</v>
      </c>
      <c r="F122" s="381">
        <v>791.6</v>
      </c>
      <c r="G122" s="383">
        <f>SUM('Tire or Wheel set pricing'!F10+'Tire or Wheel set pricing'!F107)+60</f>
        <v>1077.25</v>
      </c>
      <c r="H122" s="383"/>
      <c r="I122" s="376"/>
      <c r="J122" s="377">
        <f t="shared" si="13"/>
        <v>1650.7142857142858</v>
      </c>
      <c r="K122" s="299"/>
    </row>
    <row r="123" spans="1:11" ht="30" customHeight="1">
      <c r="A123" s="402"/>
      <c r="B123" s="403"/>
      <c r="C123" s="379"/>
      <c r="D123" s="379" t="s">
        <v>175</v>
      </c>
      <c r="E123" s="380">
        <f>SUM('Tire or Wheel set pricing'!D10+'Tire or Wheel set pricing'!D55)+60</f>
        <v>1127.5</v>
      </c>
      <c r="F123" s="381">
        <f t="shared" ref="F123:F124" si="22">SUM(E123-50)</f>
        <v>1077.5</v>
      </c>
      <c r="G123" s="383">
        <f>SUM('Tire or Wheel set pricing'!F10+'Tire or Wheel set pricing'!F55)+60</f>
        <v>1051.25</v>
      </c>
      <c r="H123" s="383">
        <f t="shared" si="21"/>
        <v>1001.25</v>
      </c>
      <c r="I123" s="376"/>
      <c r="J123" s="377">
        <f t="shared" si="13"/>
        <v>1610.7142857142858</v>
      </c>
      <c r="K123" s="299"/>
    </row>
    <row r="124" spans="1:11" ht="30" customHeight="1">
      <c r="A124" s="402"/>
      <c r="B124" s="403"/>
      <c r="C124" s="379"/>
      <c r="D124" s="379" t="s">
        <v>186</v>
      </c>
      <c r="E124" s="380">
        <f>SUM('Tire or Wheel set pricing'!D10+'Tire or Wheel set pricing'!D67)+60</f>
        <v>1152.7</v>
      </c>
      <c r="F124" s="381">
        <f t="shared" si="22"/>
        <v>1102.7</v>
      </c>
      <c r="G124" s="383">
        <f>SUM('Tire or Wheel set pricing'!F10+'Tire or Wheel set pricing'!F67)+60</f>
        <v>1072.0500000000002</v>
      </c>
      <c r="H124" s="383">
        <f t="shared" si="21"/>
        <v>1022.0500000000002</v>
      </c>
      <c r="I124" s="376"/>
      <c r="J124" s="377">
        <f t="shared" si="13"/>
        <v>1646.7142857142858</v>
      </c>
      <c r="K124" s="299"/>
    </row>
    <row r="125" spans="1:11" ht="30" customHeight="1">
      <c r="A125" s="402"/>
      <c r="B125" s="403"/>
      <c r="C125" s="379"/>
      <c r="D125" s="379" t="s">
        <v>176</v>
      </c>
      <c r="E125" s="380">
        <f>SUM('Tire or Wheel set pricing'!D10+'Tire or Wheel set pricing'!D97)+60</f>
        <v>1189.0999999999999</v>
      </c>
      <c r="F125" s="381">
        <v>866.2</v>
      </c>
      <c r="G125" s="383">
        <f>SUM('Tire or Wheel set pricing'!F10+'Tire or Wheel set pricing'!F97)+60</f>
        <v>1108.45</v>
      </c>
      <c r="H125" s="381">
        <v>1141.2</v>
      </c>
      <c r="I125" s="376"/>
      <c r="J125" s="377">
        <f t="shared" si="13"/>
        <v>1698.7142857142858</v>
      </c>
      <c r="K125" s="299"/>
    </row>
    <row r="126" spans="1:11" ht="30" customHeight="1">
      <c r="A126" s="402"/>
      <c r="B126" s="403"/>
      <c r="C126" s="379"/>
      <c r="D126" s="379" t="s">
        <v>236</v>
      </c>
      <c r="E126" s="380">
        <f>SUM('Tire or Wheel set pricing'!D10+'Tire or Wheel set pricing'!D79)+60</f>
        <v>1149.9000000000001</v>
      </c>
      <c r="F126" s="381"/>
      <c r="G126" s="383">
        <f>SUM('Tire or Wheel set pricing'!F10+'Tire or Wheel set pricing'!F79)+60</f>
        <v>1072.0500000000002</v>
      </c>
      <c r="H126" s="381"/>
      <c r="I126" s="376"/>
      <c r="J126" s="377">
        <f t="shared" si="13"/>
        <v>1642.714285714286</v>
      </c>
      <c r="K126" s="299"/>
    </row>
    <row r="127" spans="1:11" ht="30" customHeight="1">
      <c r="A127" s="402"/>
      <c r="B127" s="403"/>
      <c r="C127" s="379"/>
      <c r="D127" s="379" t="s">
        <v>278</v>
      </c>
      <c r="E127" s="380">
        <f>SUM('Tire or Wheel set pricing'!D10+'Tire or Wheel set pricing'!D108)+60</f>
        <v>1169.5</v>
      </c>
      <c r="F127" s="381"/>
      <c r="G127" s="383">
        <f>SUM('Tire or Wheel set pricing'!F10+'Tire or Wheel set pricing'!F108)+60</f>
        <v>1090.25</v>
      </c>
      <c r="H127" s="381"/>
      <c r="I127" s="376"/>
      <c r="J127" s="377">
        <f t="shared" si="13"/>
        <v>1670.7142857142858</v>
      </c>
      <c r="K127" s="299"/>
    </row>
    <row r="128" spans="1:11" ht="30" customHeight="1">
      <c r="A128" s="402"/>
      <c r="B128" s="403"/>
      <c r="C128" s="379"/>
      <c r="D128" s="379" t="s">
        <v>484</v>
      </c>
      <c r="E128" s="380">
        <f>SUM('Tire or Wheel set pricing'!D10+'Tire or Wheel set pricing'!D133)+60</f>
        <v>1121.9000000000001</v>
      </c>
      <c r="F128" s="381"/>
      <c r="G128" s="383">
        <f>SUM('Tire or Wheel set pricing'!F10+'Tire or Wheel set pricing'!F133)+60</f>
        <v>1046.05</v>
      </c>
      <c r="H128" s="381"/>
      <c r="I128" s="376"/>
      <c r="J128" s="377">
        <f t="shared" si="13"/>
        <v>1602.714285714286</v>
      </c>
      <c r="K128" s="299"/>
    </row>
    <row r="129" spans="1:11" s="314" customFormat="1" ht="30" customHeight="1">
      <c r="A129" s="402"/>
      <c r="B129" s="403"/>
      <c r="C129" s="379"/>
      <c r="D129" s="379" t="s">
        <v>587</v>
      </c>
      <c r="E129" s="380">
        <f>SUM('Tire or Wheel set pricing'!D10+'Tire or Wheel set pricing'!D147)</f>
        <v>1039.5</v>
      </c>
      <c r="F129" s="381"/>
      <c r="G129" s="383">
        <f>'Tire or Wheel set pricing'!F10+'Tire or Wheel set pricing'!F147</f>
        <v>965.25</v>
      </c>
      <c r="H129" s="381"/>
      <c r="I129" s="376"/>
      <c r="J129" s="377">
        <f t="shared" si="13"/>
        <v>1485</v>
      </c>
      <c r="K129" s="299"/>
    </row>
    <row r="130" spans="1:11" s="314" customFormat="1" ht="30" customHeight="1">
      <c r="A130" s="402"/>
      <c r="B130" s="403"/>
      <c r="C130" s="379"/>
      <c r="D130" s="379" t="s">
        <v>588</v>
      </c>
      <c r="E130" s="380">
        <f>SUM('Tire or Wheel set pricing'!D10+'Tire or Wheel set pricing'!D151)</f>
        <v>1039.5</v>
      </c>
      <c r="F130" s="381"/>
      <c r="G130" s="383">
        <f>SUM('Tire or Wheel set pricing'!F10+'Tire or Wheel set pricing'!F151)</f>
        <v>965.25</v>
      </c>
      <c r="H130" s="381"/>
      <c r="I130" s="376"/>
      <c r="J130" s="377">
        <f t="shared" si="13"/>
        <v>1485</v>
      </c>
      <c r="K130" s="299"/>
    </row>
    <row r="131" spans="1:11" s="314" customFormat="1" ht="30" customHeight="1">
      <c r="A131" s="402"/>
      <c r="B131" s="403"/>
      <c r="C131" s="379"/>
      <c r="D131" s="379" t="s">
        <v>589</v>
      </c>
      <c r="E131" s="380">
        <f>SUM('Tire or Wheel set pricing'!D10+'Tire or Wheel set pricing'!D156)</f>
        <v>1123.5</v>
      </c>
      <c r="F131" s="381"/>
      <c r="G131" s="383">
        <f>SUM('Tire or Wheel set pricing'!F10+'Tire or Wheel set pricing'!F156)</f>
        <v>1043.25</v>
      </c>
      <c r="H131" s="381"/>
      <c r="I131" s="376"/>
      <c r="J131" s="377">
        <f t="shared" si="13"/>
        <v>1605</v>
      </c>
      <c r="K131" s="299"/>
    </row>
    <row r="132" spans="1:11" ht="30" customHeight="1">
      <c r="A132" s="402"/>
      <c r="B132" s="403"/>
      <c r="C132" s="379"/>
      <c r="D132" s="379" t="s">
        <v>279</v>
      </c>
      <c r="E132" s="380">
        <f>SUM('Tire or Wheel set pricing'!D10+'Tire or Wheel set pricing'!D109)+60</f>
        <v>1205.9000000000001</v>
      </c>
      <c r="F132" s="381"/>
      <c r="G132" s="383">
        <f>SUM('Tire or Wheel set pricing'!F10+'Tire or Wheel set pricing'!F109)+60</f>
        <v>1124.0500000000002</v>
      </c>
      <c r="H132" s="381"/>
      <c r="I132" s="376"/>
      <c r="J132" s="377">
        <f t="shared" si="13"/>
        <v>1722.714285714286</v>
      </c>
      <c r="K132" s="299"/>
    </row>
    <row r="133" spans="1:11" ht="30" customHeight="1">
      <c r="A133" s="402"/>
      <c r="B133" s="403"/>
      <c r="C133" s="379"/>
      <c r="D133" s="379" t="s">
        <v>177</v>
      </c>
      <c r="E133" s="380">
        <f>SUM('Tire or Wheel set pricing'!D10+'Tire or Wheel set pricing'!D57)+60</f>
        <v>1175.0999999999999</v>
      </c>
      <c r="F133" s="381"/>
      <c r="G133" s="383">
        <f>SUM('Tire or Wheel set pricing'!F10+'Tire or Wheel set pricing'!F57)+60</f>
        <v>1095.45</v>
      </c>
      <c r="H133" s="381"/>
      <c r="I133" s="384"/>
      <c r="J133" s="377">
        <f t="shared" si="13"/>
        <v>1678.7142857142858</v>
      </c>
      <c r="K133" s="299"/>
    </row>
    <row r="134" spans="1:11" ht="30" customHeight="1">
      <c r="A134" s="404"/>
      <c r="B134" s="405"/>
      <c r="C134" s="379"/>
      <c r="D134" s="379" t="s">
        <v>188</v>
      </c>
      <c r="E134" s="380">
        <f>SUM('Tire or Wheel set pricing'!D10+'Tire or Wheel set pricing'!D80)+60</f>
        <v>1175.0999999999999</v>
      </c>
      <c r="F134" s="381">
        <f t="shared" ref="F134" si="23">SUM(E134-50)</f>
        <v>1125.0999999999999</v>
      </c>
      <c r="G134" s="383">
        <f>SUM('Tire or Wheel set pricing'!F10+'Tire or Wheel set pricing'!F80)+60</f>
        <v>1095.45</v>
      </c>
      <c r="H134" s="381"/>
      <c r="I134" s="384"/>
      <c r="J134" s="377">
        <f t="shared" si="13"/>
        <v>1678.7142857142858</v>
      </c>
      <c r="K134" s="299"/>
    </row>
    <row r="135" spans="1:11" ht="30" customHeight="1">
      <c r="A135" s="404"/>
      <c r="B135" s="405"/>
      <c r="C135" s="379"/>
      <c r="D135" s="385" t="s">
        <v>178</v>
      </c>
      <c r="E135" s="380">
        <f>SUM('Tire or Wheel set pricing'!D10+'Tire or Wheel set pricing'!D66)+60</f>
        <v>1197.5</v>
      </c>
      <c r="F135" s="381">
        <f t="shared" ref="F135" si="24">SUM(E135-50)</f>
        <v>1147.5</v>
      </c>
      <c r="G135" s="383">
        <f>SUM('Tire or Wheel set pricing'!F10+'Tire or Wheel set pricing'!F66)+60</f>
        <v>1116.25</v>
      </c>
      <c r="H135" s="381">
        <v>1138.4000000000001</v>
      </c>
      <c r="I135" s="384"/>
      <c r="J135" s="377">
        <f t="shared" si="13"/>
        <v>1710.7142857142858</v>
      </c>
      <c r="K135" s="299"/>
    </row>
    <row r="136" spans="1:11" ht="30" customHeight="1">
      <c r="A136" s="404"/>
      <c r="B136" s="405"/>
      <c r="C136" s="379"/>
      <c r="D136" s="385" t="s">
        <v>179</v>
      </c>
      <c r="E136" s="380">
        <f>SUM('Tire or Wheel set pricing'!D10+'Tire or Wheel set pricing'!D98)+60</f>
        <v>1261.9000000000001</v>
      </c>
      <c r="F136" s="381">
        <v>925</v>
      </c>
      <c r="G136" s="383">
        <f>SUM('Tire or Wheel set pricing'!F10+'Tire or Wheel set pricing'!F98)+60</f>
        <v>1176.0500000000002</v>
      </c>
      <c r="H136" s="381">
        <v>1156.5999999999999</v>
      </c>
      <c r="I136" s="384"/>
      <c r="J136" s="377">
        <f t="shared" si="13"/>
        <v>1802.714285714286</v>
      </c>
      <c r="K136" s="299"/>
    </row>
    <row r="137" spans="1:11" s="314" customFormat="1" ht="30" customHeight="1">
      <c r="A137" s="404"/>
      <c r="B137" s="405"/>
      <c r="C137" s="379"/>
      <c r="D137" s="385" t="s">
        <v>590</v>
      </c>
      <c r="E137" s="380">
        <f>SUM('Tire or Wheel set pricing'!D10+'Tire or Wheel set pricing'!D148)</f>
        <v>1067.5</v>
      </c>
      <c r="F137" s="381"/>
      <c r="G137" s="383">
        <f>SUM('Tire or Wheel set pricing'!F10+'Tire or Wheel set pricing'!F148)</f>
        <v>991.25</v>
      </c>
      <c r="H137" s="381"/>
      <c r="I137" s="384"/>
      <c r="J137" s="377">
        <f t="shared" si="13"/>
        <v>1525</v>
      </c>
      <c r="K137" s="299"/>
    </row>
    <row r="138" spans="1:11" s="314" customFormat="1" ht="30" customHeight="1">
      <c r="A138" s="404"/>
      <c r="B138" s="405"/>
      <c r="C138" s="379"/>
      <c r="D138" s="385" t="s">
        <v>591</v>
      </c>
      <c r="E138" s="380">
        <f>SUM('Tire or Wheel set pricing'!D10+'Tire or Wheel set pricing'!D152)</f>
        <v>1067.5</v>
      </c>
      <c r="F138" s="381"/>
      <c r="G138" s="383">
        <f>SUM('Tire or Wheel set pricing'!F10+'Tire or Wheel set pricing'!F152)</f>
        <v>991.25</v>
      </c>
      <c r="H138" s="381"/>
      <c r="I138" s="384"/>
      <c r="J138" s="377">
        <f t="shared" si="13"/>
        <v>1525</v>
      </c>
      <c r="K138" s="299"/>
    </row>
    <row r="139" spans="1:11" ht="31.5" customHeight="1" thickBot="1">
      <c r="A139" s="399"/>
      <c r="B139" s="392"/>
      <c r="C139" s="392"/>
      <c r="D139" s="385" t="s">
        <v>180</v>
      </c>
      <c r="E139" s="380">
        <f>SUM('Tire or Wheel set pricing'!D10+'Tire or Wheel set pricing'!D81)+60</f>
        <v>1205.9000000000001</v>
      </c>
      <c r="F139" s="381">
        <v>897</v>
      </c>
      <c r="G139" s="383">
        <f>SUM('Tire or Wheel set pricing'!F10+'Tire or Wheel set pricing'!F81)+60</f>
        <v>1090.25</v>
      </c>
      <c r="H139" s="387">
        <v>1130.5999999999999</v>
      </c>
      <c r="I139" s="384"/>
      <c r="J139" s="377">
        <f t="shared" si="13"/>
        <v>1722.714285714286</v>
      </c>
      <c r="K139" s="299"/>
    </row>
    <row r="140" spans="1:11" ht="31.5" customHeight="1" thickTop="1">
      <c r="A140" s="399"/>
      <c r="B140" s="392"/>
      <c r="C140" s="392"/>
      <c r="D140" s="379" t="s">
        <v>485</v>
      </c>
      <c r="E140" s="380">
        <f>SUM('Tire or Wheel set pricing'!D10+'Tire or Wheel set pricing'!D133)+60</f>
        <v>1121.9000000000001</v>
      </c>
      <c r="F140" s="381">
        <v>898</v>
      </c>
      <c r="G140" s="383">
        <f>SUM('Tire or Wheel set pricing'!F10+'Tire or Wheel set pricing'!F134)+60</f>
        <v>1137.0500000000002</v>
      </c>
      <c r="H140" s="381"/>
      <c r="I140" s="376"/>
      <c r="J140" s="377">
        <f t="shared" si="13"/>
        <v>1602.714285714286</v>
      </c>
      <c r="K140" s="299"/>
    </row>
    <row r="141" spans="1:11" s="314" customFormat="1" ht="31.5" customHeight="1">
      <c r="A141" s="399"/>
      <c r="B141" s="392"/>
      <c r="C141" s="392"/>
      <c r="D141" s="379" t="s">
        <v>592</v>
      </c>
      <c r="E141" s="380">
        <f>SUM('Tire or Wheel set pricing'!D10+'Tire or Wheel set pricing'!D150)</f>
        <v>1095.5</v>
      </c>
      <c r="F141" s="381"/>
      <c r="G141" s="383">
        <f>SUM('Tire or Wheel set pricing'!F10+'Tire or Wheel set pricing'!F150)</f>
        <v>1017.25</v>
      </c>
      <c r="H141" s="381"/>
      <c r="I141" s="376"/>
      <c r="J141" s="377">
        <f t="shared" ref="J141:J204" si="25">E141/(1-0.3)</f>
        <v>1565</v>
      </c>
      <c r="K141" s="299"/>
    </row>
    <row r="142" spans="1:11" s="314" customFormat="1" ht="31.5" customHeight="1">
      <c r="A142" s="399"/>
      <c r="B142" s="392"/>
      <c r="C142" s="392"/>
      <c r="D142" s="379" t="s">
        <v>593</v>
      </c>
      <c r="E142" s="380">
        <f>SUM('Tire or Wheel set pricing'!D10+'Tire or Wheel set pricing'!D153)</f>
        <v>1095.5</v>
      </c>
      <c r="F142" s="381"/>
      <c r="G142" s="383">
        <f>'Tire or Wheel set pricing'!F10+'Tire or Wheel set pricing'!F153</f>
        <v>1017.25</v>
      </c>
      <c r="H142" s="381"/>
      <c r="I142" s="376"/>
      <c r="J142" s="377">
        <f t="shared" si="25"/>
        <v>1565</v>
      </c>
      <c r="K142" s="299"/>
    </row>
    <row r="143" spans="1:11" s="314" customFormat="1" ht="31.5" customHeight="1">
      <c r="A143" s="399"/>
      <c r="B143" s="392"/>
      <c r="C143" s="392"/>
      <c r="D143" s="379" t="s">
        <v>594</v>
      </c>
      <c r="E143" s="380">
        <f>SUM('Tire or Wheel set pricing'!D10+'Tire or Wheel set pricing'!D157)</f>
        <v>1179.5</v>
      </c>
      <c r="F143" s="381"/>
      <c r="G143" s="383">
        <f>'Tire or Wheel set pricing'!F10+'Tire or Wheel set pricing'!F157</f>
        <v>1095.25</v>
      </c>
      <c r="H143" s="381"/>
      <c r="I143" s="376"/>
      <c r="J143" s="377">
        <f t="shared" si="25"/>
        <v>1685</v>
      </c>
      <c r="K143" s="299"/>
    </row>
    <row r="144" spans="1:11" ht="31.5" customHeight="1">
      <c r="A144" s="399"/>
      <c r="B144" s="392"/>
      <c r="C144" s="392"/>
      <c r="D144" s="379" t="s">
        <v>193</v>
      </c>
      <c r="E144" s="380">
        <f>SUM('Tire or Wheel set pricing'!D10+'Tire or Wheel set pricing'!D72)+60</f>
        <v>1303.9000000000001</v>
      </c>
      <c r="F144" s="381">
        <v>898</v>
      </c>
      <c r="G144" s="383">
        <f>SUM('Tire or Wheel set pricing'!F10+'Tire or Wheel set pricing'!F72)+60</f>
        <v>1163.0500000000002</v>
      </c>
      <c r="H144" s="381"/>
      <c r="I144" s="376"/>
      <c r="J144" s="377">
        <f t="shared" si="25"/>
        <v>1862.714285714286</v>
      </c>
      <c r="K144" s="299"/>
    </row>
    <row r="145" spans="1:11" ht="31.5" customHeight="1" thickBot="1">
      <c r="A145" s="400"/>
      <c r="B145" s="395"/>
      <c r="C145" s="395"/>
      <c r="D145" s="396" t="s">
        <v>325</v>
      </c>
      <c r="E145" s="397">
        <f>SUM('Tire or Wheel set pricing'!D10+'Tire or Wheel set pricing'!D112)+60</f>
        <v>1273.0999999999999</v>
      </c>
      <c r="F145" s="387"/>
      <c r="G145" s="393">
        <f>SUM('Tire or Wheel set pricing'!F10+'Tire or Wheel set pricing'!F112)+60</f>
        <v>1186.45</v>
      </c>
      <c r="H145" s="381"/>
      <c r="I145" s="376"/>
      <c r="J145" s="377">
        <f t="shared" si="25"/>
        <v>1818.7142857142858</v>
      </c>
      <c r="K145" s="299"/>
    </row>
    <row r="146" spans="1:11" ht="35.25" customHeight="1" thickTop="1" thickBot="1">
      <c r="A146" s="145" t="s">
        <v>657</v>
      </c>
      <c r="B146" s="112"/>
      <c r="C146" s="112"/>
      <c r="D146" s="59"/>
      <c r="E146" s="60"/>
      <c r="F146" s="60"/>
      <c r="G146" s="60"/>
      <c r="H146" s="86"/>
      <c r="J146" s="361">
        <f t="shared" si="25"/>
        <v>0</v>
      </c>
      <c r="K146" s="299"/>
    </row>
    <row r="147" spans="1:11" ht="30" customHeight="1" thickTop="1">
      <c r="A147" s="370" t="s">
        <v>251</v>
      </c>
      <c r="B147" s="392"/>
      <c r="C147" s="379" t="s">
        <v>26</v>
      </c>
      <c r="D147" s="379" t="s">
        <v>231</v>
      </c>
      <c r="E147" s="380">
        <f>SUM('Tire or Wheel set pricing'!D37+'Tire or Wheel set pricing'!D106)+60</f>
        <v>1002.9</v>
      </c>
      <c r="F147" s="381"/>
      <c r="G147" s="383">
        <f>SUM('Tire or Wheel set pricing'!F37+'Tire or Wheel set pricing'!F106)+60</f>
        <v>935.55</v>
      </c>
      <c r="H147" s="381"/>
      <c r="I147" s="376"/>
      <c r="J147" s="377">
        <f t="shared" si="25"/>
        <v>1432.7142857142858</v>
      </c>
      <c r="K147" s="299"/>
    </row>
    <row r="148" spans="1:11" ht="30" customHeight="1">
      <c r="A148" s="401" t="s">
        <v>381</v>
      </c>
      <c r="B148" s="392"/>
      <c r="C148" s="392"/>
      <c r="D148" s="379" t="s">
        <v>161</v>
      </c>
      <c r="E148" s="380">
        <f>SUM('Tire or Wheel set pricing'!D37+'Tire or Wheel set pricing'!D51)+60</f>
        <v>1040.7</v>
      </c>
      <c r="F148" s="381"/>
      <c r="G148" s="383">
        <f>SUM('Tire or Wheel set pricing'!F37+'Tire or Wheel set pricing'!F51)+60</f>
        <v>970.65</v>
      </c>
      <c r="H148" s="381"/>
      <c r="I148" s="376"/>
      <c r="J148" s="377">
        <f t="shared" si="25"/>
        <v>1486.7142857142858</v>
      </c>
      <c r="K148" s="299"/>
    </row>
    <row r="149" spans="1:11" ht="30" customHeight="1">
      <c r="A149" s="378" t="s">
        <v>382</v>
      </c>
      <c r="B149" s="392"/>
      <c r="C149" s="392"/>
      <c r="D149" s="379" t="s">
        <v>162</v>
      </c>
      <c r="E149" s="380">
        <f>SUM('Tire or Wheel set pricing'!D37+'Tire or Wheel set pricing'!D62)+60</f>
        <v>1067.3</v>
      </c>
      <c r="F149" s="381"/>
      <c r="G149" s="383">
        <f>SUM('Tire or Wheel set pricing'!F37+'Tire or Wheel set pricing'!F62)+60</f>
        <v>995.35</v>
      </c>
      <c r="H149" s="381"/>
      <c r="I149" s="376"/>
      <c r="J149" s="377">
        <f t="shared" si="25"/>
        <v>1524.7142857142858</v>
      </c>
      <c r="K149" s="299"/>
    </row>
    <row r="150" spans="1:11" ht="30" customHeight="1">
      <c r="A150" s="406"/>
      <c r="B150" s="392"/>
      <c r="C150" s="392"/>
      <c r="D150" s="379" t="s">
        <v>307</v>
      </c>
      <c r="E150" s="380">
        <f>SUM('Tire or Wheel set pricing'!D37+'Tire or Wheel set pricing'!D54)+60</f>
        <v>1141.5</v>
      </c>
      <c r="F150" s="381"/>
      <c r="G150" s="383">
        <f>SUM('Tire or Wheel set pricing'!F37+'Tire or Wheel set pricing'!F54)+60</f>
        <v>1064.25</v>
      </c>
      <c r="H150" s="381"/>
      <c r="I150" s="376"/>
      <c r="J150" s="377">
        <f t="shared" si="25"/>
        <v>1630.7142857142858</v>
      </c>
      <c r="K150" s="299"/>
    </row>
    <row r="151" spans="1:11" ht="30" customHeight="1">
      <c r="A151" s="407" t="s">
        <v>559</v>
      </c>
      <c r="B151" s="392"/>
      <c r="C151" s="392"/>
      <c r="D151" s="379" t="s">
        <v>172</v>
      </c>
      <c r="E151" s="380">
        <f>SUM('Tire or Wheel set pricing'!D37+'Tire or Wheel set pricing'!D65)+60</f>
        <v>1186.3</v>
      </c>
      <c r="F151" s="381"/>
      <c r="G151" s="383">
        <f>SUM('Tire or Wheel set pricing'!F37+'Tire or Wheel set pricing'!F65)+60</f>
        <v>1105.8499999999999</v>
      </c>
      <c r="H151" s="381"/>
      <c r="I151" s="376"/>
      <c r="J151" s="377">
        <f t="shared" si="25"/>
        <v>1694.7142857142858</v>
      </c>
      <c r="K151" s="299"/>
    </row>
    <row r="152" spans="1:11" ht="30" customHeight="1">
      <c r="A152" s="407" t="s">
        <v>561</v>
      </c>
      <c r="B152" s="392"/>
      <c r="C152" s="392"/>
      <c r="D152" s="379" t="s">
        <v>174</v>
      </c>
      <c r="E152" s="380">
        <f>SUM('Tire or Wheel set pricing'!D37+'Tire or Wheel set pricing'!D78)+60</f>
        <v>1133.0999999999999</v>
      </c>
      <c r="F152" s="381"/>
      <c r="G152" s="383">
        <f>SUM('Tire or Wheel set pricing'!F37+'Tire or Wheel set pricing'!F78)+60</f>
        <v>1056.45</v>
      </c>
      <c r="H152" s="381"/>
      <c r="I152" s="376"/>
      <c r="J152" s="377">
        <f t="shared" si="25"/>
        <v>1618.7142857142858</v>
      </c>
      <c r="K152" s="299"/>
    </row>
    <row r="153" spans="1:11" ht="30" customHeight="1">
      <c r="A153" s="407" t="s">
        <v>564</v>
      </c>
      <c r="B153" s="392"/>
      <c r="C153" s="392"/>
      <c r="D153" s="379" t="s">
        <v>504</v>
      </c>
      <c r="E153" s="380">
        <f>SUM('Tire or Wheel set pricing'!D37+'Tire or Wheel set pricing'!D107)+60</f>
        <v>1197.5</v>
      </c>
      <c r="F153" s="381"/>
      <c r="G153" s="383">
        <f>SUM('Tire or Wheel set pricing'!F37+'Tire or Wheel set pricing'!F107)+60</f>
        <v>1116.25</v>
      </c>
      <c r="H153" s="381"/>
      <c r="I153" s="376"/>
      <c r="J153" s="377">
        <f t="shared" si="25"/>
        <v>1710.7142857142858</v>
      </c>
      <c r="K153" s="299"/>
    </row>
    <row r="154" spans="1:11" ht="30" customHeight="1">
      <c r="A154" s="399"/>
      <c r="B154" s="392"/>
      <c r="C154" s="392"/>
      <c r="D154" s="379" t="s">
        <v>175</v>
      </c>
      <c r="E154" s="380">
        <f>SUM('Tire or Wheel set pricing'!D37+'Tire or Wheel set pricing'!D55)+60</f>
        <v>1169.5</v>
      </c>
      <c r="F154" s="381"/>
      <c r="G154" s="383">
        <f>SUM('Tire or Wheel set pricing'!F37+'Tire or Wheel set pricing'!F55)+60</f>
        <v>1090.25</v>
      </c>
      <c r="H154" s="381"/>
      <c r="I154" s="376"/>
      <c r="J154" s="377">
        <f t="shared" si="25"/>
        <v>1670.7142857142858</v>
      </c>
      <c r="K154" s="299"/>
    </row>
    <row r="155" spans="1:11" ht="30" customHeight="1">
      <c r="A155" s="399" t="s">
        <v>565</v>
      </c>
      <c r="B155" s="392"/>
      <c r="C155" s="392"/>
      <c r="D155" s="379" t="s">
        <v>186</v>
      </c>
      <c r="E155" s="380">
        <f>SUM('Tire or Wheel set pricing'!D37+'Tire or Wheel set pricing'!D67)+60</f>
        <v>1194.7</v>
      </c>
      <c r="F155" s="381"/>
      <c r="G155" s="383">
        <f>SUM('Tire or Wheel set pricing'!F37+'Tire or Wheel set pricing'!F67)+560</f>
        <v>1611.0500000000002</v>
      </c>
      <c r="H155" s="381"/>
      <c r="I155" s="376"/>
      <c r="J155" s="377">
        <f t="shared" si="25"/>
        <v>1706.7142857142858</v>
      </c>
      <c r="K155" s="299"/>
    </row>
    <row r="156" spans="1:11" ht="30" customHeight="1">
      <c r="A156" s="399"/>
      <c r="B156" s="392"/>
      <c r="C156" s="392"/>
      <c r="D156" s="379" t="s">
        <v>176</v>
      </c>
      <c r="E156" s="380">
        <f>SUM('Tire or Wheel set pricing'!D37+'Tire or Wheel set pricing'!D97)+60</f>
        <v>1231.0999999999999</v>
      </c>
      <c r="F156" s="381"/>
      <c r="G156" s="383">
        <f>SUM('Tire or Wheel set pricing'!F37+'Tire or Wheel set pricing'!F97)+60</f>
        <v>1147.45</v>
      </c>
      <c r="H156" s="381"/>
      <c r="I156" s="376"/>
      <c r="J156" s="377">
        <f t="shared" si="25"/>
        <v>1758.7142857142858</v>
      </c>
      <c r="K156" s="299"/>
    </row>
    <row r="157" spans="1:11" ht="30" customHeight="1">
      <c r="A157" s="399"/>
      <c r="B157" s="392"/>
      <c r="C157" s="392"/>
      <c r="D157" s="379" t="s">
        <v>236</v>
      </c>
      <c r="E157" s="380">
        <f>SUM('Tire or Wheel set pricing'!D37+'Tire or Wheel set pricing'!D79)+60</f>
        <v>1191.9000000000001</v>
      </c>
      <c r="F157" s="381"/>
      <c r="G157" s="383">
        <f>SUM('Tire or Wheel set pricing'!F37+'Tire or Wheel set pricing'!F79)+60</f>
        <v>1111.0500000000002</v>
      </c>
      <c r="H157" s="381"/>
      <c r="I157" s="376"/>
      <c r="J157" s="377">
        <f t="shared" si="25"/>
        <v>1702.714285714286</v>
      </c>
      <c r="K157" s="299"/>
    </row>
    <row r="158" spans="1:11" ht="30" customHeight="1">
      <c r="A158" s="399"/>
      <c r="B158" s="392"/>
      <c r="C158" s="392"/>
      <c r="D158" s="379" t="s">
        <v>278</v>
      </c>
      <c r="E158" s="380">
        <f>SUM('Tire or Wheel set pricing'!D37+'Tire or Wheel set pricing'!D108)+60</f>
        <v>1211.5</v>
      </c>
      <c r="F158" s="381"/>
      <c r="G158" s="383">
        <f>SUM('Tire or Wheel set pricing'!F37+'Tire or Wheel set pricing'!F108)+60</f>
        <v>1129.25</v>
      </c>
      <c r="H158" s="381"/>
      <c r="I158" s="376"/>
      <c r="J158" s="377">
        <f t="shared" si="25"/>
        <v>1730.7142857142858</v>
      </c>
      <c r="K158" s="299"/>
    </row>
    <row r="159" spans="1:11" ht="30" customHeight="1">
      <c r="A159" s="399"/>
      <c r="B159" s="392"/>
      <c r="C159" s="392"/>
      <c r="D159" s="379" t="s">
        <v>484</v>
      </c>
      <c r="E159" s="380">
        <f>SUM('Tire or Wheel set pricing'!D37+'Tire or Wheel set pricing'!D133)+60</f>
        <v>1163.9000000000001</v>
      </c>
      <c r="F159" s="381"/>
      <c r="G159" s="383">
        <f>SUM('Tire or Wheel set pricing'!F37+'Tire or Wheel set pricing'!F133)+60</f>
        <v>1085.05</v>
      </c>
      <c r="H159" s="381"/>
      <c r="I159" s="376"/>
      <c r="J159" s="377">
        <f t="shared" si="25"/>
        <v>1662.714285714286</v>
      </c>
      <c r="K159" s="299"/>
    </row>
    <row r="160" spans="1:11" s="314" customFormat="1" ht="30" customHeight="1">
      <c r="A160" s="399"/>
      <c r="B160" s="392"/>
      <c r="C160" s="392"/>
      <c r="D160" s="379" t="s">
        <v>587</v>
      </c>
      <c r="E160" s="380">
        <f>'Tire or Wheel set pricing'!D37+'Tire or Wheel set pricing'!D147</f>
        <v>1081.5</v>
      </c>
      <c r="F160" s="381"/>
      <c r="G160" s="383">
        <f>'Tire or Wheel set pricing'!F37+'Tire or Wheel set pricing'!F147</f>
        <v>1004.25</v>
      </c>
      <c r="H160" s="381"/>
      <c r="I160" s="376"/>
      <c r="J160" s="377">
        <f t="shared" si="25"/>
        <v>1545</v>
      </c>
      <c r="K160" s="299"/>
    </row>
    <row r="161" spans="1:11" s="314" customFormat="1" ht="30" customHeight="1">
      <c r="A161" s="399"/>
      <c r="B161" s="392"/>
      <c r="C161" s="392"/>
      <c r="D161" s="379" t="s">
        <v>588</v>
      </c>
      <c r="E161" s="380">
        <f>'Tire or Wheel set pricing'!D37+'Tire or Wheel set pricing'!D151</f>
        <v>1081.5</v>
      </c>
      <c r="F161" s="381"/>
      <c r="G161" s="383">
        <f>'Tire or Wheel set pricing'!F37+'Tire or Wheel set pricing'!F151</f>
        <v>1004.25</v>
      </c>
      <c r="H161" s="381"/>
      <c r="I161" s="376"/>
      <c r="J161" s="377">
        <f t="shared" si="25"/>
        <v>1545</v>
      </c>
      <c r="K161" s="299"/>
    </row>
    <row r="162" spans="1:11" s="314" customFormat="1" ht="30" customHeight="1">
      <c r="A162" s="399"/>
      <c r="B162" s="392"/>
      <c r="C162" s="392"/>
      <c r="D162" s="379" t="s">
        <v>589</v>
      </c>
      <c r="E162" s="380">
        <f>'Tire or Wheel set pricing'!D37+'Tire or Wheel set pricing'!D156</f>
        <v>1165.5</v>
      </c>
      <c r="F162" s="381"/>
      <c r="G162" s="383">
        <f>'Tire or Wheel set pricing'!F37+'Tire or Wheel set pricing'!F156</f>
        <v>1082.25</v>
      </c>
      <c r="H162" s="381"/>
      <c r="I162" s="376"/>
      <c r="J162" s="377">
        <f t="shared" si="25"/>
        <v>1665</v>
      </c>
      <c r="K162" s="299"/>
    </row>
    <row r="163" spans="1:11" ht="27.75" customHeight="1">
      <c r="A163" s="399"/>
      <c r="B163" s="392"/>
      <c r="C163" s="392"/>
      <c r="D163" s="379" t="s">
        <v>279</v>
      </c>
      <c r="E163" s="380">
        <f>SUM('Tire or Wheel set pricing'!D37+'Tire or Wheel set pricing'!D109)+60</f>
        <v>1247.9000000000001</v>
      </c>
      <c r="F163" s="381"/>
      <c r="G163" s="383">
        <f>SUM('Tire or Wheel set pricing'!F37+'Tire or Wheel set pricing'!F109)+60</f>
        <v>1163.0500000000002</v>
      </c>
      <c r="H163" s="381"/>
      <c r="I163" s="376"/>
      <c r="J163" s="377">
        <f t="shared" si="25"/>
        <v>1782.714285714286</v>
      </c>
      <c r="K163" s="299"/>
    </row>
    <row r="164" spans="1:11" ht="30" customHeight="1">
      <c r="A164" s="399"/>
      <c r="B164" s="392"/>
      <c r="C164" s="392"/>
      <c r="D164" s="379" t="s">
        <v>177</v>
      </c>
      <c r="E164" s="380">
        <f>SUM('Tire or Wheel set pricing'!D37+'Tire or Wheel set pricing'!D57)+60</f>
        <v>1217.0999999999999</v>
      </c>
      <c r="F164" s="381"/>
      <c r="G164" s="383">
        <f>SUM('Tire or Wheel set pricing'!F37+'Tire or Wheel set pricing'!F57)+60</f>
        <v>1134.45</v>
      </c>
      <c r="H164" s="381"/>
      <c r="I164" s="376"/>
      <c r="J164" s="377">
        <f t="shared" si="25"/>
        <v>1738.7142857142858</v>
      </c>
      <c r="K164" s="299"/>
    </row>
    <row r="165" spans="1:11" ht="30" customHeight="1">
      <c r="A165" s="399"/>
      <c r="B165" s="392"/>
      <c r="C165" s="392"/>
      <c r="D165" s="379" t="s">
        <v>188</v>
      </c>
      <c r="E165" s="380">
        <f>SUM('Tire or Wheel set pricing'!D37+'Tire or Wheel set pricing'!D80)+60</f>
        <v>1217.0999999999999</v>
      </c>
      <c r="F165" s="381"/>
      <c r="G165" s="383">
        <f>SUM('Tire or Wheel set pricing'!F37+'Tire or Wheel set pricing'!F80)+60</f>
        <v>1134.45</v>
      </c>
      <c r="H165" s="381"/>
      <c r="I165" s="376"/>
      <c r="J165" s="377">
        <f t="shared" si="25"/>
        <v>1738.7142857142858</v>
      </c>
      <c r="K165" s="299"/>
    </row>
    <row r="166" spans="1:11" ht="30" customHeight="1">
      <c r="A166" s="399"/>
      <c r="B166" s="392"/>
      <c r="C166" s="392"/>
      <c r="D166" s="385" t="s">
        <v>178</v>
      </c>
      <c r="E166" s="380">
        <f>SUM('Tire or Wheel set pricing'!D37+'Tire or Wheel set pricing'!D66)+60</f>
        <v>1239.5</v>
      </c>
      <c r="F166" s="381"/>
      <c r="G166" s="383">
        <f>SUM('Tire or Wheel set pricing'!F37+'Tire or Wheel set pricing'!F66)+60</f>
        <v>1155.25</v>
      </c>
      <c r="H166" s="381"/>
      <c r="I166" s="376"/>
      <c r="J166" s="377">
        <f t="shared" si="25"/>
        <v>1770.7142857142858</v>
      </c>
      <c r="K166" s="299"/>
    </row>
    <row r="167" spans="1:11" ht="30" customHeight="1">
      <c r="A167" s="399"/>
      <c r="B167" s="392"/>
      <c r="C167" s="392"/>
      <c r="D167" s="385" t="s">
        <v>179</v>
      </c>
      <c r="E167" s="380">
        <f>SUM('Tire or Wheel set pricing'!D37+'Tire or Wheel set pricing'!D98)+60</f>
        <v>1303.9000000000001</v>
      </c>
      <c r="F167" s="381"/>
      <c r="G167" s="383">
        <f>SUM('Tire or Wheel set pricing'!F37+'Tire or Wheel set pricing'!F98)+60</f>
        <v>1215.0500000000002</v>
      </c>
      <c r="H167" s="381"/>
      <c r="I167" s="376"/>
      <c r="J167" s="377">
        <f t="shared" si="25"/>
        <v>1862.714285714286</v>
      </c>
      <c r="K167" s="299"/>
    </row>
    <row r="168" spans="1:11" s="314" customFormat="1" ht="30" customHeight="1">
      <c r="A168" s="399"/>
      <c r="B168" s="392"/>
      <c r="C168" s="392"/>
      <c r="D168" s="385" t="s">
        <v>590</v>
      </c>
      <c r="E168" s="380">
        <f>'Tire or Wheel set pricing'!D37+'Tire or Wheel set pricing'!D148</f>
        <v>1109.5</v>
      </c>
      <c r="F168" s="381"/>
      <c r="G168" s="383">
        <f>'Tire or Wheel set pricing'!F37+'Tire or Wheel set pricing'!F148</f>
        <v>1030.25</v>
      </c>
      <c r="H168" s="381"/>
      <c r="I168" s="376"/>
      <c r="J168" s="377">
        <f t="shared" si="25"/>
        <v>1585</v>
      </c>
      <c r="K168" s="299"/>
    </row>
    <row r="169" spans="1:11" s="314" customFormat="1" ht="30" customHeight="1">
      <c r="A169" s="399"/>
      <c r="B169" s="392"/>
      <c r="C169" s="392"/>
      <c r="D169" s="385" t="s">
        <v>591</v>
      </c>
      <c r="E169" s="380">
        <f>'Tire or Wheel set pricing'!D37+'Tire or Wheel set pricing'!D152</f>
        <v>1109.5</v>
      </c>
      <c r="F169" s="381"/>
      <c r="G169" s="383">
        <f>'Tire or Wheel set pricing'!F37+'Tire or Wheel set pricing'!F152</f>
        <v>1030.25</v>
      </c>
      <c r="H169" s="381"/>
      <c r="I169" s="376"/>
      <c r="J169" s="377">
        <f t="shared" si="25"/>
        <v>1585</v>
      </c>
      <c r="K169" s="299"/>
    </row>
    <row r="170" spans="1:11" ht="30" customHeight="1">
      <c r="A170" s="384"/>
      <c r="B170" s="392"/>
      <c r="C170" s="392"/>
      <c r="D170" s="385" t="s">
        <v>180</v>
      </c>
      <c r="E170" s="380">
        <f>SUM('Tire or Wheel set pricing'!D37+'Tire or Wheel set pricing'!D81)+60</f>
        <v>1247.9000000000001</v>
      </c>
      <c r="F170" s="381"/>
      <c r="G170" s="383">
        <f>SUM('Tire or Wheel set pricing'!F37+'Tire or Wheel set pricing'!F81)+60</f>
        <v>1129.25</v>
      </c>
      <c r="H170" s="381"/>
      <c r="I170" s="376"/>
      <c r="J170" s="377">
        <f t="shared" si="25"/>
        <v>1782.714285714286</v>
      </c>
      <c r="K170" s="299"/>
    </row>
    <row r="171" spans="1:11" ht="30" customHeight="1">
      <c r="A171" s="384"/>
      <c r="B171" s="392"/>
      <c r="C171" s="392"/>
      <c r="D171" s="379" t="s">
        <v>485</v>
      </c>
      <c r="E171" s="380">
        <f>SUM('Tire or Wheel set pricing'!D37+'Tire or Wheel set pricing'!D134)+60</f>
        <v>1261.9000000000001</v>
      </c>
      <c r="F171" s="381"/>
      <c r="G171" s="383">
        <f>SUM('Tire or Wheel set pricing'!F37+'Tire or Wheel set pricing'!F134)+60</f>
        <v>1176.0500000000002</v>
      </c>
      <c r="H171" s="381"/>
      <c r="I171" s="376"/>
      <c r="J171" s="377">
        <f t="shared" si="25"/>
        <v>1802.714285714286</v>
      </c>
      <c r="K171" s="299"/>
    </row>
    <row r="172" spans="1:11" s="314" customFormat="1" ht="30" customHeight="1">
      <c r="A172" s="384"/>
      <c r="B172" s="392"/>
      <c r="C172" s="392"/>
      <c r="D172" s="379" t="s">
        <v>592</v>
      </c>
      <c r="E172" s="380">
        <f>'Tire or Wheel set pricing'!D37+'Tire or Wheel set pricing'!D150</f>
        <v>1137.5</v>
      </c>
      <c r="F172" s="381"/>
      <c r="G172" s="383">
        <f>'Tire or Wheel set pricing'!F37+'Tire or Wheel set pricing'!F150</f>
        <v>1056.25</v>
      </c>
      <c r="H172" s="381"/>
      <c r="I172" s="376"/>
      <c r="J172" s="377">
        <f t="shared" si="25"/>
        <v>1625</v>
      </c>
      <c r="K172" s="299"/>
    </row>
    <row r="173" spans="1:11" s="314" customFormat="1" ht="30" customHeight="1">
      <c r="A173" s="384"/>
      <c r="B173" s="392"/>
      <c r="C173" s="392"/>
      <c r="D173" s="379" t="s">
        <v>593</v>
      </c>
      <c r="E173" s="380">
        <f>'Tire or Wheel set pricing'!D37+'Tire or Wheel set pricing'!D153</f>
        <v>1137.5</v>
      </c>
      <c r="F173" s="381"/>
      <c r="G173" s="383">
        <f>'Tire or Wheel set pricing'!F37+'Tire or Wheel set pricing'!F153</f>
        <v>1056.25</v>
      </c>
      <c r="H173" s="381"/>
      <c r="I173" s="376"/>
      <c r="J173" s="377">
        <f t="shared" si="25"/>
        <v>1625</v>
      </c>
      <c r="K173" s="299"/>
    </row>
    <row r="174" spans="1:11" s="314" customFormat="1" ht="30" customHeight="1">
      <c r="A174" s="384"/>
      <c r="B174" s="392"/>
      <c r="C174" s="392"/>
      <c r="D174" s="379" t="s">
        <v>594</v>
      </c>
      <c r="E174" s="380">
        <f>'Tire or Wheel set pricing'!D37+'Tire or Wheel set pricing'!D157</f>
        <v>1221.5</v>
      </c>
      <c r="F174" s="381"/>
      <c r="G174" s="383">
        <f>'Tire or Wheel set pricing'!F37+'Tire or Wheel set pricing'!F157</f>
        <v>1134.25</v>
      </c>
      <c r="H174" s="381"/>
      <c r="I174" s="376"/>
      <c r="J174" s="377">
        <f t="shared" si="25"/>
        <v>1745</v>
      </c>
      <c r="K174" s="299"/>
    </row>
    <row r="175" spans="1:11" ht="30" customHeight="1">
      <c r="A175" s="399"/>
      <c r="B175" s="392"/>
      <c r="C175" s="392"/>
      <c r="D175" s="379" t="s">
        <v>193</v>
      </c>
      <c r="E175" s="380">
        <f>SUM('Tire or Wheel set pricing'!D37+'Tire or Wheel set pricing'!D72)+60</f>
        <v>1345.9</v>
      </c>
      <c r="F175" s="381"/>
      <c r="G175" s="383">
        <f>SUM('Tire or Wheel set pricing'!F37+'Tire or Wheel set pricing'!F72)+60</f>
        <v>1202.0500000000002</v>
      </c>
      <c r="H175" s="381"/>
      <c r="I175" s="376"/>
      <c r="J175" s="377">
        <f t="shared" si="25"/>
        <v>1922.714285714286</v>
      </c>
      <c r="K175" s="299"/>
    </row>
    <row r="176" spans="1:11" ht="30" customHeight="1" thickBot="1">
      <c r="A176" s="400"/>
      <c r="B176" s="395"/>
      <c r="C176" s="395"/>
      <c r="D176" s="396" t="s">
        <v>325</v>
      </c>
      <c r="E176" s="397">
        <f>SUM('Tire or Wheel set pricing'!D37+'Tire or Wheel set pricing'!D112)+60</f>
        <v>1315.1</v>
      </c>
      <c r="F176" s="387"/>
      <c r="G176" s="393">
        <f>SUM('Tire or Wheel set pricing'!F37+'Tire or Wheel set pricing'!F112)+60</f>
        <v>1225.45</v>
      </c>
      <c r="H176" s="381"/>
      <c r="I176" s="376"/>
      <c r="J176" s="377">
        <f t="shared" si="25"/>
        <v>1878.7142857142858</v>
      </c>
      <c r="K176" s="299"/>
    </row>
    <row r="177" spans="1:11" ht="32.25" customHeight="1" thickTop="1" thickBot="1">
      <c r="A177" s="94" t="s">
        <v>659</v>
      </c>
      <c r="B177" s="139"/>
      <c r="C177" s="42"/>
      <c r="D177" s="42"/>
      <c r="E177" s="39"/>
      <c r="F177" s="39"/>
      <c r="G177" s="39"/>
      <c r="H177" s="39"/>
      <c r="J177" s="361">
        <f t="shared" si="25"/>
        <v>0</v>
      </c>
      <c r="K177" s="299"/>
    </row>
    <row r="178" spans="1:11" ht="30" customHeight="1" thickTop="1">
      <c r="A178" s="370" t="s">
        <v>305</v>
      </c>
      <c r="B178" s="371"/>
      <c r="C178" s="371" t="s">
        <v>184</v>
      </c>
      <c r="D178" s="371" t="s">
        <v>447</v>
      </c>
      <c r="E178" s="390">
        <f>SUM('Tire or Wheel set pricing'!C11+'Tire or Wheel set pricing'!D90)</f>
        <v>900.89999999999986</v>
      </c>
      <c r="F178" s="373"/>
      <c r="G178" s="375">
        <f>SUM('Tire or Wheel set pricing'!F11+'Tire or Wheel set pricing'!F90)</f>
        <v>814.45</v>
      </c>
      <c r="H178" s="383"/>
      <c r="I178" s="376"/>
      <c r="J178" s="377">
        <f t="shared" si="25"/>
        <v>1287</v>
      </c>
      <c r="K178" s="299"/>
    </row>
    <row r="179" spans="1:11" ht="30" customHeight="1" thickBot="1">
      <c r="A179" s="399"/>
      <c r="B179" s="408"/>
      <c r="C179" s="379"/>
      <c r="D179" s="379" t="s">
        <v>185</v>
      </c>
      <c r="E179" s="380">
        <f>SUM('Tire or Wheel set pricing'!C11+'Tire or Wheel set pricing'!D92)</f>
        <v>942.89999999999986</v>
      </c>
      <c r="F179" s="381">
        <f t="shared" ref="F179" si="26">SUM(E179-50)</f>
        <v>892.89999999999986</v>
      </c>
      <c r="G179" s="383">
        <f>SUM('Tire or Wheel set pricing'!F11+'Tire or Wheel set pricing'!F92)</f>
        <v>853.45</v>
      </c>
      <c r="H179" s="393">
        <v>784.6</v>
      </c>
      <c r="I179" s="384"/>
      <c r="J179" s="377">
        <f t="shared" si="25"/>
        <v>1347</v>
      </c>
      <c r="K179" s="299"/>
    </row>
    <row r="180" spans="1:11" ht="30" customHeight="1" thickTop="1">
      <c r="A180" s="409"/>
      <c r="B180" s="410"/>
      <c r="C180" s="411"/>
      <c r="D180" s="411" t="s">
        <v>448</v>
      </c>
      <c r="E180" s="412">
        <f>SUM('Tire or Wheel set pricing'!C11+'Tire or Wheel set pricing'!D94)</f>
        <v>980.7</v>
      </c>
      <c r="F180" s="413"/>
      <c r="G180" s="414">
        <f>SUM('Tire or Wheel set pricing'!F11+'Tire or Wheel set pricing'!F94)</f>
        <v>888.55</v>
      </c>
      <c r="H180" s="381"/>
      <c r="I180" s="384"/>
      <c r="J180" s="377">
        <f t="shared" si="25"/>
        <v>1401.0000000000002</v>
      </c>
      <c r="K180" s="299"/>
    </row>
    <row r="181" spans="1:11" ht="30" customHeight="1">
      <c r="A181" s="378" t="s">
        <v>250</v>
      </c>
      <c r="B181" s="408"/>
      <c r="C181" s="379"/>
      <c r="D181" s="385" t="s">
        <v>447</v>
      </c>
      <c r="E181" s="380">
        <f>SUM('Tire or Wheel set pricing'!C38+'Tire or Wheel set pricing'!D90)</f>
        <v>914.89999999999986</v>
      </c>
      <c r="F181" s="381"/>
      <c r="G181" s="383">
        <f>SUM('Tire or Wheel set pricing'!F38+'Tire or Wheel set pricing'!F90)</f>
        <v>850.85</v>
      </c>
      <c r="H181" s="381"/>
      <c r="I181" s="384"/>
      <c r="J181" s="377">
        <f t="shared" si="25"/>
        <v>1307</v>
      </c>
      <c r="K181" s="299"/>
    </row>
    <row r="182" spans="1:11" ht="30" customHeight="1">
      <c r="A182" s="378" t="s">
        <v>383</v>
      </c>
      <c r="B182" s="408"/>
      <c r="C182" s="379"/>
      <c r="D182" s="385" t="s">
        <v>185</v>
      </c>
      <c r="E182" s="380">
        <f>SUM('Tire or Wheel set pricing'!C38+'Tire or Wheel set pricing'!D92)</f>
        <v>956.89999999999986</v>
      </c>
      <c r="F182" s="381"/>
      <c r="G182" s="383">
        <f>SUM('Tire or Wheel set pricing'!F38+'Tire or Wheel set pricing'!F92)</f>
        <v>889.85</v>
      </c>
      <c r="H182" s="381"/>
      <c r="I182" s="384"/>
      <c r="J182" s="377">
        <f t="shared" si="25"/>
        <v>1367</v>
      </c>
      <c r="K182" s="299"/>
    </row>
    <row r="183" spans="1:11" ht="30" customHeight="1">
      <c r="A183" s="399"/>
      <c r="B183" s="408"/>
      <c r="C183" s="379"/>
      <c r="D183" s="385" t="s">
        <v>448</v>
      </c>
      <c r="E183" s="380">
        <f>SUM('Tire or Wheel set pricing'!C38+'Tire or Wheel set pricing'!D94)</f>
        <v>994.7</v>
      </c>
      <c r="F183" s="381"/>
      <c r="G183" s="383">
        <f>SUM('Tire or Wheel set pricing'!F38+'Tire or Wheel set pricing'!F94)</f>
        <v>924.94999999999993</v>
      </c>
      <c r="H183" s="381"/>
      <c r="I183" s="384"/>
      <c r="J183" s="377">
        <f t="shared" si="25"/>
        <v>1421.0000000000002</v>
      </c>
      <c r="K183" s="299"/>
    </row>
    <row r="184" spans="1:11" ht="30" customHeight="1">
      <c r="A184" s="415" t="s">
        <v>183</v>
      </c>
      <c r="B184" s="416"/>
      <c r="C184" s="417"/>
      <c r="D184" s="418" t="s">
        <v>447</v>
      </c>
      <c r="E184" s="419">
        <f>SUM('Tire or Wheel set pricing'!D12+'Tire or Wheel set pricing'!D90)+60</f>
        <v>1256.3</v>
      </c>
      <c r="F184" s="420"/>
      <c r="G184" s="421">
        <f>SUM('Tire or Wheel set pricing'!F12+'Tire or Wheel set pricing'!F90)+60</f>
        <v>1082.45</v>
      </c>
      <c r="H184" s="381"/>
      <c r="I184" s="384"/>
      <c r="J184" s="377">
        <f t="shared" si="25"/>
        <v>1794.7142857142858</v>
      </c>
      <c r="K184" s="299"/>
    </row>
    <row r="185" spans="1:11" ht="30" customHeight="1">
      <c r="A185" s="378" t="s">
        <v>384</v>
      </c>
      <c r="B185" s="408"/>
      <c r="C185" s="379"/>
      <c r="D185" s="385" t="s">
        <v>185</v>
      </c>
      <c r="E185" s="380">
        <f>SUM('Tire or Wheel set pricing'!D12+'Tire or Wheel set pricing'!D92)+60</f>
        <v>1298.3</v>
      </c>
      <c r="F185" s="376"/>
      <c r="G185" s="383">
        <f>SUM('Tire or Wheel set pricing'!F12+'Tire or Wheel set pricing'!F92)+60</f>
        <v>1121.45</v>
      </c>
      <c r="H185" s="381"/>
      <c r="I185" s="384"/>
      <c r="J185" s="377">
        <f t="shared" si="25"/>
        <v>1854.7142857142858</v>
      </c>
      <c r="K185" s="299"/>
    </row>
    <row r="186" spans="1:11" ht="30" customHeight="1">
      <c r="A186" s="378" t="s">
        <v>489</v>
      </c>
      <c r="B186" s="408"/>
      <c r="C186" s="379"/>
      <c r="D186" s="385" t="s">
        <v>448</v>
      </c>
      <c r="E186" s="380">
        <f>SUM('Tire or Wheel set pricing'!D12+'Tire or Wheel set pricing'!D94)+60</f>
        <v>1336.1</v>
      </c>
      <c r="F186" s="381"/>
      <c r="G186" s="383">
        <f>SUM('Tire or Wheel set pricing'!F12+'Tire or Wheel set pricing'!F94)+60</f>
        <v>1156.55</v>
      </c>
      <c r="H186" s="381"/>
      <c r="I186" s="376"/>
      <c r="J186" s="377">
        <f t="shared" si="25"/>
        <v>1908.7142857142858</v>
      </c>
      <c r="K186" s="299"/>
    </row>
    <row r="187" spans="1:11" ht="30" customHeight="1">
      <c r="A187" s="415" t="s">
        <v>387</v>
      </c>
      <c r="B187" s="416"/>
      <c r="C187" s="417"/>
      <c r="D187" s="417" t="s">
        <v>447</v>
      </c>
      <c r="E187" s="419">
        <f>SUM('Tire or Wheel set pricing'!D39+'Tire or Wheel set pricing'!D90)+60</f>
        <v>1215.6999999999998</v>
      </c>
      <c r="F187" s="420"/>
      <c r="G187" s="421">
        <f>SUM('Tire or Wheel set pricing'!F39+'Tire or Wheel set pricing'!F90)+60</f>
        <v>1134.45</v>
      </c>
      <c r="H187" s="381"/>
      <c r="I187" s="376"/>
      <c r="J187" s="377">
        <f t="shared" si="25"/>
        <v>1736.7142857142856</v>
      </c>
      <c r="K187" s="299"/>
    </row>
    <row r="188" spans="1:11" ht="30" customHeight="1">
      <c r="A188" s="378" t="s">
        <v>386</v>
      </c>
      <c r="B188" s="408"/>
      <c r="C188" s="379"/>
      <c r="D188" s="379" t="s">
        <v>185</v>
      </c>
      <c r="E188" s="380">
        <f>SUM('Tire or Wheel set pricing'!D39+'Tire or Wheel set pricing'!D92)+60</f>
        <v>1257.6999999999998</v>
      </c>
      <c r="F188" s="381"/>
      <c r="G188" s="383">
        <f>SUM('Tire or Wheel set pricing'!F92+'Tire or Wheel set pricing'!F94)+60</f>
        <v>1158.5</v>
      </c>
      <c r="H188" s="381"/>
      <c r="I188" s="376"/>
      <c r="J188" s="377">
        <f t="shared" si="25"/>
        <v>1796.7142857142856</v>
      </c>
      <c r="K188" s="299"/>
    </row>
    <row r="189" spans="1:11" ht="30" customHeight="1">
      <c r="A189" s="378" t="s">
        <v>385</v>
      </c>
      <c r="B189" s="408"/>
      <c r="C189" s="379"/>
      <c r="D189" s="379" t="s">
        <v>448</v>
      </c>
      <c r="E189" s="380">
        <f>SUM('Tire or Wheel set pricing'!D39+'Tire or Wheel set pricing'!D94)+60</f>
        <v>1295.5</v>
      </c>
      <c r="F189" s="381"/>
      <c r="G189" s="383">
        <f>SUM('Tire or Wheel set pricing'!F39+'Tire or Wheel set pricing'!F94)+60</f>
        <v>1208.55</v>
      </c>
      <c r="H189" s="381"/>
      <c r="I189" s="376"/>
      <c r="J189" s="377">
        <f t="shared" si="25"/>
        <v>1850.7142857142858</v>
      </c>
      <c r="K189" s="299"/>
    </row>
    <row r="190" spans="1:11" s="357" customFormat="1" ht="30" customHeight="1">
      <c r="A190" s="378" t="s">
        <v>561</v>
      </c>
      <c r="B190" s="408"/>
      <c r="C190" s="379"/>
      <c r="D190" s="379"/>
      <c r="E190" s="380"/>
      <c r="F190" s="381"/>
      <c r="G190" s="383"/>
      <c r="H190" s="381"/>
      <c r="I190" s="376"/>
      <c r="J190" s="377">
        <f t="shared" si="25"/>
        <v>0</v>
      </c>
      <c r="K190" s="299"/>
    </row>
    <row r="191" spans="1:11" s="357" customFormat="1" ht="30" customHeight="1">
      <c r="A191" s="378"/>
      <c r="B191" s="408"/>
      <c r="C191" s="379"/>
      <c r="D191" s="379"/>
      <c r="E191" s="380"/>
      <c r="F191" s="381"/>
      <c r="G191" s="383"/>
      <c r="H191" s="381"/>
      <c r="I191" s="376"/>
      <c r="J191" s="377">
        <f t="shared" si="25"/>
        <v>0</v>
      </c>
      <c r="K191" s="299"/>
    </row>
    <row r="192" spans="1:11" s="357" customFormat="1" ht="30" customHeight="1">
      <c r="A192" s="378"/>
      <c r="B192" s="408"/>
      <c r="C192" s="379"/>
      <c r="D192" s="379"/>
      <c r="E192" s="380"/>
      <c r="F192" s="381"/>
      <c r="G192" s="383"/>
      <c r="H192" s="381"/>
      <c r="I192" s="376"/>
      <c r="J192" s="377">
        <f t="shared" si="25"/>
        <v>0</v>
      </c>
      <c r="K192" s="299"/>
    </row>
    <row r="193" spans="1:11" ht="30" customHeight="1" thickBot="1">
      <c r="A193" s="400" t="s">
        <v>182</v>
      </c>
      <c r="B193" s="422"/>
      <c r="C193" s="396"/>
      <c r="D193" s="423"/>
      <c r="E193" s="424"/>
      <c r="F193" s="425"/>
      <c r="G193" s="423"/>
      <c r="H193" s="381"/>
      <c r="I193" s="376"/>
      <c r="J193" s="377">
        <f t="shared" si="25"/>
        <v>0</v>
      </c>
      <c r="K193" s="299"/>
    </row>
    <row r="194" spans="1:11" ht="43.9" customHeight="1" thickTop="1" thickBot="1">
      <c r="A194" s="94" t="s">
        <v>449</v>
      </c>
      <c r="B194" s="139"/>
      <c r="C194" s="57"/>
      <c r="H194" s="86"/>
      <c r="J194" s="361">
        <f t="shared" si="25"/>
        <v>0</v>
      </c>
      <c r="K194" s="299"/>
    </row>
    <row r="195" spans="1:11" ht="30" customHeight="1" thickTop="1">
      <c r="A195" s="370" t="s">
        <v>305</v>
      </c>
      <c r="B195" s="426"/>
      <c r="C195" s="371"/>
      <c r="D195" s="427" t="s">
        <v>451</v>
      </c>
      <c r="E195" s="390">
        <f>SUM('Tire or Wheel set pricing'!D16+'Tire or Wheel set pricing'!D96)</f>
        <v>1038.0999999999999</v>
      </c>
      <c r="F195" s="373">
        <f>SUM('Tire or Wheel set pricing'!E16+'Tire or Wheel set pricing'!E96)</f>
        <v>259.35000000000002</v>
      </c>
      <c r="G195" s="375">
        <f>SUM('Tire or Wheel set pricing'!F16+'Tire or Wheel set pricing'!F96)</f>
        <v>963.94999999999993</v>
      </c>
      <c r="H195" s="381"/>
      <c r="I195" s="376"/>
      <c r="J195" s="377">
        <f t="shared" si="25"/>
        <v>1483</v>
      </c>
      <c r="K195" s="299"/>
    </row>
    <row r="196" spans="1:11" ht="30" customHeight="1">
      <c r="A196" s="378"/>
      <c r="B196" s="428"/>
      <c r="C196" s="379"/>
      <c r="D196" s="401"/>
      <c r="E196" s="380"/>
      <c r="F196" s="381"/>
      <c r="G196" s="383"/>
      <c r="H196" s="381"/>
      <c r="I196" s="376"/>
      <c r="J196" s="377">
        <f t="shared" si="25"/>
        <v>0</v>
      </c>
      <c r="K196" s="299"/>
    </row>
    <row r="197" spans="1:11" ht="30" customHeight="1">
      <c r="A197" s="378" t="s">
        <v>450</v>
      </c>
      <c r="B197" s="428"/>
      <c r="C197" s="379"/>
      <c r="D197" s="401" t="s">
        <v>451</v>
      </c>
      <c r="E197" s="380">
        <f>SUM('Tire or Wheel set pricing'!D42+'Tire or Wheel set pricing'!D96)</f>
        <v>1052.0999999999999</v>
      </c>
      <c r="F197" s="381"/>
      <c r="G197" s="383">
        <f>SUM('Tire or Wheel set pricing'!F42+'Tire or Wheel set pricing'!F96)</f>
        <v>992.55</v>
      </c>
      <c r="H197" s="381"/>
      <c r="I197" s="376"/>
      <c r="J197" s="377">
        <f t="shared" si="25"/>
        <v>1503</v>
      </c>
      <c r="K197" s="299"/>
    </row>
    <row r="198" spans="1:11" ht="30" customHeight="1">
      <c r="A198" s="378"/>
      <c r="B198" s="428"/>
      <c r="C198" s="379"/>
      <c r="D198" s="401"/>
      <c r="E198" s="380"/>
      <c r="F198" s="381"/>
      <c r="G198" s="383"/>
      <c r="H198" s="381"/>
      <c r="I198" s="376"/>
      <c r="J198" s="377">
        <f t="shared" si="25"/>
        <v>0</v>
      </c>
      <c r="K198" s="299"/>
    </row>
    <row r="199" spans="1:11" ht="30" customHeight="1">
      <c r="A199" s="378" t="s">
        <v>455</v>
      </c>
      <c r="B199" s="428"/>
      <c r="C199" s="379"/>
      <c r="D199" s="401" t="s">
        <v>456</v>
      </c>
      <c r="E199" s="380">
        <f>SUM('Tire or Wheel set pricing'!D43+'Tire or Wheel set pricing'!D96)+60</f>
        <v>1352.8999999999999</v>
      </c>
      <c r="F199" s="381"/>
      <c r="G199" s="383">
        <f>SUM('Tire or Wheel set pricing'!F43+'Tire or Wheel set pricing'!F96)+60</f>
        <v>1280.05</v>
      </c>
      <c r="H199" s="381"/>
      <c r="I199" s="376"/>
      <c r="J199" s="377">
        <f t="shared" si="25"/>
        <v>1932.7142857142856</v>
      </c>
      <c r="K199" s="299"/>
    </row>
    <row r="200" spans="1:11" ht="30" customHeight="1" thickBot="1">
      <c r="A200" s="429" t="s">
        <v>568</v>
      </c>
      <c r="B200" s="430"/>
      <c r="C200" s="396"/>
      <c r="D200" s="431"/>
      <c r="E200" s="424"/>
      <c r="F200" s="425"/>
      <c r="G200" s="423"/>
      <c r="H200" s="381"/>
      <c r="I200" s="376"/>
      <c r="J200" s="377">
        <f t="shared" si="25"/>
        <v>0</v>
      </c>
      <c r="K200" s="299"/>
    </row>
    <row r="201" spans="1:11" ht="34.5" customHeight="1" thickTop="1" thickBot="1">
      <c r="A201" s="145" t="s">
        <v>252</v>
      </c>
      <c r="B201" s="152"/>
      <c r="C201" s="112"/>
      <c r="D201" s="112"/>
      <c r="E201" s="51"/>
      <c r="F201" s="39"/>
      <c r="G201" s="51"/>
      <c r="H201" s="39"/>
      <c r="J201" s="361">
        <f t="shared" si="25"/>
        <v>0</v>
      </c>
      <c r="K201" s="299"/>
    </row>
    <row r="202" spans="1:11" ht="30" customHeight="1" thickTop="1">
      <c r="A202" s="370" t="s">
        <v>170</v>
      </c>
      <c r="B202" s="371"/>
      <c r="C202" s="371" t="s">
        <v>28</v>
      </c>
      <c r="D202" s="372" t="s">
        <v>186</v>
      </c>
      <c r="E202" s="390">
        <f>SUM('Tire or Wheel set pricing'!D13+'Tire or Wheel set pricing'!D69)</f>
        <v>902.3</v>
      </c>
      <c r="F202" s="373">
        <f t="shared" ref="F202" si="27">SUM(E202-50)</f>
        <v>852.3</v>
      </c>
      <c r="G202" s="375">
        <f>SUM('Tire or Wheel set pricing'!F13+'Tire or Wheel set pricing'!F69)</f>
        <v>837.84999999999991</v>
      </c>
      <c r="H202" s="383">
        <f t="shared" ref="H202:H203" si="28">SUM(G202-50)</f>
        <v>787.84999999999991</v>
      </c>
      <c r="I202" s="384"/>
      <c r="J202" s="377">
        <f t="shared" si="25"/>
        <v>1289</v>
      </c>
      <c r="K202" s="299"/>
    </row>
    <row r="203" spans="1:11" ht="30" customHeight="1">
      <c r="A203" s="378" t="s">
        <v>305</v>
      </c>
      <c r="B203" s="428"/>
      <c r="C203" s="379"/>
      <c r="D203" s="379" t="s">
        <v>175</v>
      </c>
      <c r="E203" s="380">
        <f>SUM('Tire or Wheel set pricing'!D13+'Tire or Wheel set pricing'!D56)</f>
        <v>896.69999999999993</v>
      </c>
      <c r="F203" s="381">
        <f t="shared" ref="F203:F211" si="29">SUM(E203-50)</f>
        <v>846.69999999999993</v>
      </c>
      <c r="G203" s="383">
        <f>SUM('Tire or Wheel set pricing'!F13+'Tire or Wheel set pricing'!F56)</f>
        <v>832.65000000000009</v>
      </c>
      <c r="H203" s="381">
        <f t="shared" si="28"/>
        <v>782.65000000000009</v>
      </c>
      <c r="I203" s="384"/>
      <c r="J203" s="377">
        <f t="shared" si="25"/>
        <v>1281</v>
      </c>
      <c r="K203" s="299"/>
    </row>
    <row r="204" spans="1:11" ht="30" customHeight="1">
      <c r="A204" s="401" t="s">
        <v>482</v>
      </c>
      <c r="B204" s="428"/>
      <c r="C204" s="379"/>
      <c r="D204" s="379" t="s">
        <v>188</v>
      </c>
      <c r="E204" s="380">
        <f>SUM('Tire or Wheel set pricing'!D13+'Tire or Wheel set pricing'!D82)</f>
        <v>924.69999999999993</v>
      </c>
      <c r="F204" s="381">
        <f t="shared" si="29"/>
        <v>874.69999999999993</v>
      </c>
      <c r="G204" s="383">
        <f>SUM('Tire or Wheel set pricing'!F13+'Tire or Wheel set pricing'!F82)</f>
        <v>858.65000000000009</v>
      </c>
      <c r="H204" s="381">
        <v>836.6</v>
      </c>
      <c r="I204" s="384"/>
      <c r="J204" s="377">
        <f t="shared" si="25"/>
        <v>1321</v>
      </c>
      <c r="K204" s="299"/>
    </row>
    <row r="205" spans="1:11" ht="30" customHeight="1">
      <c r="A205" s="378" t="s">
        <v>483</v>
      </c>
      <c r="B205" s="428"/>
      <c r="C205" s="379"/>
      <c r="D205" s="379" t="s">
        <v>279</v>
      </c>
      <c r="E205" s="380">
        <f>SUM('Tire or Wheel set pricing'!D13+'Tire or Wheel set pricing'!D110)</f>
        <v>949.9</v>
      </c>
      <c r="F205" s="381"/>
      <c r="G205" s="383">
        <f>SUM('Tire or Wheel set pricing'!F13+'Tire or Wheel set pricing'!F110)</f>
        <v>882.05</v>
      </c>
      <c r="H205" s="381"/>
      <c r="I205" s="384"/>
      <c r="J205" s="377">
        <f t="shared" ref="J205:J268" si="30">E205/(1-0.3)</f>
        <v>1357</v>
      </c>
      <c r="K205" s="299"/>
    </row>
    <row r="206" spans="1:11" s="314" customFormat="1" ht="30" customHeight="1">
      <c r="A206" s="376"/>
      <c r="B206" s="428"/>
      <c r="C206" s="379"/>
      <c r="D206" s="379" t="s">
        <v>590</v>
      </c>
      <c r="E206" s="380">
        <f>'Tire or Wheel set pricing'!D13+'Tire or Wheel set pricing'!D149</f>
        <v>879.9</v>
      </c>
      <c r="F206" s="381"/>
      <c r="G206" s="383">
        <f>'Tire or Wheel set pricing'!F13+'Tire or Wheel set pricing'!F149</f>
        <v>817.05</v>
      </c>
      <c r="H206" s="381"/>
      <c r="I206" s="384"/>
      <c r="J206" s="377">
        <f t="shared" si="30"/>
        <v>1257</v>
      </c>
      <c r="K206" s="299"/>
    </row>
    <row r="207" spans="1:11" s="314" customFormat="1" ht="30" customHeight="1">
      <c r="A207" s="401"/>
      <c r="B207" s="428"/>
      <c r="C207" s="379"/>
      <c r="D207" s="379" t="s">
        <v>591</v>
      </c>
      <c r="E207" s="380">
        <f>'Tire or Wheel set pricing'!D13+'Tire or Wheel set pricing'!D154</f>
        <v>907.9</v>
      </c>
      <c r="F207" s="381"/>
      <c r="G207" s="383">
        <f>'Tire or Wheel set pricing'!F13+'Tire or Wheel set pricing'!F154</f>
        <v>843.05</v>
      </c>
      <c r="H207" s="381"/>
      <c r="I207" s="384"/>
      <c r="J207" s="377">
        <f t="shared" si="30"/>
        <v>1297</v>
      </c>
      <c r="K207" s="299"/>
    </row>
    <row r="208" spans="1:11" s="314" customFormat="1" ht="30" customHeight="1">
      <c r="A208" s="401"/>
      <c r="B208" s="428"/>
      <c r="C208" s="379"/>
      <c r="D208" s="379" t="s">
        <v>621</v>
      </c>
      <c r="E208" s="380">
        <f>'Tire or Wheel set pricing'!D13+'Tire or Wheel set pricing'!D160</f>
        <v>1111.9000000000001</v>
      </c>
      <c r="F208" s="381"/>
      <c r="G208" s="383">
        <f>'Tire or Wheel set pricing'!F13+'Tire or Wheel set pricing'!F160</f>
        <v>1087.05</v>
      </c>
      <c r="H208" s="381"/>
      <c r="I208" s="384"/>
      <c r="J208" s="377">
        <f t="shared" si="30"/>
        <v>1588.4285714285716</v>
      </c>
      <c r="K208" s="299"/>
    </row>
    <row r="209" spans="1:11" ht="30" customHeight="1">
      <c r="A209" s="376"/>
      <c r="B209" s="428"/>
      <c r="C209" s="379"/>
      <c r="D209" s="379" t="s">
        <v>314</v>
      </c>
      <c r="E209" s="380">
        <f>SUM('Tire or Wheel set pricing'!D13+'Tire or Wheel set pricing'!D71)</f>
        <v>975.09999999999991</v>
      </c>
      <c r="F209" s="381"/>
      <c r="G209" s="383">
        <f>SUM('Tire or Wheel set pricing'!F13+'Tire or Wheel set pricing'!F71)</f>
        <v>905.45</v>
      </c>
      <c r="H209" s="381"/>
      <c r="I209" s="384"/>
      <c r="J209" s="377">
        <f t="shared" si="30"/>
        <v>1393</v>
      </c>
      <c r="K209" s="299"/>
    </row>
    <row r="210" spans="1:11" ht="30" customHeight="1">
      <c r="A210" s="378"/>
      <c r="B210" s="428"/>
      <c r="C210" s="379"/>
      <c r="D210" s="379" t="s">
        <v>192</v>
      </c>
      <c r="E210" s="380">
        <f>SUM('Tire or Wheel set pricing'!D13+'Tire or Wheel set pricing'!D83)</f>
        <v>966.69999999999993</v>
      </c>
      <c r="F210" s="381"/>
      <c r="G210" s="383">
        <f>SUM('Tire or Wheel set pricing'!F13+'Tire or Wheel set pricing'!F83)</f>
        <v>897.65000000000009</v>
      </c>
      <c r="H210" s="381"/>
      <c r="I210" s="384"/>
      <c r="J210" s="377">
        <f t="shared" si="30"/>
        <v>1381</v>
      </c>
      <c r="K210" s="299"/>
    </row>
    <row r="211" spans="1:11" ht="30" customHeight="1" thickBot="1">
      <c r="A211" s="378"/>
      <c r="B211" s="392"/>
      <c r="C211" s="392"/>
      <c r="D211" s="385" t="s">
        <v>189</v>
      </c>
      <c r="E211" s="380">
        <f>SUM('Tire or Wheel set pricing'!D13+'Tire or Wheel set pricing'!D99)</f>
        <v>1061.9000000000001</v>
      </c>
      <c r="F211" s="381">
        <f t="shared" si="29"/>
        <v>1011.9000000000001</v>
      </c>
      <c r="G211" s="383">
        <f>SUM('Tire or Wheel set pricing'!F13+'Tire or Wheel set pricing'!F99)</f>
        <v>986.05</v>
      </c>
      <c r="H211" s="387">
        <v>917.2</v>
      </c>
      <c r="I211" s="384"/>
      <c r="J211" s="377">
        <f t="shared" si="30"/>
        <v>1517.0000000000002</v>
      </c>
      <c r="K211" s="299"/>
    </row>
    <row r="212" spans="1:11" ht="30" customHeight="1" thickTop="1">
      <c r="A212" s="378"/>
      <c r="B212" s="392"/>
      <c r="C212" s="392"/>
      <c r="D212" s="379" t="s">
        <v>325</v>
      </c>
      <c r="E212" s="380">
        <f>SUM('Tire or Wheel set pricing'!D13+'Tire or Wheel set pricing'!D113)</f>
        <v>1019.9</v>
      </c>
      <c r="F212" s="381"/>
      <c r="G212" s="383">
        <f>SUM('Tire or Wheel set pricing'!F13+'Tire or Wheel set pricing'!F113)</f>
        <v>947.05</v>
      </c>
      <c r="H212" s="381"/>
      <c r="I212" s="376"/>
      <c r="J212" s="377">
        <f t="shared" si="30"/>
        <v>1457</v>
      </c>
      <c r="K212" s="299"/>
    </row>
    <row r="213" spans="1:11" ht="30" customHeight="1">
      <c r="A213" s="398"/>
      <c r="B213" s="432"/>
      <c r="C213" s="432"/>
      <c r="D213" s="433" t="s">
        <v>493</v>
      </c>
      <c r="E213" s="380">
        <f>SUM('Tire or Wheel set pricing'!D13+'Tire or Wheel set pricing'!D117)</f>
        <v>1047.9000000000001</v>
      </c>
      <c r="F213" s="381"/>
      <c r="G213" s="383">
        <f>SUM('Tire or Wheel set pricing'!F13+'Tire or Wheel set pricing'!F117)</f>
        <v>973.05</v>
      </c>
      <c r="H213" s="381"/>
      <c r="I213" s="376"/>
      <c r="J213" s="377">
        <f t="shared" si="30"/>
        <v>1497.0000000000002</v>
      </c>
      <c r="K213" s="299"/>
    </row>
    <row r="214" spans="1:11" s="314" customFormat="1" ht="30" customHeight="1">
      <c r="A214" s="398"/>
      <c r="B214" s="432"/>
      <c r="C214" s="432"/>
      <c r="D214" s="433" t="s">
        <v>593</v>
      </c>
      <c r="E214" s="380">
        <f>'Tire or Wheel set pricing'!D13+'Tire or Wheel set pricing'!D155</f>
        <v>907.9</v>
      </c>
      <c r="F214" s="381"/>
      <c r="G214" s="383">
        <f>'Tire or Wheel set pricing'!F13+'Tire or Wheel set pricing'!F155</f>
        <v>843.05</v>
      </c>
      <c r="H214" s="381"/>
      <c r="I214" s="376"/>
      <c r="J214" s="377">
        <f t="shared" si="30"/>
        <v>1297</v>
      </c>
      <c r="K214" s="299"/>
    </row>
    <row r="215" spans="1:11" s="314" customFormat="1" ht="30" customHeight="1">
      <c r="A215" s="398"/>
      <c r="B215" s="432"/>
      <c r="C215" s="432"/>
      <c r="D215" s="433" t="s">
        <v>594</v>
      </c>
      <c r="E215" s="380">
        <f>'Tire or Wheel set pricing'!D13+'Tire or Wheel set pricing'!D158</f>
        <v>991.9</v>
      </c>
      <c r="F215" s="434"/>
      <c r="G215" s="383">
        <f>'Tire or Wheel set pricing'!F13+'Tire or Wheel set pricing'!F158</f>
        <v>921.05</v>
      </c>
      <c r="H215" s="381"/>
      <c r="I215" s="376"/>
      <c r="J215" s="377">
        <f t="shared" si="30"/>
        <v>1417</v>
      </c>
      <c r="K215" s="299"/>
    </row>
    <row r="216" spans="1:11" s="314" customFormat="1" ht="30" customHeight="1">
      <c r="A216" s="398"/>
      <c r="B216" s="432"/>
      <c r="C216" s="432"/>
      <c r="D216" s="433" t="s">
        <v>622</v>
      </c>
      <c r="E216" s="380">
        <f>'Tire or Wheel set pricing'!D13+'Tire or Wheel set pricing'!D161</f>
        <v>1171.9000000000001</v>
      </c>
      <c r="F216" s="434"/>
      <c r="G216" s="383">
        <f>'Tire or Wheel set pricing'!F13+'Tire or Wheel set pricing'!F161</f>
        <v>1147.05</v>
      </c>
      <c r="H216" s="381"/>
      <c r="I216" s="376"/>
      <c r="J216" s="377">
        <f t="shared" si="30"/>
        <v>1674.1428571428573</v>
      </c>
      <c r="K216" s="299"/>
    </row>
    <row r="217" spans="1:11" s="314" customFormat="1" ht="30" customHeight="1">
      <c r="A217" s="398"/>
      <c r="B217" s="432"/>
      <c r="C217" s="432"/>
      <c r="D217" s="433" t="s">
        <v>625</v>
      </c>
      <c r="E217" s="380">
        <f>'Tire or Wheel set pricing'!D13+'Tire or Wheel set pricing'!D115</f>
        <v>1207.5</v>
      </c>
      <c r="F217" s="434"/>
      <c r="G217" s="383">
        <f>'Tire or Wheel set pricing'!F13+'Tire or Wheel set pricing'!F115</f>
        <v>1121.25</v>
      </c>
      <c r="H217" s="381"/>
      <c r="I217" s="376"/>
      <c r="J217" s="377">
        <f t="shared" si="30"/>
        <v>1725</v>
      </c>
      <c r="K217" s="299"/>
    </row>
    <row r="218" spans="1:11" s="314" customFormat="1" ht="30" customHeight="1" thickBot="1">
      <c r="A218" s="431"/>
      <c r="B218" s="395"/>
      <c r="C218" s="395"/>
      <c r="D218" s="396" t="s">
        <v>624</v>
      </c>
      <c r="E218" s="397">
        <f>'Tire or Wheel set pricing'!D13+'Tire or Wheel set pricing'!D159</f>
        <v>1159.9000000000001</v>
      </c>
      <c r="F218" s="387"/>
      <c r="G218" s="393">
        <f>'Tire or Wheel set pricing'!F13+'Tire or Wheel set pricing'!F159</f>
        <v>1077.05</v>
      </c>
      <c r="H218" s="381"/>
      <c r="I218" s="376"/>
      <c r="J218" s="377">
        <f t="shared" si="30"/>
        <v>1657.0000000000002</v>
      </c>
      <c r="K218" s="299"/>
    </row>
    <row r="219" spans="1:11" ht="34.5" customHeight="1" thickTop="1" thickBot="1">
      <c r="A219" s="145" t="s">
        <v>491</v>
      </c>
      <c r="B219" s="152"/>
      <c r="C219" s="112"/>
      <c r="D219" s="112"/>
      <c r="E219" s="279"/>
      <c r="F219" s="279"/>
      <c r="G219" s="279"/>
      <c r="H219" s="39"/>
      <c r="J219" s="361">
        <f t="shared" si="30"/>
        <v>0</v>
      </c>
      <c r="K219" s="299"/>
    </row>
    <row r="220" spans="1:11" ht="30" customHeight="1" thickTop="1">
      <c r="A220" s="370" t="s">
        <v>486</v>
      </c>
      <c r="B220" s="371"/>
      <c r="C220" s="371" t="s">
        <v>28</v>
      </c>
      <c r="D220" s="372" t="s">
        <v>186</v>
      </c>
      <c r="E220" s="390">
        <f>SUM('Tire or Wheel set pricing'!D14+'Tire or Wheel set pricing'!D69)</f>
        <v>935.9</v>
      </c>
      <c r="F220" s="373">
        <f t="shared" ref="F220:F222" si="31">SUM(E220-50)</f>
        <v>885.9</v>
      </c>
      <c r="G220" s="375">
        <f>SUM('Tire or Wheel set pricing'!F14+'Tire or Wheel set pricing'!F69)</f>
        <v>869.05</v>
      </c>
      <c r="H220" s="383">
        <f t="shared" ref="H220:H221" si="32">SUM(G220-50)</f>
        <v>819.05</v>
      </c>
      <c r="I220" s="384"/>
      <c r="J220" s="377">
        <f t="shared" si="30"/>
        <v>1337</v>
      </c>
      <c r="K220" s="299"/>
    </row>
    <row r="221" spans="1:11" ht="30" customHeight="1">
      <c r="A221" s="378" t="s">
        <v>487</v>
      </c>
      <c r="B221" s="428"/>
      <c r="C221" s="379"/>
      <c r="D221" s="379" t="s">
        <v>175</v>
      </c>
      <c r="E221" s="380">
        <f>SUM('Tire or Wheel set pricing'!D14+'Tire or Wheel set pricing'!D56)</f>
        <v>930.3</v>
      </c>
      <c r="F221" s="381">
        <f t="shared" si="31"/>
        <v>880.3</v>
      </c>
      <c r="G221" s="383">
        <f>SUM('Tire or Wheel set pricing'!F14+'Tire or Wheel set pricing'!F56)</f>
        <v>863.85</v>
      </c>
      <c r="H221" s="381">
        <f t="shared" si="32"/>
        <v>813.85</v>
      </c>
      <c r="I221" s="384"/>
      <c r="J221" s="377">
        <f t="shared" si="30"/>
        <v>1329</v>
      </c>
      <c r="K221" s="299"/>
    </row>
    <row r="222" spans="1:11" ht="30" customHeight="1">
      <c r="A222" s="378"/>
      <c r="B222" s="428"/>
      <c r="C222" s="379"/>
      <c r="D222" s="379" t="s">
        <v>188</v>
      </c>
      <c r="E222" s="380">
        <f>SUM('Tire or Wheel set pricing'!D14+'Tire or Wheel set pricing'!D82)</f>
        <v>958.3</v>
      </c>
      <c r="F222" s="381">
        <f t="shared" si="31"/>
        <v>908.3</v>
      </c>
      <c r="G222" s="383">
        <f>SUM('Tire or Wheel set pricing'!F14+'Tire or Wheel set pricing'!F82)</f>
        <v>889.85</v>
      </c>
      <c r="H222" s="381">
        <v>836.6</v>
      </c>
      <c r="I222" s="384"/>
      <c r="J222" s="377">
        <f t="shared" si="30"/>
        <v>1369</v>
      </c>
      <c r="K222" s="299"/>
    </row>
    <row r="223" spans="1:11" ht="30" customHeight="1">
      <c r="A223" s="376"/>
      <c r="B223" s="428"/>
      <c r="C223" s="379"/>
      <c r="D223" s="379" t="s">
        <v>279</v>
      </c>
      <c r="E223" s="380">
        <f>SUM('Tire or Wheel set pricing'!D14+'Tire or Wheel set pricing'!D110)</f>
        <v>983.5</v>
      </c>
      <c r="F223" s="381"/>
      <c r="G223" s="383">
        <f>SUM('Tire or Wheel set pricing'!F14+'Tire or Wheel set pricing'!F110)</f>
        <v>913.25</v>
      </c>
      <c r="H223" s="381"/>
      <c r="I223" s="384"/>
      <c r="J223" s="377">
        <f t="shared" si="30"/>
        <v>1405</v>
      </c>
      <c r="K223" s="299"/>
    </row>
    <row r="224" spans="1:11" s="314" customFormat="1" ht="30" customHeight="1">
      <c r="A224" s="376"/>
      <c r="B224" s="428"/>
      <c r="C224" s="379"/>
      <c r="D224" s="379" t="s">
        <v>590</v>
      </c>
      <c r="E224" s="380">
        <f>'Tire or Wheel set pricing'!D14+'Tire or Wheel set pricing'!D149</f>
        <v>913.5</v>
      </c>
      <c r="F224" s="381"/>
      <c r="G224" s="383">
        <f>'Tire or Wheel set pricing'!F14+'Tire or Wheel set pricing'!F149</f>
        <v>848.25</v>
      </c>
      <c r="H224" s="381"/>
      <c r="I224" s="384"/>
      <c r="J224" s="377">
        <f t="shared" si="30"/>
        <v>1305</v>
      </c>
      <c r="K224" s="299"/>
    </row>
    <row r="225" spans="1:11" s="314" customFormat="1" ht="30" customHeight="1">
      <c r="A225" s="376"/>
      <c r="B225" s="428"/>
      <c r="C225" s="379"/>
      <c r="D225" s="379" t="s">
        <v>591</v>
      </c>
      <c r="E225" s="380">
        <f>'Tire or Wheel set pricing'!D14+'Tire or Wheel set pricing'!D154</f>
        <v>941.5</v>
      </c>
      <c r="F225" s="381"/>
      <c r="G225" s="383">
        <f>'Tire or Wheel set pricing'!F14+'Tire or Wheel set pricing'!F154</f>
        <v>874.25</v>
      </c>
      <c r="H225" s="381"/>
      <c r="I225" s="384"/>
      <c r="J225" s="377">
        <f t="shared" si="30"/>
        <v>1345</v>
      </c>
      <c r="K225" s="299"/>
    </row>
    <row r="226" spans="1:11" s="314" customFormat="1" ht="30" customHeight="1">
      <c r="A226" s="376"/>
      <c r="B226" s="428"/>
      <c r="C226" s="379"/>
      <c r="D226" s="379" t="s">
        <v>621</v>
      </c>
      <c r="E226" s="380">
        <f>'Tire or Wheel set pricing'!D14+'Tire or Wheel set pricing'!D160</f>
        <v>1145.5</v>
      </c>
      <c r="F226" s="381"/>
      <c r="G226" s="383">
        <f>'Tire or Wheel set pricing'!F14+'Tire or Wheel set pricing'!F160</f>
        <v>1118.25</v>
      </c>
      <c r="H226" s="381"/>
      <c r="I226" s="384"/>
      <c r="J226" s="377">
        <f t="shared" si="30"/>
        <v>1636.4285714285716</v>
      </c>
      <c r="K226" s="299"/>
    </row>
    <row r="227" spans="1:11" ht="30" customHeight="1">
      <c r="A227" s="378"/>
      <c r="B227" s="428"/>
      <c r="C227" s="379"/>
      <c r="D227" s="379" t="s">
        <v>314</v>
      </c>
      <c r="E227" s="380">
        <f>SUM('Tire or Wheel set pricing'!D14+'Tire or Wheel set pricing'!D71)</f>
        <v>1008.6999999999999</v>
      </c>
      <c r="F227" s="381"/>
      <c r="G227" s="383">
        <f>SUM('Tire or Wheel set pricing'!F14+'Tire or Wheel set pricing'!F71)</f>
        <v>936.65</v>
      </c>
      <c r="H227" s="381"/>
      <c r="I227" s="384"/>
      <c r="J227" s="377">
        <f t="shared" si="30"/>
        <v>1441</v>
      </c>
      <c r="K227" s="299"/>
    </row>
    <row r="228" spans="1:11" ht="30" customHeight="1">
      <c r="A228" s="378"/>
      <c r="B228" s="428"/>
      <c r="C228" s="379"/>
      <c r="D228" s="379" t="s">
        <v>192</v>
      </c>
      <c r="E228" s="380">
        <f>SUM('Tire or Wheel set pricing'!D14+'Tire or Wheel set pricing'!D83)</f>
        <v>1000.3</v>
      </c>
      <c r="F228" s="381"/>
      <c r="G228" s="383">
        <f>SUM('Tire or Wheel set pricing'!F14+'Tire or Wheel set pricing'!F83)</f>
        <v>928.85</v>
      </c>
      <c r="H228" s="381"/>
      <c r="I228" s="384"/>
      <c r="J228" s="377">
        <f t="shared" si="30"/>
        <v>1429</v>
      </c>
      <c r="K228" s="299"/>
    </row>
    <row r="229" spans="1:11" ht="30" customHeight="1" thickBot="1">
      <c r="A229" s="378"/>
      <c r="B229" s="392"/>
      <c r="C229" s="392"/>
      <c r="D229" s="385" t="s">
        <v>189</v>
      </c>
      <c r="E229" s="380">
        <f>SUM('Tire or Wheel set pricing'!D14+'Tire or Wheel set pricing'!D99)</f>
        <v>1095.5</v>
      </c>
      <c r="F229" s="381">
        <f t="shared" ref="F229" si="33">SUM(E229-50)</f>
        <v>1045.5</v>
      </c>
      <c r="G229" s="383">
        <f>SUM('Tire or Wheel set pricing'!F14+'Tire or Wheel set pricing'!F99)</f>
        <v>1017.25</v>
      </c>
      <c r="H229" s="387">
        <v>917.2</v>
      </c>
      <c r="I229" s="384"/>
      <c r="J229" s="377">
        <f t="shared" si="30"/>
        <v>1565</v>
      </c>
      <c r="K229" s="299"/>
    </row>
    <row r="230" spans="1:11" ht="30" customHeight="1" thickTop="1">
      <c r="A230" s="378"/>
      <c r="B230" s="392"/>
      <c r="C230" s="392"/>
      <c r="D230" s="379" t="s">
        <v>325</v>
      </c>
      <c r="E230" s="380">
        <f>SUM('Tire or Wheel set pricing'!D14+'Tire or Wheel set pricing'!D113)</f>
        <v>1053.5</v>
      </c>
      <c r="F230" s="381"/>
      <c r="G230" s="383">
        <f>SUM('Tire or Wheel set pricing'!F14+'Tire or Wheel set pricing'!F113)</f>
        <v>978.25</v>
      </c>
      <c r="H230" s="381"/>
      <c r="I230" s="376"/>
      <c r="J230" s="377">
        <f t="shared" si="30"/>
        <v>1505</v>
      </c>
      <c r="K230" s="299"/>
    </row>
    <row r="231" spans="1:11" ht="30" customHeight="1">
      <c r="A231" s="398"/>
      <c r="B231" s="432"/>
      <c r="C231" s="432"/>
      <c r="D231" s="433" t="s">
        <v>493</v>
      </c>
      <c r="E231" s="380">
        <f>SUM('Tire or Wheel set pricing'!D14+'Tire or Wheel set pricing'!D117)</f>
        <v>1081.5</v>
      </c>
      <c r="F231" s="381"/>
      <c r="G231" s="383">
        <f>SUM('Tire or Wheel set pricing'!F14+'Tire or Wheel set pricing'!F117)</f>
        <v>1004.25</v>
      </c>
      <c r="H231" s="381"/>
      <c r="I231" s="376"/>
      <c r="J231" s="377">
        <f t="shared" si="30"/>
        <v>1545</v>
      </c>
      <c r="K231" s="299"/>
    </row>
    <row r="232" spans="1:11" s="314" customFormat="1" ht="30" customHeight="1">
      <c r="A232" s="378"/>
      <c r="B232" s="432"/>
      <c r="C232" s="432"/>
      <c r="D232" s="433" t="s">
        <v>593</v>
      </c>
      <c r="E232" s="380">
        <f>'Tire or Wheel set pricing'!D14+'Tire or Wheel set pricing'!D155</f>
        <v>941.5</v>
      </c>
      <c r="F232" s="434"/>
      <c r="G232" s="383">
        <f>'Tire or Wheel set pricing'!F14+'Tire or Wheel set pricing'!F155</f>
        <v>874.25</v>
      </c>
      <c r="H232" s="381"/>
      <c r="I232" s="376"/>
      <c r="J232" s="377">
        <f t="shared" si="30"/>
        <v>1345</v>
      </c>
      <c r="K232" s="299"/>
    </row>
    <row r="233" spans="1:11" s="314" customFormat="1" ht="30" customHeight="1">
      <c r="A233" s="378"/>
      <c r="B233" s="432"/>
      <c r="C233" s="432"/>
      <c r="D233" s="433" t="s">
        <v>594</v>
      </c>
      <c r="E233" s="380">
        <f>'Tire or Wheel set pricing'!D14+'Tire or Wheel set pricing'!D158</f>
        <v>1025.5</v>
      </c>
      <c r="F233" s="434"/>
      <c r="G233" s="383">
        <f>'Tire or Wheel set pricing'!F14+'Tire or Wheel set pricing'!F158</f>
        <v>952.25</v>
      </c>
      <c r="H233" s="381"/>
      <c r="I233" s="376"/>
      <c r="J233" s="377">
        <f t="shared" si="30"/>
        <v>1465</v>
      </c>
      <c r="K233" s="299"/>
    </row>
    <row r="234" spans="1:11" s="314" customFormat="1" ht="30" customHeight="1">
      <c r="A234" s="378"/>
      <c r="B234" s="432"/>
      <c r="C234" s="432"/>
      <c r="D234" s="433" t="s">
        <v>622</v>
      </c>
      <c r="E234" s="380">
        <f>'Tire or Wheel set pricing'!D14+'Tire or Wheel set pricing'!D161</f>
        <v>1205.5</v>
      </c>
      <c r="F234" s="434"/>
      <c r="G234" s="383">
        <f>'Tire or Wheel set pricing'!F14+'Tire or Wheel set pricing'!F161</f>
        <v>1178.25</v>
      </c>
      <c r="H234" s="381"/>
      <c r="I234" s="376"/>
      <c r="J234" s="377">
        <f t="shared" si="30"/>
        <v>1722.1428571428573</v>
      </c>
      <c r="K234" s="299"/>
    </row>
    <row r="235" spans="1:11" s="314" customFormat="1" ht="30" customHeight="1">
      <c r="A235" s="398"/>
      <c r="B235" s="432"/>
      <c r="C235" s="432"/>
      <c r="D235" s="433" t="s">
        <v>626</v>
      </c>
      <c r="E235" s="380">
        <f>'Tire or Wheel set pricing'!D14+'Tire or Wheel set pricing'!D115</f>
        <v>1241.0999999999999</v>
      </c>
      <c r="F235" s="434"/>
      <c r="G235" s="383">
        <f>'Tire or Wheel set pricing'!F14+'Tire or Wheel set pricing'!F115</f>
        <v>1152.45</v>
      </c>
      <c r="H235" s="381"/>
      <c r="I235" s="376"/>
      <c r="J235" s="377">
        <f t="shared" si="30"/>
        <v>1773</v>
      </c>
      <c r="K235" s="299"/>
    </row>
    <row r="236" spans="1:11" s="314" customFormat="1" ht="30" customHeight="1" thickBot="1">
      <c r="A236" s="431"/>
      <c r="B236" s="395"/>
      <c r="C236" s="395"/>
      <c r="D236" s="396" t="s">
        <v>624</v>
      </c>
      <c r="E236" s="397">
        <f>'Tire or Wheel set pricing'!D14+'Tire or Wheel set pricing'!D159</f>
        <v>1193.5</v>
      </c>
      <c r="F236" s="387"/>
      <c r="G236" s="393">
        <f>'Tire or Wheel set pricing'!F14+'Tire or Wheel set pricing'!F159</f>
        <v>1108.25</v>
      </c>
      <c r="H236" s="381"/>
      <c r="I236" s="376"/>
      <c r="J236" s="377">
        <f t="shared" si="30"/>
        <v>1705</v>
      </c>
      <c r="K236" s="299"/>
    </row>
    <row r="237" spans="1:11" ht="33" customHeight="1" thickTop="1" thickBot="1">
      <c r="A237" s="111" t="s">
        <v>658</v>
      </c>
      <c r="B237" s="113"/>
      <c r="C237" s="114"/>
      <c r="D237" s="114"/>
      <c r="E237" s="282"/>
      <c r="F237" s="282"/>
      <c r="G237" s="282"/>
      <c r="H237" s="110"/>
      <c r="J237" s="361">
        <f t="shared" si="30"/>
        <v>0</v>
      </c>
      <c r="K237" s="299"/>
    </row>
    <row r="238" spans="1:11" ht="30" customHeight="1" thickTop="1">
      <c r="A238" s="370" t="s">
        <v>250</v>
      </c>
      <c r="B238" s="392"/>
      <c r="C238" s="379" t="s">
        <v>28</v>
      </c>
      <c r="D238" s="372" t="s">
        <v>186</v>
      </c>
      <c r="E238" s="380">
        <f>SUM('Tire or Wheel set pricing'!D40+'Tire or Wheel set pricing'!D69)</f>
        <v>935.9</v>
      </c>
      <c r="F238" s="381"/>
      <c r="G238" s="383">
        <f>SUM('Tire or Wheel set pricing'!F40+'Tire or Wheel set pricing'!F69)</f>
        <v>869.05</v>
      </c>
      <c r="H238" s="381"/>
      <c r="I238" s="376"/>
      <c r="J238" s="377">
        <f t="shared" si="30"/>
        <v>1337</v>
      </c>
      <c r="K238" s="299"/>
    </row>
    <row r="239" spans="1:11" ht="30" customHeight="1">
      <c r="A239" s="378" t="s">
        <v>388</v>
      </c>
      <c r="B239" s="392"/>
      <c r="C239" s="392"/>
      <c r="D239" s="379" t="s">
        <v>175</v>
      </c>
      <c r="E239" s="380">
        <f>SUM('Tire or Wheel set pricing'!D40+'Tire or Wheel set pricing'!D56)</f>
        <v>930.3</v>
      </c>
      <c r="F239" s="381"/>
      <c r="G239" s="383">
        <f>SUM('Tire or Wheel set pricing'!F40+'Tire or Wheel set pricing'!F56)</f>
        <v>863.85</v>
      </c>
      <c r="H239" s="381"/>
      <c r="I239" s="376"/>
      <c r="J239" s="377">
        <f t="shared" si="30"/>
        <v>1329</v>
      </c>
      <c r="K239" s="299"/>
    </row>
    <row r="240" spans="1:11" ht="30" customHeight="1">
      <c r="A240" s="378" t="s">
        <v>383</v>
      </c>
      <c r="B240" s="392"/>
      <c r="C240" s="392"/>
      <c r="D240" s="379" t="s">
        <v>188</v>
      </c>
      <c r="E240" s="380">
        <f>SUM('Tire or Wheel set pricing'!D40+'Tire or Wheel set pricing'!D82)</f>
        <v>958.3</v>
      </c>
      <c r="F240" s="381"/>
      <c r="G240" s="383">
        <f>SUM('Tire or Wheel set pricing'!F40+'Tire or Wheel set pricing'!F82)</f>
        <v>889.85</v>
      </c>
      <c r="H240" s="381"/>
      <c r="I240" s="376"/>
      <c r="J240" s="377">
        <f t="shared" si="30"/>
        <v>1369</v>
      </c>
      <c r="K240" s="299"/>
    </row>
    <row r="241" spans="1:11" ht="30" customHeight="1">
      <c r="A241" s="378" t="s">
        <v>559</v>
      </c>
      <c r="B241" s="392"/>
      <c r="C241" s="392"/>
      <c r="D241" s="379" t="s">
        <v>279</v>
      </c>
      <c r="E241" s="380">
        <f>SUM('Tire or Wheel set pricing'!D40+'Tire or Wheel set pricing'!D110)</f>
        <v>983.5</v>
      </c>
      <c r="F241" s="381"/>
      <c r="G241" s="383">
        <f>SUM('Tire or Wheel set pricing'!F40+'Tire or Wheel set pricing'!F110)</f>
        <v>913.25</v>
      </c>
      <c r="H241" s="381"/>
      <c r="I241" s="376"/>
      <c r="J241" s="377">
        <f t="shared" si="30"/>
        <v>1405</v>
      </c>
      <c r="K241" s="299"/>
    </row>
    <row r="242" spans="1:11" s="314" customFormat="1" ht="30" customHeight="1">
      <c r="A242" s="378" t="s">
        <v>560</v>
      </c>
      <c r="B242" s="392"/>
      <c r="C242" s="392"/>
      <c r="D242" s="379" t="s">
        <v>590</v>
      </c>
      <c r="E242" s="380">
        <f>'Tire or Wheel set pricing'!D40+'Tire or Wheel set pricing'!D149</f>
        <v>913.5</v>
      </c>
      <c r="F242" s="381"/>
      <c r="G242" s="383">
        <f>'Tire or Wheel set pricing'!F40+'Tire or Wheel set pricing'!F149</f>
        <v>848.25</v>
      </c>
      <c r="H242" s="381"/>
      <c r="I242" s="376"/>
      <c r="J242" s="377">
        <f t="shared" si="30"/>
        <v>1305</v>
      </c>
      <c r="K242" s="299"/>
    </row>
    <row r="243" spans="1:11" s="314" customFormat="1" ht="30" customHeight="1">
      <c r="A243" s="378" t="s">
        <v>561</v>
      </c>
      <c r="B243" s="392"/>
      <c r="C243" s="392"/>
      <c r="D243" s="379" t="s">
        <v>591</v>
      </c>
      <c r="E243" s="380">
        <f>'Tire or Wheel set pricing'!D40+'Tire or Wheel set pricing'!D154</f>
        <v>941.5</v>
      </c>
      <c r="F243" s="381"/>
      <c r="G243" s="383">
        <f>'Tire or Wheel set pricing'!F40+'Tire or Wheel set pricing'!F154</f>
        <v>874.25</v>
      </c>
      <c r="H243" s="381"/>
      <c r="I243" s="376"/>
      <c r="J243" s="377">
        <f t="shared" si="30"/>
        <v>1345</v>
      </c>
      <c r="K243" s="299"/>
    </row>
    <row r="244" spans="1:11" s="314" customFormat="1" ht="30" customHeight="1">
      <c r="A244" s="378" t="s">
        <v>661</v>
      </c>
      <c r="B244" s="392"/>
      <c r="C244" s="392"/>
      <c r="D244" s="379" t="s">
        <v>621</v>
      </c>
      <c r="E244" s="380">
        <f>'Tire or Wheel set pricing'!D40+'Tire or Wheel set pricing'!D160</f>
        <v>1145.5</v>
      </c>
      <c r="F244" s="381"/>
      <c r="G244" s="383">
        <f>'Tire or Wheel set pricing'!F40+'Tire or Wheel set pricing'!F160</f>
        <v>1118.25</v>
      </c>
      <c r="H244" s="381"/>
      <c r="I244" s="376"/>
      <c r="J244" s="377">
        <f t="shared" si="30"/>
        <v>1636.4285714285716</v>
      </c>
      <c r="K244" s="299"/>
    </row>
    <row r="245" spans="1:11" ht="30" customHeight="1">
      <c r="A245" s="378" t="s">
        <v>563</v>
      </c>
      <c r="B245" s="392"/>
      <c r="C245" s="392"/>
      <c r="D245" s="379" t="s">
        <v>314</v>
      </c>
      <c r="E245" s="380">
        <f>SUM('Tire or Wheel set pricing'!D40+'Tire or Wheel set pricing'!D71)</f>
        <v>1008.6999999999999</v>
      </c>
      <c r="F245" s="381"/>
      <c r="G245" s="383">
        <f>SUM('Tire or Wheel set pricing'!F40+'Tire or Wheel set pricing'!F71)</f>
        <v>936.65</v>
      </c>
      <c r="H245" s="381"/>
      <c r="I245" s="376"/>
      <c r="J245" s="377">
        <f t="shared" si="30"/>
        <v>1441</v>
      </c>
      <c r="K245" s="299"/>
    </row>
    <row r="246" spans="1:11" ht="30" customHeight="1">
      <c r="A246" s="378" t="s">
        <v>564</v>
      </c>
      <c r="B246" s="392"/>
      <c r="C246" s="392"/>
      <c r="D246" s="379" t="s">
        <v>192</v>
      </c>
      <c r="E246" s="380">
        <f>SUM('Tire or Wheel set pricing'!D40+'Tire or Wheel set pricing'!D83)</f>
        <v>1000.3</v>
      </c>
      <c r="F246" s="381"/>
      <c r="G246" s="383">
        <f>SUM('Tire or Wheel set pricing'!F40+'Tire or Wheel set pricing'!F83)</f>
        <v>928.85</v>
      </c>
      <c r="H246" s="381"/>
      <c r="I246" s="376"/>
      <c r="J246" s="377">
        <f t="shared" si="30"/>
        <v>1429</v>
      </c>
      <c r="K246" s="299"/>
    </row>
    <row r="247" spans="1:11" ht="30" customHeight="1">
      <c r="A247" s="384"/>
      <c r="B247" s="392"/>
      <c r="C247" s="392"/>
      <c r="D247" s="385" t="s">
        <v>189</v>
      </c>
      <c r="E247" s="380">
        <f>SUM('Tire or Wheel set pricing'!D40+'Tire or Wheel set pricing'!D99)</f>
        <v>1095.5</v>
      </c>
      <c r="F247" s="381"/>
      <c r="G247" s="383">
        <f>SUM('Tire or Wheel set pricing'!F40+'Tire or Wheel set pricing'!F99)</f>
        <v>1017.25</v>
      </c>
      <c r="H247" s="381"/>
      <c r="I247" s="376"/>
      <c r="J247" s="377">
        <f t="shared" si="30"/>
        <v>1565</v>
      </c>
      <c r="K247" s="299"/>
    </row>
    <row r="248" spans="1:11" ht="30" customHeight="1">
      <c r="A248" s="378"/>
      <c r="B248" s="392"/>
      <c r="C248" s="392"/>
      <c r="D248" s="379" t="s">
        <v>325</v>
      </c>
      <c r="E248" s="380">
        <f>SUM('Tire or Wheel set pricing'!D40+'Tire or Wheel set pricing'!D113)</f>
        <v>1053.5</v>
      </c>
      <c r="F248" s="381"/>
      <c r="G248" s="383">
        <f>SUM('Tire or Wheel set pricing'!F40+'Tire or Wheel set pricing'!F113)</f>
        <v>978.25</v>
      </c>
      <c r="H248" s="381"/>
      <c r="I248" s="376"/>
      <c r="J248" s="377">
        <f t="shared" si="30"/>
        <v>1505</v>
      </c>
      <c r="K248" s="299"/>
    </row>
    <row r="249" spans="1:11" ht="30" customHeight="1">
      <c r="A249" s="398"/>
      <c r="B249" s="432"/>
      <c r="C249" s="432"/>
      <c r="D249" s="433" t="s">
        <v>493</v>
      </c>
      <c r="E249" s="380">
        <f>SUM('Tire or Wheel set pricing'!D40+'Tire or Wheel set pricing'!D117)</f>
        <v>1081.5</v>
      </c>
      <c r="F249" s="434"/>
      <c r="G249" s="383">
        <f>SUM('Tire or Wheel set pricing'!F40+'Tire or Wheel set pricing'!F117)</f>
        <v>1004.25</v>
      </c>
      <c r="H249" s="381"/>
      <c r="I249" s="376"/>
      <c r="J249" s="377">
        <f t="shared" si="30"/>
        <v>1545</v>
      </c>
      <c r="K249" s="299"/>
    </row>
    <row r="250" spans="1:11" s="314" customFormat="1" ht="30" customHeight="1">
      <c r="A250" s="398"/>
      <c r="B250" s="432"/>
      <c r="C250" s="432"/>
      <c r="D250" s="433" t="s">
        <v>593</v>
      </c>
      <c r="E250" s="380">
        <f>'Tire or Wheel set pricing'!D40+'Tire or Wheel set pricing'!D155</f>
        <v>941.5</v>
      </c>
      <c r="F250" s="434"/>
      <c r="G250" s="383">
        <f>'Tire or Wheel set pricing'!F40+'Tire or Wheel set pricing'!F155</f>
        <v>874.25</v>
      </c>
      <c r="H250" s="381"/>
      <c r="I250" s="376"/>
      <c r="J250" s="377">
        <f t="shared" si="30"/>
        <v>1345</v>
      </c>
      <c r="K250" s="299"/>
    </row>
    <row r="251" spans="1:11" s="314" customFormat="1" ht="30" customHeight="1">
      <c r="A251" s="398"/>
      <c r="B251" s="432"/>
      <c r="C251" s="432"/>
      <c r="D251" s="433" t="s">
        <v>594</v>
      </c>
      <c r="E251" s="380">
        <f>'Tire or Wheel set pricing'!D40+'Tire or Wheel set pricing'!D158</f>
        <v>1025.5</v>
      </c>
      <c r="F251" s="434"/>
      <c r="G251" s="383">
        <f>'Tire or Wheel set pricing'!F40+'Tire or Wheel set pricing'!F158</f>
        <v>952.25</v>
      </c>
      <c r="H251" s="381"/>
      <c r="I251" s="376"/>
      <c r="J251" s="377">
        <f t="shared" si="30"/>
        <v>1465</v>
      </c>
      <c r="K251" s="299"/>
    </row>
    <row r="252" spans="1:11" s="314" customFormat="1" ht="30" customHeight="1">
      <c r="A252" s="398"/>
      <c r="B252" s="432"/>
      <c r="C252" s="432"/>
      <c r="D252" s="433" t="s">
        <v>622</v>
      </c>
      <c r="E252" s="380">
        <f>'Tire or Wheel set pricing'!D40+'Tire or Wheel set pricing'!D161</f>
        <v>1205.5</v>
      </c>
      <c r="F252" s="434"/>
      <c r="G252" s="383">
        <f>'Tire or Wheel set pricing'!F40+'Tire or Wheel set pricing'!F161</f>
        <v>1178.25</v>
      </c>
      <c r="H252" s="381"/>
      <c r="I252" s="376"/>
      <c r="J252" s="377">
        <f t="shared" si="30"/>
        <v>1722.1428571428573</v>
      </c>
      <c r="K252" s="299"/>
    </row>
    <row r="253" spans="1:11" s="314" customFormat="1" ht="30" customHeight="1">
      <c r="A253" s="398"/>
      <c r="B253" s="432"/>
      <c r="C253" s="432"/>
      <c r="D253" s="433" t="s">
        <v>626</v>
      </c>
      <c r="E253" s="380">
        <f>'Tire or Wheel set pricing'!D40+'Tire or Wheel set pricing'!D115</f>
        <v>1241.0999999999999</v>
      </c>
      <c r="F253" s="434"/>
      <c r="G253" s="383">
        <f>'Tire or Wheel set pricing'!F40+'Tire or Wheel set pricing'!F115</f>
        <v>1152.45</v>
      </c>
      <c r="H253" s="381"/>
      <c r="I253" s="376"/>
      <c r="J253" s="377">
        <f t="shared" si="30"/>
        <v>1773</v>
      </c>
      <c r="K253" s="299"/>
    </row>
    <row r="254" spans="1:11" s="314" customFormat="1" ht="30" customHeight="1" thickBot="1">
      <c r="A254" s="431"/>
      <c r="B254" s="395"/>
      <c r="C254" s="395"/>
      <c r="D254" s="396" t="s">
        <v>624</v>
      </c>
      <c r="E254" s="397">
        <f>'Tire or Wheel set pricing'!D40+'Tire or Wheel set pricing'!D159</f>
        <v>1193.5</v>
      </c>
      <c r="F254" s="387"/>
      <c r="G254" s="393">
        <f>'Tire or Wheel set pricing'!F40+'Tire or Wheel set pricing'!F159</f>
        <v>1108.25</v>
      </c>
      <c r="H254" s="381"/>
      <c r="I254" s="376"/>
      <c r="J254" s="377">
        <f t="shared" si="30"/>
        <v>1705</v>
      </c>
      <c r="K254" s="299"/>
    </row>
    <row r="255" spans="1:11" s="314" customFormat="1" ht="30" customHeight="1" thickTop="1" thickBot="1">
      <c r="A255" s="315"/>
      <c r="B255" s="325"/>
      <c r="C255" s="325"/>
      <c r="D255" s="324"/>
      <c r="E255" s="323"/>
      <c r="F255" s="323"/>
      <c r="G255" s="323"/>
      <c r="H255" s="110"/>
      <c r="J255" s="361">
        <f t="shared" si="30"/>
        <v>0</v>
      </c>
      <c r="K255" s="299"/>
    </row>
    <row r="256" spans="1:11" ht="36" customHeight="1" thickTop="1" thickBot="1">
      <c r="A256" s="94" t="s">
        <v>255</v>
      </c>
      <c r="B256" s="42"/>
      <c r="C256" s="42"/>
      <c r="D256" s="42"/>
      <c r="E256" s="39"/>
      <c r="F256" s="39"/>
      <c r="G256" s="39"/>
      <c r="H256" s="92"/>
      <c r="J256" s="361">
        <f t="shared" si="30"/>
        <v>0</v>
      </c>
      <c r="K256" s="299"/>
    </row>
    <row r="257" spans="1:11" ht="30" hidden="1" customHeight="1" thickTop="1">
      <c r="A257" s="52" t="s">
        <v>183</v>
      </c>
      <c r="B257" s="53"/>
      <c r="C257" s="53" t="s">
        <v>28</v>
      </c>
      <c r="D257" s="53" t="s">
        <v>163</v>
      </c>
      <c r="E257" s="54" t="e">
        <f>SUM('Tire or Wheel set pricing'!D15+'Tire or Wheel set pricing'!#REF!)+58.8</f>
        <v>#REF!</v>
      </c>
      <c r="F257" s="55" t="e">
        <f>SUM(E257-50)</f>
        <v>#REF!</v>
      </c>
      <c r="G257" s="56" t="e">
        <f>SUM('Tire or Wheel set pricing'!F15+'Tire or Wheel set pricing'!#REF!)+54.6</f>
        <v>#REF!</v>
      </c>
      <c r="H257" s="56" t="e">
        <f>SUM(G257-50)</f>
        <v>#REF!</v>
      </c>
      <c r="J257" s="361" t="e">
        <f t="shared" si="30"/>
        <v>#REF!</v>
      </c>
      <c r="K257" s="299"/>
    </row>
    <row r="258" spans="1:11" ht="30" customHeight="1" thickTop="1">
      <c r="A258" s="370" t="s">
        <v>183</v>
      </c>
      <c r="B258" s="371"/>
      <c r="C258" s="371" t="s">
        <v>28</v>
      </c>
      <c r="D258" s="372" t="s">
        <v>186</v>
      </c>
      <c r="E258" s="390">
        <f>SUM('Tire or Wheel set pricing'!D15+'Tire or Wheel set pricing'!D69)+60</f>
        <v>1191.9000000000001</v>
      </c>
      <c r="F258" s="381">
        <f>SUM(E258-50)</f>
        <v>1141.9000000000001</v>
      </c>
      <c r="G258" s="373">
        <f>SUM('Tire or Wheel set pricing'!F15+'Tire or Wheel set pricing'!F69)+60</f>
        <v>1111.05</v>
      </c>
      <c r="H258" s="383">
        <f>SUM(G258-50)</f>
        <v>1061.05</v>
      </c>
      <c r="I258" s="384"/>
      <c r="J258" s="377">
        <f t="shared" si="30"/>
        <v>1702.714285714286</v>
      </c>
      <c r="K258" s="299"/>
    </row>
    <row r="259" spans="1:11" ht="30" customHeight="1">
      <c r="A259" s="435" t="s">
        <v>267</v>
      </c>
      <c r="B259" s="436"/>
      <c r="C259" s="379"/>
      <c r="D259" s="379" t="s">
        <v>175</v>
      </c>
      <c r="E259" s="380">
        <f>SUM('Tire or Wheel set pricing'!D15+'Tire or Wheel set pricing'!D56)+60</f>
        <v>1186.3</v>
      </c>
      <c r="F259" s="381">
        <f>SUM(E259-50)</f>
        <v>1136.3</v>
      </c>
      <c r="G259" s="381">
        <f>SUM('Tire or Wheel set pricing'!F15+'Tire or Wheel set pricing'!F56)+60</f>
        <v>1105.8499999999999</v>
      </c>
      <c r="H259" s="381">
        <f>SUM(G259-40)</f>
        <v>1065.8499999999999</v>
      </c>
      <c r="I259" s="384"/>
      <c r="J259" s="377">
        <f t="shared" si="30"/>
        <v>1694.7142857142858</v>
      </c>
      <c r="K259" s="299"/>
    </row>
    <row r="260" spans="1:11" ht="30" customHeight="1">
      <c r="A260" s="437" t="s">
        <v>488</v>
      </c>
      <c r="B260" s="408"/>
      <c r="C260" s="379"/>
      <c r="D260" s="379" t="s">
        <v>188</v>
      </c>
      <c r="E260" s="380">
        <f>SUM('Tire or Wheel set pricing'!D15+'Tire or Wheel set pricing'!D82)+60</f>
        <v>1214.3</v>
      </c>
      <c r="F260" s="381">
        <f t="shared" ref="F260:F267" si="34">SUM(E260-50)</f>
        <v>1164.3</v>
      </c>
      <c r="G260" s="381">
        <f>SUM('Tire or Wheel set pricing'!F15+'Tire or Wheel set pricing'!F82)+60</f>
        <v>1131.8499999999999</v>
      </c>
      <c r="H260" s="381">
        <v>1130.5999999999999</v>
      </c>
      <c r="I260" s="384"/>
      <c r="J260" s="377">
        <f t="shared" si="30"/>
        <v>1734.7142857142858</v>
      </c>
      <c r="K260" s="299"/>
    </row>
    <row r="261" spans="1:11" ht="30" customHeight="1">
      <c r="A261" s="438"/>
      <c r="B261" s="408"/>
      <c r="C261" s="379"/>
      <c r="D261" s="379" t="s">
        <v>279</v>
      </c>
      <c r="E261" s="380">
        <f>SUM('Tire or Wheel set pricing'!D15+'Tire or Wheel set pricing'!D110)+60</f>
        <v>1239.5</v>
      </c>
      <c r="F261" s="381"/>
      <c r="G261" s="381">
        <f>SUM('Tire or Wheel set pricing'!F15+'Tire or Wheel set pricing'!F110)+60</f>
        <v>1155.25</v>
      </c>
      <c r="H261" s="381"/>
      <c r="I261" s="384"/>
      <c r="J261" s="377">
        <f t="shared" si="30"/>
        <v>1770.7142857142858</v>
      </c>
      <c r="K261" s="299"/>
    </row>
    <row r="262" spans="1:11" s="314" customFormat="1" ht="30" customHeight="1">
      <c r="A262" s="438"/>
      <c r="B262" s="408"/>
      <c r="C262" s="379"/>
      <c r="D262" s="379" t="s">
        <v>590</v>
      </c>
      <c r="E262" s="380">
        <f>'Tire or Wheel set pricing'!D15+'Tire or Wheel set pricing'!D149</f>
        <v>1109.5</v>
      </c>
      <c r="F262" s="381"/>
      <c r="G262" s="381">
        <f>'Tire or Wheel set pricing'!F15+'Tire or Wheel set pricing'!F149</f>
        <v>1030.25</v>
      </c>
      <c r="H262" s="381"/>
      <c r="I262" s="384"/>
      <c r="J262" s="377">
        <f t="shared" si="30"/>
        <v>1585</v>
      </c>
      <c r="K262" s="299"/>
    </row>
    <row r="263" spans="1:11" s="314" customFormat="1" ht="30" customHeight="1">
      <c r="A263" s="438"/>
      <c r="B263" s="408"/>
      <c r="C263" s="379"/>
      <c r="D263" s="379" t="s">
        <v>591</v>
      </c>
      <c r="E263" s="380">
        <f>'Tire or Wheel set pricing'!D15+'Tire or Wheel set pricing'!D154</f>
        <v>1137.5</v>
      </c>
      <c r="F263" s="381"/>
      <c r="G263" s="381">
        <f>'Tire or Wheel set pricing'!F10+'Tire or Wheel set pricing'!F154</f>
        <v>1017.25</v>
      </c>
      <c r="H263" s="381"/>
      <c r="I263" s="384"/>
      <c r="J263" s="377">
        <f t="shared" si="30"/>
        <v>1625</v>
      </c>
      <c r="K263" s="299"/>
    </row>
    <row r="264" spans="1:11" s="314" customFormat="1" ht="30" customHeight="1">
      <c r="A264" s="438"/>
      <c r="B264" s="408"/>
      <c r="C264" s="379"/>
      <c r="D264" s="379" t="s">
        <v>621</v>
      </c>
      <c r="E264" s="380">
        <f>'Tire or Wheel set pricing'!D15+'Tire or Wheel set pricing'!D160</f>
        <v>1341.5</v>
      </c>
      <c r="F264" s="381"/>
      <c r="G264" s="381">
        <f>'Tire or Wheel set pricing'!F15+'Tire or Wheel set pricing'!F160</f>
        <v>1300.25</v>
      </c>
      <c r="H264" s="381"/>
      <c r="I264" s="384"/>
      <c r="J264" s="377">
        <f t="shared" si="30"/>
        <v>1916.4285714285716</v>
      </c>
      <c r="K264" s="299"/>
    </row>
    <row r="265" spans="1:11" ht="30" customHeight="1">
      <c r="A265" s="438"/>
      <c r="B265" s="408"/>
      <c r="C265" s="379"/>
      <c r="D265" s="379" t="s">
        <v>314</v>
      </c>
      <c r="E265" s="380">
        <f>SUM('Tire or Wheel set pricing'!D15+'Tire or Wheel set pricing'!D71)+60</f>
        <v>1264.6999999999998</v>
      </c>
      <c r="F265" s="381"/>
      <c r="G265" s="381">
        <f>SUM('Tire or Wheel set pricing'!F15+'Tire or Wheel set pricing'!F71)+60</f>
        <v>1178.6500000000001</v>
      </c>
      <c r="H265" s="381"/>
      <c r="I265" s="384"/>
      <c r="J265" s="377">
        <f t="shared" si="30"/>
        <v>1806.7142857142856</v>
      </c>
      <c r="K265" s="299"/>
    </row>
    <row r="266" spans="1:11" ht="30" customHeight="1">
      <c r="A266" s="438"/>
      <c r="B266" s="408"/>
      <c r="C266" s="379"/>
      <c r="D266" s="379" t="s">
        <v>192</v>
      </c>
      <c r="E266" s="380">
        <f>SUM('Tire or Wheel set pricing'!D15+'Tire or Wheel set pricing'!D83)+60</f>
        <v>1256.3</v>
      </c>
      <c r="F266" s="381"/>
      <c r="G266" s="381">
        <f>SUM('Tire or Wheel set pricing'!F15+'Tire or Wheel set pricing'!F83)+60</f>
        <v>1170.8499999999999</v>
      </c>
      <c r="H266" s="381"/>
      <c r="I266" s="384"/>
      <c r="J266" s="377">
        <f t="shared" si="30"/>
        <v>1794.7142857142858</v>
      </c>
      <c r="K266" s="299"/>
    </row>
    <row r="267" spans="1:11" ht="30" customHeight="1" thickBot="1">
      <c r="A267" s="384"/>
      <c r="B267" s="392"/>
      <c r="C267" s="392"/>
      <c r="D267" s="385" t="s">
        <v>189</v>
      </c>
      <c r="E267" s="380">
        <f>SUM('Tire or Wheel set pricing'!D15+'Tire or Wheel set pricing'!D99)+60</f>
        <v>1351.5</v>
      </c>
      <c r="F267" s="381">
        <f t="shared" si="34"/>
        <v>1301.5</v>
      </c>
      <c r="G267" s="381">
        <f>SUM('Tire or Wheel set pricing'!F15+'Tire or Wheel set pricing'!F99)+60</f>
        <v>1259.25</v>
      </c>
      <c r="H267" s="387">
        <v>1211.2</v>
      </c>
      <c r="I267" s="384"/>
      <c r="J267" s="377">
        <f t="shared" si="30"/>
        <v>1930.7142857142858</v>
      </c>
      <c r="K267" s="299"/>
    </row>
    <row r="268" spans="1:11" ht="36.75" hidden="1" thickTop="1" thickBot="1">
      <c r="A268" s="439" t="s">
        <v>190</v>
      </c>
      <c r="B268" s="379"/>
      <c r="C268" s="396"/>
      <c r="D268" s="379" t="s">
        <v>325</v>
      </c>
      <c r="E268" s="387"/>
      <c r="F268" s="387"/>
      <c r="G268" s="387"/>
      <c r="H268" s="381"/>
      <c r="I268" s="376"/>
      <c r="J268" s="377">
        <f t="shared" si="30"/>
        <v>0</v>
      </c>
      <c r="K268" s="299"/>
    </row>
    <row r="269" spans="1:11" ht="36" hidden="1" thickTop="1">
      <c r="A269" s="370"/>
      <c r="B269" s="371"/>
      <c r="C269" s="371"/>
      <c r="D269" s="433" t="s">
        <v>493</v>
      </c>
      <c r="E269" s="390" t="e">
        <f>SUM('Tire or Wheel set pricing'!#REF!+'Tire or Wheel set pricing'!#REF!)</f>
        <v>#REF!</v>
      </c>
      <c r="F269" s="373" t="e">
        <f t="shared" ref="F269:F271" si="35">SUM(E269-50)</f>
        <v>#REF!</v>
      </c>
      <c r="G269" s="373" t="e">
        <f>SUM('Tire or Wheel set pricing'!#REF!+'Tire or Wheel set pricing'!#REF!)</f>
        <v>#REF!</v>
      </c>
      <c r="H269" s="375" t="e">
        <f>SUM(G269-50)</f>
        <v>#REF!</v>
      </c>
      <c r="I269" s="384"/>
      <c r="J269" s="377" t="e">
        <f t="shared" ref="J269:J332" si="36">E269/(1-0.3)</f>
        <v>#REF!</v>
      </c>
      <c r="K269" s="299"/>
    </row>
    <row r="270" spans="1:11" ht="36" hidden="1" thickTop="1">
      <c r="A270" s="378" t="s">
        <v>187</v>
      </c>
      <c r="B270" s="371"/>
      <c r="C270" s="379" t="s">
        <v>28</v>
      </c>
      <c r="D270" s="433" t="s">
        <v>593</v>
      </c>
      <c r="E270" s="380" t="e">
        <f>SUM('Tire or Wheel set pricing'!#REF!+'Tire or Wheel set pricing'!D69)</f>
        <v>#REF!</v>
      </c>
      <c r="F270" s="381" t="e">
        <f t="shared" si="35"/>
        <v>#REF!</v>
      </c>
      <c r="G270" s="381" t="e">
        <f>SUM('Tire or Wheel set pricing'!#REF!+'Tire or Wheel set pricing'!F69)</f>
        <v>#REF!</v>
      </c>
      <c r="H270" s="383" t="e">
        <f t="shared" ref="H270:H271" si="37">SUM(G270-50)</f>
        <v>#REF!</v>
      </c>
      <c r="I270" s="384"/>
      <c r="J270" s="377" t="e">
        <f t="shared" si="36"/>
        <v>#REF!</v>
      </c>
      <c r="K270" s="299"/>
    </row>
    <row r="271" spans="1:11" ht="33.75" hidden="1" customHeight="1">
      <c r="A271" s="440"/>
      <c r="B271" s="441"/>
      <c r="C271" s="379"/>
      <c r="D271" s="433" t="s">
        <v>594</v>
      </c>
      <c r="E271" s="380" t="e">
        <f>SUM('Tire or Wheel set pricing'!#REF!+'Tire or Wheel set pricing'!D56)</f>
        <v>#REF!</v>
      </c>
      <c r="F271" s="381" t="e">
        <f t="shared" si="35"/>
        <v>#REF!</v>
      </c>
      <c r="G271" s="381" t="e">
        <f>SUM('Tire or Wheel set pricing'!#REF!+'Tire or Wheel set pricing'!F56)</f>
        <v>#REF!</v>
      </c>
      <c r="H271" s="381" t="e">
        <f t="shared" si="37"/>
        <v>#REF!</v>
      </c>
      <c r="I271" s="384"/>
      <c r="J271" s="377" t="e">
        <f t="shared" si="36"/>
        <v>#REF!</v>
      </c>
      <c r="K271" s="299"/>
    </row>
    <row r="272" spans="1:11" ht="36.75" hidden="1" thickTop="1" thickBot="1">
      <c r="A272" s="406"/>
      <c r="B272" s="428"/>
      <c r="C272" s="379"/>
      <c r="D272" s="396" t="s">
        <v>622</v>
      </c>
      <c r="E272" s="380" t="e">
        <f>SUM('Tire or Wheel set pricing'!#REF!+'Tire or Wheel set pricing'!D82)</f>
        <v>#REF!</v>
      </c>
      <c r="F272" s="381" t="e">
        <f t="shared" ref="F272:F273" si="38">SUM(E272-50)</f>
        <v>#REF!</v>
      </c>
      <c r="G272" s="381" t="e">
        <f>SUM('Tire or Wheel set pricing'!#REF!+'Tire or Wheel set pricing'!F82)</f>
        <v>#REF!</v>
      </c>
      <c r="H272" s="381">
        <v>901.6</v>
      </c>
      <c r="I272" s="384"/>
      <c r="J272" s="377" t="e">
        <f t="shared" si="36"/>
        <v>#REF!</v>
      </c>
      <c r="K272" s="299"/>
    </row>
    <row r="273" spans="1:11" ht="36.75" hidden="1" thickTop="1" thickBot="1">
      <c r="A273" s="378"/>
      <c r="B273" s="392"/>
      <c r="C273" s="392"/>
      <c r="D273" s="385" t="s">
        <v>189</v>
      </c>
      <c r="E273" s="380" t="e">
        <f>SUM('Tire or Wheel set pricing'!#REF!+'Tire or Wheel set pricing'!D99)</f>
        <v>#REF!</v>
      </c>
      <c r="F273" s="381" t="e">
        <f t="shared" si="38"/>
        <v>#REF!</v>
      </c>
      <c r="G273" s="381" t="e">
        <f>SUM('Tire or Wheel set pricing'!#REF!+'Tire or Wheel set pricing'!F99)</f>
        <v>#REF!</v>
      </c>
      <c r="H273" s="387">
        <v>982.2</v>
      </c>
      <c r="I273" s="384"/>
      <c r="J273" s="377" t="e">
        <f t="shared" si="36"/>
        <v>#REF!</v>
      </c>
      <c r="K273" s="299"/>
    </row>
    <row r="274" spans="1:11" ht="36" thickTop="1">
      <c r="A274" s="399" t="s">
        <v>182</v>
      </c>
      <c r="B274" s="392"/>
      <c r="C274" s="392"/>
      <c r="D274" s="379" t="s">
        <v>325</v>
      </c>
      <c r="E274" s="380">
        <f>SUM('Tire or Wheel set pricing'!D15+'Tire or Wheel set pricing'!D113)+60</f>
        <v>1309.5</v>
      </c>
      <c r="F274" s="381"/>
      <c r="G274" s="383">
        <f>SUM('Tire or Wheel set pricing'!F15+'Tire or Wheel set pricing'!F113)+60</f>
        <v>1220.25</v>
      </c>
      <c r="H274" s="381"/>
      <c r="I274" s="376"/>
      <c r="J274" s="377">
        <f t="shared" si="36"/>
        <v>1870.7142857142858</v>
      </c>
      <c r="K274" s="299"/>
    </row>
    <row r="275" spans="1:11" ht="35.25">
      <c r="A275" s="442"/>
      <c r="B275" s="432"/>
      <c r="C275" s="432"/>
      <c r="D275" s="433" t="s">
        <v>492</v>
      </c>
      <c r="E275" s="380">
        <f>SUM('Tire or Wheel set pricing'!D15+'Tire or Wheel set pricing'!D117)+60</f>
        <v>1337.5</v>
      </c>
      <c r="F275" s="381"/>
      <c r="G275" s="383">
        <f>SUM('Tire or Wheel set pricing'!F15+'Tire or Wheel set pricing'!F117)+60</f>
        <v>1246.25</v>
      </c>
      <c r="H275" s="381"/>
      <c r="I275" s="376"/>
      <c r="J275" s="377">
        <f t="shared" si="36"/>
        <v>1910.7142857142858</v>
      </c>
      <c r="K275" s="299"/>
    </row>
    <row r="276" spans="1:11" s="314" customFormat="1" ht="35.25">
      <c r="A276" s="443"/>
      <c r="B276" s="432"/>
      <c r="C276" s="432"/>
      <c r="D276" s="433" t="s">
        <v>593</v>
      </c>
      <c r="E276" s="380">
        <f>'Tire or Wheel set pricing'!D15+'Tire or Wheel set pricing'!D155</f>
        <v>1137.5</v>
      </c>
      <c r="F276" s="434"/>
      <c r="G276" s="383">
        <f>'Tire or Wheel set pricing'!F15+'Tire or Wheel set pricing'!F154</f>
        <v>1056.25</v>
      </c>
      <c r="H276" s="381"/>
      <c r="I276" s="376"/>
      <c r="J276" s="377">
        <f t="shared" si="36"/>
        <v>1625</v>
      </c>
      <c r="K276" s="299"/>
    </row>
    <row r="277" spans="1:11" s="314" customFormat="1" ht="35.25">
      <c r="A277" s="443"/>
      <c r="B277" s="432"/>
      <c r="C277" s="432"/>
      <c r="D277" s="433" t="s">
        <v>594</v>
      </c>
      <c r="E277" s="380">
        <f>'Tire or Wheel set pricing'!D15+'Tire or Wheel set pricing'!D158</f>
        <v>1221.5</v>
      </c>
      <c r="F277" s="434"/>
      <c r="G277" s="383">
        <f>'Tire or Wheel set pricing'!F15+'Tire or Wheel set pricing'!F158</f>
        <v>1134.25</v>
      </c>
      <c r="H277" s="381"/>
      <c r="I277" s="376"/>
      <c r="J277" s="377">
        <f t="shared" si="36"/>
        <v>1745</v>
      </c>
      <c r="K277" s="299"/>
    </row>
    <row r="278" spans="1:11" s="314" customFormat="1" ht="35.25">
      <c r="A278" s="443"/>
      <c r="B278" s="432"/>
      <c r="C278" s="432"/>
      <c r="D278" s="433" t="s">
        <v>622</v>
      </c>
      <c r="E278" s="380">
        <f>'Tire or Wheel set pricing'!D15+'Tire or Wheel set pricing'!D161</f>
        <v>1401.5</v>
      </c>
      <c r="F278" s="434"/>
      <c r="G278" s="383">
        <f>'Tire or Wheel set pricing'!F15+'Tire or Wheel set pricing'!F161</f>
        <v>1360.25</v>
      </c>
      <c r="H278" s="381"/>
      <c r="I278" s="376"/>
      <c r="J278" s="377">
        <f t="shared" si="36"/>
        <v>2002.1428571428573</v>
      </c>
      <c r="K278" s="299"/>
    </row>
    <row r="279" spans="1:11" s="314" customFormat="1" ht="35.25">
      <c r="A279" s="442"/>
      <c r="B279" s="432"/>
      <c r="C279" s="432"/>
      <c r="D279" s="433" t="s">
        <v>626</v>
      </c>
      <c r="E279" s="380">
        <f>'Tire or Wheel set pricing'!D15+'Tire or Wheel set pricing'!D115</f>
        <v>1437.1</v>
      </c>
      <c r="F279" s="434"/>
      <c r="G279" s="383">
        <f>'Tire or Wheel set pricing'!F15+'Tire or Wheel set pricing'!F115</f>
        <v>1334.45</v>
      </c>
      <c r="H279" s="381"/>
      <c r="I279" s="376"/>
      <c r="J279" s="377">
        <f t="shared" si="36"/>
        <v>2053</v>
      </c>
      <c r="K279" s="299"/>
    </row>
    <row r="280" spans="1:11" s="314" customFormat="1" ht="36" thickBot="1">
      <c r="A280" s="444"/>
      <c r="B280" s="395"/>
      <c r="C280" s="395"/>
      <c r="D280" s="396" t="s">
        <v>624</v>
      </c>
      <c r="E280" s="397">
        <f>'Tire or Wheel set pricing'!D15+'Tire or Wheel set pricing'!D159</f>
        <v>1389.5</v>
      </c>
      <c r="F280" s="387"/>
      <c r="G280" s="393">
        <f>'Tire or Wheel set pricing'!F15+'Tire or Wheel set pricing'!F159</f>
        <v>1290.25</v>
      </c>
      <c r="H280" s="381"/>
      <c r="I280" s="376"/>
      <c r="J280" s="377">
        <f t="shared" si="36"/>
        <v>1985.0000000000002</v>
      </c>
      <c r="K280" s="299"/>
    </row>
    <row r="281" spans="1:11" ht="38.25" customHeight="1" thickTop="1" thickBot="1">
      <c r="A281" s="145" t="s">
        <v>662</v>
      </c>
      <c r="B281" s="153"/>
      <c r="C281" s="112"/>
      <c r="D281" s="59"/>
      <c r="E281" s="58"/>
      <c r="F281" s="58"/>
      <c r="G281" s="58"/>
      <c r="H281" s="110"/>
      <c r="J281" s="361">
        <f t="shared" si="36"/>
        <v>0</v>
      </c>
      <c r="K281" s="299"/>
    </row>
    <row r="282" spans="1:11" ht="36" thickTop="1">
      <c r="A282" s="370" t="s">
        <v>251</v>
      </c>
      <c r="B282" s="445"/>
      <c r="C282" s="371" t="s">
        <v>28</v>
      </c>
      <c r="D282" s="371" t="s">
        <v>186</v>
      </c>
      <c r="E282" s="390">
        <f>SUM('Tire or Wheel set pricing'!D41+'Tire or Wheel set pricing'!D69)+60</f>
        <v>1233.9000000000001</v>
      </c>
      <c r="F282" s="373"/>
      <c r="G282" s="375">
        <f>SUM('Tire or Wheel set pricing'!F41+'Tire or Wheel set pricing'!F69)+60</f>
        <v>1150.05</v>
      </c>
      <c r="H282" s="381"/>
      <c r="I282" s="376"/>
      <c r="J282" s="377">
        <f t="shared" si="36"/>
        <v>1762.714285714286</v>
      </c>
      <c r="K282" s="299"/>
    </row>
    <row r="283" spans="1:11" ht="35.25">
      <c r="A283" s="378" t="s">
        <v>389</v>
      </c>
      <c r="B283" s="392"/>
      <c r="C283" s="392"/>
      <c r="D283" s="379" t="s">
        <v>175</v>
      </c>
      <c r="E283" s="380">
        <f>SUM('Tire or Wheel set pricing'!D41+'Tire or Wheel set pricing'!D56)+60</f>
        <v>1228.3</v>
      </c>
      <c r="F283" s="381"/>
      <c r="G283" s="383">
        <f>SUM('Tire or Wheel set pricing'!F41+'Tire or Wheel set pricing'!F56)+60</f>
        <v>1144.8499999999999</v>
      </c>
      <c r="H283" s="381"/>
      <c r="I283" s="376"/>
      <c r="J283" s="377">
        <f t="shared" si="36"/>
        <v>1754.7142857142858</v>
      </c>
      <c r="K283" s="299"/>
    </row>
    <row r="284" spans="1:11" ht="35.25">
      <c r="A284" s="378" t="s">
        <v>390</v>
      </c>
      <c r="B284" s="392"/>
      <c r="C284" s="392"/>
      <c r="D284" s="379" t="s">
        <v>188</v>
      </c>
      <c r="E284" s="380">
        <f>SUM('Tire or Wheel set pricing'!D41+'Tire or Wheel set pricing'!D82)+60</f>
        <v>1256.3</v>
      </c>
      <c r="F284" s="381"/>
      <c r="G284" s="383">
        <f>SUM('Tire or Wheel set pricing'!F41+'Tire or Wheel set pricing'!F82)+60</f>
        <v>1170.8499999999999</v>
      </c>
      <c r="H284" s="381"/>
      <c r="I284" s="376"/>
      <c r="J284" s="377">
        <f t="shared" si="36"/>
        <v>1794.7142857142858</v>
      </c>
      <c r="K284" s="299"/>
    </row>
    <row r="285" spans="1:11" ht="35.25">
      <c r="A285" s="378" t="s">
        <v>566</v>
      </c>
      <c r="B285" s="392"/>
      <c r="C285" s="392"/>
      <c r="D285" s="379" t="s">
        <v>279</v>
      </c>
      <c r="E285" s="380">
        <f>SUM('Tire or Wheel set pricing'!D41+'Tire or Wheel set pricing'!D110)+60</f>
        <v>1281.5</v>
      </c>
      <c r="F285" s="381"/>
      <c r="G285" s="383">
        <f>SUM('Tire or Wheel set pricing'!F41+'Tire or Wheel set pricing'!F110)+60</f>
        <v>1194.25</v>
      </c>
      <c r="H285" s="381"/>
      <c r="I285" s="376"/>
      <c r="J285" s="377">
        <f t="shared" si="36"/>
        <v>1830.7142857142858</v>
      </c>
      <c r="K285" s="299"/>
    </row>
    <row r="286" spans="1:11" s="314" customFormat="1" ht="35.25">
      <c r="A286" s="378" t="s">
        <v>561</v>
      </c>
      <c r="B286" s="392"/>
      <c r="C286" s="392"/>
      <c r="D286" s="379" t="s">
        <v>590</v>
      </c>
      <c r="E286" s="380">
        <f>'Tire or Wheel set pricing'!D41+'Tire or Wheel set pricing'!D149</f>
        <v>1151.5</v>
      </c>
      <c r="F286" s="381"/>
      <c r="G286" s="383">
        <f>'Tire or Wheel set pricing'!F41+'Tire or Wheel set pricing'!F149</f>
        <v>1069.25</v>
      </c>
      <c r="H286" s="381"/>
      <c r="I286" s="376"/>
      <c r="J286" s="377">
        <f t="shared" si="36"/>
        <v>1645</v>
      </c>
      <c r="K286" s="299"/>
    </row>
    <row r="287" spans="1:11" s="314" customFormat="1" ht="35.25">
      <c r="A287" s="378" t="s">
        <v>567</v>
      </c>
      <c r="B287" s="392"/>
      <c r="C287" s="392"/>
      <c r="D287" s="379" t="s">
        <v>591</v>
      </c>
      <c r="E287" s="380">
        <f>'Tire or Wheel set pricing'!D41+'Tire or Wheel set pricing'!D154</f>
        <v>1179.5</v>
      </c>
      <c r="F287" s="381"/>
      <c r="G287" s="383">
        <f>'Tire or Wheel set pricing'!F41+'Tire or Wheel set pricing'!F154</f>
        <v>1095.25</v>
      </c>
      <c r="H287" s="381"/>
      <c r="I287" s="376"/>
      <c r="J287" s="377">
        <f t="shared" si="36"/>
        <v>1685</v>
      </c>
      <c r="K287" s="299"/>
    </row>
    <row r="288" spans="1:11" s="314" customFormat="1" ht="35.25">
      <c r="A288" s="378" t="s">
        <v>559</v>
      </c>
      <c r="B288" s="392"/>
      <c r="C288" s="392"/>
      <c r="D288" s="379" t="s">
        <v>621</v>
      </c>
      <c r="E288" s="380">
        <f>'Tire or Wheel set pricing'!D41+'Tire or Wheel set pricing'!D160</f>
        <v>1383.5</v>
      </c>
      <c r="F288" s="381"/>
      <c r="G288" s="383">
        <f>'Tire or Wheel set pricing'!F41+'Tire or Wheel set pricing'!F160</f>
        <v>1339.25</v>
      </c>
      <c r="H288" s="381"/>
      <c r="I288" s="376"/>
      <c r="J288" s="377">
        <f t="shared" si="36"/>
        <v>1976.4285714285716</v>
      </c>
      <c r="K288" s="299"/>
    </row>
    <row r="289" spans="1:11" ht="35.25">
      <c r="A289" s="378" t="s">
        <v>666</v>
      </c>
      <c r="B289" s="392"/>
      <c r="C289" s="392"/>
      <c r="D289" s="379" t="s">
        <v>314</v>
      </c>
      <c r="E289" s="380">
        <f>SUM('Tire or Wheel set pricing'!D41+'Tire or Wheel set pricing'!D71)+60</f>
        <v>1306.6999999999998</v>
      </c>
      <c r="F289" s="381"/>
      <c r="G289" s="383">
        <f>SUM('Tire or Wheel set pricing'!F41+'Tire or Wheel set pricing'!F71)+60</f>
        <v>1217.6500000000001</v>
      </c>
      <c r="H289" s="381"/>
      <c r="I289" s="376"/>
      <c r="J289" s="377">
        <f t="shared" si="36"/>
        <v>1866.7142857142856</v>
      </c>
      <c r="K289" s="299"/>
    </row>
    <row r="290" spans="1:11" ht="35.25">
      <c r="A290" s="378" t="s">
        <v>564</v>
      </c>
      <c r="B290" s="392"/>
      <c r="C290" s="392"/>
      <c r="D290" s="379" t="s">
        <v>192</v>
      </c>
      <c r="E290" s="380">
        <f>SUM('Tire or Wheel set pricing'!D41+'Tire or Wheel set pricing'!D83)+60</f>
        <v>1298.3</v>
      </c>
      <c r="F290" s="381"/>
      <c r="G290" s="383">
        <f>SUM('Tire or Wheel set pricing'!F41+'Tire or Wheel set pricing'!F83)+60</f>
        <v>1209.8499999999999</v>
      </c>
      <c r="H290" s="381"/>
      <c r="I290" s="376"/>
      <c r="J290" s="377">
        <f t="shared" si="36"/>
        <v>1854.7142857142858</v>
      </c>
      <c r="K290" s="299"/>
    </row>
    <row r="291" spans="1:11" ht="35.25">
      <c r="A291" s="376"/>
      <c r="B291" s="392"/>
      <c r="C291" s="392"/>
      <c r="D291" s="379" t="s">
        <v>189</v>
      </c>
      <c r="E291" s="380">
        <f>SUM('Tire or Wheel set pricing'!D41+'Tire or Wheel set pricing'!D99)+60</f>
        <v>1393.5</v>
      </c>
      <c r="F291" s="381"/>
      <c r="G291" s="383">
        <f>SUM('Tire or Wheel set pricing'!F41+'Tire or Wheel set pricing'!F99)+60</f>
        <v>1298.25</v>
      </c>
      <c r="H291" s="381"/>
      <c r="I291" s="376"/>
      <c r="J291" s="377">
        <f t="shared" si="36"/>
        <v>1990.7142857142858</v>
      </c>
      <c r="K291" s="299"/>
    </row>
    <row r="292" spans="1:11" ht="35.25">
      <c r="A292" s="399" t="s">
        <v>182</v>
      </c>
      <c r="B292" s="392"/>
      <c r="C292" s="392"/>
      <c r="D292" s="379" t="s">
        <v>325</v>
      </c>
      <c r="E292" s="380">
        <f>SUM('Tire or Wheel set pricing'!D41+'Tire or Wheel set pricing'!D113)+60</f>
        <v>1351.5</v>
      </c>
      <c r="F292" s="381"/>
      <c r="G292" s="383">
        <f>SUM('Tire or Wheel set pricing'!F41+'Tire or Wheel set pricing'!F113)+60</f>
        <v>1259.25</v>
      </c>
      <c r="H292" s="381"/>
      <c r="I292" s="376"/>
      <c r="J292" s="377">
        <f t="shared" si="36"/>
        <v>1930.7142857142858</v>
      </c>
      <c r="K292" s="299"/>
    </row>
    <row r="293" spans="1:11" ht="35.25">
      <c r="A293" s="442"/>
      <c r="B293" s="432"/>
      <c r="C293" s="432"/>
      <c r="D293" s="433" t="s">
        <v>492</v>
      </c>
      <c r="E293" s="380">
        <f>SUM('Tire or Wheel set pricing'!D41+'Tire or Wheel set pricing'!D117)+60</f>
        <v>1379.5</v>
      </c>
      <c r="F293" s="434"/>
      <c r="G293" s="383">
        <f>SUM('Tire or Wheel set pricing'!F41+'Tire or Wheel set pricing'!F117)+60</f>
        <v>1285.25</v>
      </c>
      <c r="H293" s="381"/>
      <c r="I293" s="376"/>
      <c r="J293" s="377">
        <f t="shared" si="36"/>
        <v>1970.7142857142858</v>
      </c>
      <c r="K293" s="299"/>
    </row>
    <row r="294" spans="1:11" s="314" customFormat="1" ht="35.25">
      <c r="A294" s="442"/>
      <c r="B294" s="432"/>
      <c r="C294" s="432"/>
      <c r="D294" s="433" t="s">
        <v>593</v>
      </c>
      <c r="E294" s="380">
        <f>'Tire or Wheel set pricing'!D41+'Tire or Wheel set pricing'!D155</f>
        <v>1179.5</v>
      </c>
      <c r="F294" s="434"/>
      <c r="G294" s="383">
        <f>'Tire or Wheel set pricing'!F41+'Tire or Wheel set pricing'!F155</f>
        <v>1095.25</v>
      </c>
      <c r="H294" s="381"/>
      <c r="I294" s="376"/>
      <c r="J294" s="377">
        <f t="shared" si="36"/>
        <v>1685</v>
      </c>
      <c r="K294" s="299"/>
    </row>
    <row r="295" spans="1:11" s="314" customFormat="1" ht="35.25">
      <c r="A295" s="442"/>
      <c r="B295" s="432"/>
      <c r="C295" s="432"/>
      <c r="D295" s="433" t="s">
        <v>594</v>
      </c>
      <c r="E295" s="380">
        <f>'Tire or Wheel set pricing'!D41+'Tire or Wheel set pricing'!D158</f>
        <v>1263.5</v>
      </c>
      <c r="F295" s="434"/>
      <c r="G295" s="383">
        <f>'Tire or Wheel set pricing'!F41+'Tire or Wheel set pricing'!F158</f>
        <v>1173.25</v>
      </c>
      <c r="H295" s="381"/>
      <c r="I295" s="376"/>
      <c r="J295" s="377">
        <f t="shared" si="36"/>
        <v>1805.0000000000002</v>
      </c>
      <c r="K295" s="299"/>
    </row>
    <row r="296" spans="1:11" s="314" customFormat="1" ht="35.25">
      <c r="A296" s="442"/>
      <c r="B296" s="432"/>
      <c r="C296" s="432"/>
      <c r="D296" s="433" t="s">
        <v>622</v>
      </c>
      <c r="E296" s="380">
        <f>'Tire or Wheel set pricing'!D41+'Tire or Wheel set pricing'!D161</f>
        <v>1443.5</v>
      </c>
      <c r="F296" s="434"/>
      <c r="G296" s="383">
        <f>'Tire or Wheel set pricing'!F41+'Tire or Wheel set pricing'!F161</f>
        <v>1399.25</v>
      </c>
      <c r="H296" s="381"/>
      <c r="I296" s="376"/>
      <c r="J296" s="377">
        <f t="shared" si="36"/>
        <v>2062.1428571428573</v>
      </c>
      <c r="K296" s="299"/>
    </row>
    <row r="297" spans="1:11" s="314" customFormat="1" ht="35.25">
      <c r="A297" s="442"/>
      <c r="B297" s="432"/>
      <c r="C297" s="432"/>
      <c r="D297" s="433" t="s">
        <v>627</v>
      </c>
      <c r="E297" s="380">
        <f>'Tire or Wheel set pricing'!D41+'Tire or Wheel set pricing'!D115</f>
        <v>1479.1</v>
      </c>
      <c r="F297" s="434"/>
      <c r="G297" s="383">
        <f>'Tire or Wheel set pricing'!F41+'Tire or Wheel set pricing'!F115</f>
        <v>1373.45</v>
      </c>
      <c r="H297" s="381"/>
      <c r="I297" s="376"/>
      <c r="J297" s="377">
        <f t="shared" si="36"/>
        <v>2113</v>
      </c>
      <c r="K297" s="299"/>
    </row>
    <row r="298" spans="1:11" s="314" customFormat="1" ht="36" thickBot="1">
      <c r="A298" s="444"/>
      <c r="B298" s="395"/>
      <c r="C298" s="395"/>
      <c r="D298" s="396" t="s">
        <v>624</v>
      </c>
      <c r="E298" s="397">
        <f>'Tire or Wheel set pricing'!D41+'Tire or Wheel set pricing'!D159</f>
        <v>1431.5</v>
      </c>
      <c r="F298" s="387"/>
      <c r="G298" s="393">
        <f>'Tire or Wheel set pricing'!F41+'Tire or Wheel set pricing'!F159</f>
        <v>1329.25</v>
      </c>
      <c r="H298" s="381"/>
      <c r="I298" s="376"/>
      <c r="J298" s="377">
        <f t="shared" si="36"/>
        <v>2045.0000000000002</v>
      </c>
      <c r="K298" s="299"/>
    </row>
    <row r="299" spans="1:11" ht="41.25" customHeight="1" thickTop="1" thickBot="1">
      <c r="A299" s="94" t="s">
        <v>254</v>
      </c>
      <c r="B299" s="57"/>
      <c r="C299" s="59"/>
      <c r="D299" s="57"/>
      <c r="E299" s="58"/>
      <c r="F299" s="58"/>
      <c r="G299" s="60"/>
      <c r="H299" s="58"/>
      <c r="J299" s="361">
        <f t="shared" si="36"/>
        <v>0</v>
      </c>
      <c r="K299" s="299"/>
    </row>
    <row r="300" spans="1:11" ht="36" thickTop="1">
      <c r="A300" s="370" t="s">
        <v>171</v>
      </c>
      <c r="B300" s="371"/>
      <c r="C300" s="371" t="s">
        <v>29</v>
      </c>
      <c r="D300" s="371" t="s">
        <v>191</v>
      </c>
      <c r="E300" s="390">
        <f>SUM('Tire or Wheel set pricing'!D17+'Tire or Wheel set pricing'!D70)</f>
        <v>994.69999999999993</v>
      </c>
      <c r="F300" s="373">
        <f>SUM(E300-50)</f>
        <v>944.69999999999993</v>
      </c>
      <c r="G300" s="375">
        <f>SUM('Tire or Wheel set pricing'!F17+'Tire or Wheel set pricing'!F70)</f>
        <v>923.65</v>
      </c>
      <c r="H300" s="375">
        <f>SUM(G300-50)</f>
        <v>873.65</v>
      </c>
      <c r="I300" s="376"/>
      <c r="J300" s="377">
        <f t="shared" si="36"/>
        <v>1421</v>
      </c>
      <c r="K300" s="299"/>
    </row>
    <row r="301" spans="1:11" ht="35.25">
      <c r="A301" s="378" t="s">
        <v>305</v>
      </c>
      <c r="B301" s="379"/>
      <c r="C301" s="379"/>
      <c r="D301" s="379" t="s">
        <v>177</v>
      </c>
      <c r="E301" s="380">
        <f>SUM('Tire or Wheel set pricing'!D17+'Tire or Wheel set pricing'!D58)</f>
        <v>1025.5</v>
      </c>
      <c r="F301" s="381">
        <f t="shared" ref="F301:F308" si="39">SUM(E301-50)</f>
        <v>975.5</v>
      </c>
      <c r="G301" s="383">
        <f>SUM('Tire or Wheel set pricing'!F17+'Tire or Wheel set pricing'!F58)</f>
        <v>952.25</v>
      </c>
      <c r="H301" s="383">
        <v>935.4</v>
      </c>
      <c r="I301" s="376"/>
      <c r="J301" s="377">
        <f t="shared" si="36"/>
        <v>1465</v>
      </c>
      <c r="K301" s="299"/>
    </row>
    <row r="302" spans="1:11" ht="35.25">
      <c r="A302" s="401" t="s">
        <v>482</v>
      </c>
      <c r="B302" s="379"/>
      <c r="C302" s="379"/>
      <c r="D302" s="379" t="s">
        <v>279</v>
      </c>
      <c r="E302" s="380">
        <f>SUM('Tire or Wheel set pricing'!D17+'Tire or Wheel set pricing'!D111)</f>
        <v>1045.0999999999999</v>
      </c>
      <c r="F302" s="381"/>
      <c r="G302" s="383">
        <f>SUM('Tire or Wheel set pricing'!F17+'Tire or Wheel set pricing'!F111)</f>
        <v>970.45</v>
      </c>
      <c r="H302" s="383"/>
      <c r="I302" s="376"/>
      <c r="J302" s="377">
        <f t="shared" si="36"/>
        <v>1493</v>
      </c>
      <c r="K302" s="299"/>
    </row>
    <row r="303" spans="1:11" s="314" customFormat="1" ht="35.25">
      <c r="A303" s="378" t="s">
        <v>483</v>
      </c>
      <c r="B303" s="379"/>
      <c r="C303" s="379"/>
      <c r="D303" s="379" t="s">
        <v>623</v>
      </c>
      <c r="E303" s="380">
        <f>'Tire or Wheel set pricing'!D17+'Tire or Wheel set pricing'!D135</f>
        <v>437.5</v>
      </c>
      <c r="F303" s="381"/>
      <c r="G303" s="383">
        <f>'Tire or Wheel set pricing'!F17+'Tire or Wheel set pricing'!F135</f>
        <v>406.25</v>
      </c>
      <c r="H303" s="383"/>
      <c r="I303" s="376"/>
      <c r="J303" s="377">
        <f t="shared" si="36"/>
        <v>625</v>
      </c>
      <c r="K303" s="299"/>
    </row>
    <row r="304" spans="1:11" ht="35.25">
      <c r="A304" s="376"/>
      <c r="B304" s="379"/>
      <c r="C304" s="379"/>
      <c r="D304" s="379" t="s">
        <v>421</v>
      </c>
      <c r="E304" s="380">
        <f>SUM('Tire or Wheel set pricing'!D17+'Tire or Wheel set pricing'!D130)</f>
        <v>1067.5</v>
      </c>
      <c r="F304" s="381"/>
      <c r="G304" s="383">
        <f>SUM('Tire or Wheel set pricing'!F17+'Tire or Wheel set pricing'!F130)</f>
        <v>991.25</v>
      </c>
      <c r="H304" s="383"/>
      <c r="I304" s="376"/>
      <c r="J304" s="377">
        <f t="shared" si="36"/>
        <v>1525</v>
      </c>
      <c r="K304" s="299"/>
    </row>
    <row r="305" spans="1:11" ht="35.25">
      <c r="A305" s="376"/>
      <c r="B305" s="379"/>
      <c r="C305" s="379"/>
      <c r="D305" s="379" t="s">
        <v>192</v>
      </c>
      <c r="E305" s="380">
        <f>SUM('Tire or Wheel set pricing'!D17+'Tire or Wheel set pricing'!D84)</f>
        <v>1103.9000000000001</v>
      </c>
      <c r="F305" s="381"/>
      <c r="G305" s="383">
        <f>SUM('Tire or Wheel set pricing'!F17+'Tire or Wheel set pricing'!F84)</f>
        <v>1025.0500000000002</v>
      </c>
      <c r="H305" s="383"/>
      <c r="I305" s="376"/>
      <c r="J305" s="377">
        <f t="shared" si="36"/>
        <v>1577.0000000000002</v>
      </c>
      <c r="K305" s="299"/>
    </row>
    <row r="306" spans="1:11" ht="35.25">
      <c r="A306" s="376"/>
      <c r="B306" s="379"/>
      <c r="C306" s="379"/>
      <c r="D306" s="379" t="s">
        <v>193</v>
      </c>
      <c r="E306" s="380">
        <f>SUM('Tire or Wheel set pricing'!D17+'Tire or Wheel set pricing'!D73)</f>
        <v>1109.5</v>
      </c>
      <c r="F306" s="381"/>
      <c r="G306" s="383">
        <f>SUM('Tire or Wheel set pricing'!F17+'Tire or Wheel set pricing'!F73)</f>
        <v>1030.25</v>
      </c>
      <c r="H306" s="383"/>
      <c r="I306" s="376"/>
      <c r="J306" s="377">
        <f t="shared" si="36"/>
        <v>1585</v>
      </c>
      <c r="K306" s="299"/>
    </row>
    <row r="307" spans="1:11" ht="35.25">
      <c r="A307" s="378"/>
      <c r="B307" s="379"/>
      <c r="C307" s="379"/>
      <c r="D307" s="379" t="s">
        <v>494</v>
      </c>
      <c r="E307" s="380">
        <f>SUM('Tire or Wheel set pricing'!D17+'Tire or Wheel set pricing'!D136)</f>
        <v>1073.0999999999999</v>
      </c>
      <c r="F307" s="381"/>
      <c r="G307" s="383">
        <f>SUM('Tire or Wheel set pricing'!F17+'Tire or Wheel set pricing'!F136)</f>
        <v>996.45</v>
      </c>
      <c r="H307" s="383"/>
      <c r="I307" s="376"/>
      <c r="J307" s="377">
        <f t="shared" si="36"/>
        <v>1533</v>
      </c>
      <c r="K307" s="299"/>
    </row>
    <row r="308" spans="1:11" ht="36" thickBot="1">
      <c r="A308" s="378"/>
      <c r="B308" s="379"/>
      <c r="C308" s="379"/>
      <c r="D308" s="379" t="s">
        <v>194</v>
      </c>
      <c r="E308" s="380">
        <f>SUM('Tire or Wheel set pricing'!D17+'Tire or Wheel set pricing'!D100)</f>
        <v>1243.9000000000001</v>
      </c>
      <c r="F308" s="381">
        <f t="shared" si="39"/>
        <v>1193.9000000000001</v>
      </c>
      <c r="G308" s="383">
        <f>SUM('Tire or Wheel set pricing'!F17+'Tire or Wheel set pricing'!F100)</f>
        <v>1155.0500000000002</v>
      </c>
      <c r="H308" s="393">
        <v>1065.4000000000001</v>
      </c>
      <c r="I308" s="376"/>
      <c r="J308" s="377">
        <f t="shared" si="36"/>
        <v>1777.0000000000002</v>
      </c>
      <c r="K308" s="299"/>
    </row>
    <row r="309" spans="1:11" ht="36.75" thickTop="1" thickBot="1">
      <c r="A309" s="446"/>
      <c r="B309" s="396"/>
      <c r="C309" s="396"/>
      <c r="D309" s="396" t="s">
        <v>335</v>
      </c>
      <c r="E309" s="397">
        <f>SUM('Tire or Wheel set pricing'!D17+'Tire or Wheel set pricing'!D119)</f>
        <v>1207.5</v>
      </c>
      <c r="F309" s="387"/>
      <c r="G309" s="393">
        <f>SUM('Tire or Wheel set pricing'!F17+'Tire or Wheel set pricing'!F119)</f>
        <v>1121.25</v>
      </c>
      <c r="H309" s="381"/>
      <c r="I309" s="376"/>
      <c r="J309" s="377">
        <f t="shared" si="36"/>
        <v>1725</v>
      </c>
      <c r="K309" s="299"/>
    </row>
    <row r="310" spans="1:11" ht="36.75" customHeight="1" thickTop="1" thickBot="1">
      <c r="A310" s="94" t="s">
        <v>257</v>
      </c>
      <c r="B310" s="57"/>
      <c r="C310" s="57"/>
      <c r="D310" s="57"/>
      <c r="E310" s="58"/>
      <c r="F310" s="58"/>
      <c r="G310" s="58"/>
      <c r="H310" s="110"/>
      <c r="J310" s="361">
        <f t="shared" si="36"/>
        <v>0</v>
      </c>
      <c r="K310" s="299"/>
    </row>
    <row r="311" spans="1:11" ht="36" thickTop="1">
      <c r="A311" s="370" t="s">
        <v>181</v>
      </c>
      <c r="B311" s="371"/>
      <c r="C311" s="371" t="s">
        <v>29</v>
      </c>
      <c r="D311" s="371" t="s">
        <v>191</v>
      </c>
      <c r="E311" s="390">
        <f>SUM('Tire or Wheel set pricing'!D45+'Tire or Wheel set pricing'!D70)</f>
        <v>1081.5</v>
      </c>
      <c r="F311" s="373"/>
      <c r="G311" s="375">
        <f>SUM('Tire or Wheel set pricing'!F45+'Tire or Wheel set pricing'!F70)</f>
        <v>1004.25</v>
      </c>
      <c r="H311" s="381"/>
      <c r="I311" s="376"/>
      <c r="J311" s="377">
        <f t="shared" si="36"/>
        <v>1545</v>
      </c>
      <c r="K311" s="299"/>
    </row>
    <row r="312" spans="1:11" ht="35.25">
      <c r="A312" s="378" t="s">
        <v>486</v>
      </c>
      <c r="B312" s="379"/>
      <c r="C312" s="379"/>
      <c r="D312" s="379" t="s">
        <v>177</v>
      </c>
      <c r="E312" s="380">
        <f>SUM('Tire or Wheel set pricing'!D45+'Tire or Wheel set pricing'!D58)</f>
        <v>1112.3</v>
      </c>
      <c r="F312" s="381"/>
      <c r="G312" s="383">
        <f>SUM('Tire or Wheel set pricing'!F45+'Tire or Wheel set pricing'!F58)</f>
        <v>1032.8499999999999</v>
      </c>
      <c r="H312" s="381"/>
      <c r="I312" s="376"/>
      <c r="J312" s="377">
        <f t="shared" si="36"/>
        <v>1589</v>
      </c>
      <c r="K312" s="299"/>
    </row>
    <row r="313" spans="1:11" ht="35.25">
      <c r="A313" s="378" t="s">
        <v>502</v>
      </c>
      <c r="B313" s="379"/>
      <c r="C313" s="379"/>
      <c r="D313" s="379" t="s">
        <v>279</v>
      </c>
      <c r="E313" s="380">
        <f>SUM('Tire or Wheel set pricing'!D18+'Tire or Wheel set pricing'!D111)</f>
        <v>1073.0999999999999</v>
      </c>
      <c r="F313" s="381"/>
      <c r="G313" s="383">
        <f>SUM('Tire or Wheel set pricing'!F18+'Tire or Wheel set pricing'!F111)</f>
        <v>996.45</v>
      </c>
      <c r="H313" s="381"/>
      <c r="I313" s="376"/>
      <c r="J313" s="377">
        <f t="shared" si="36"/>
        <v>1533</v>
      </c>
      <c r="K313" s="299"/>
    </row>
    <row r="314" spans="1:11" s="314" customFormat="1" ht="35.25">
      <c r="A314" s="398" t="s">
        <v>569</v>
      </c>
      <c r="B314" s="379"/>
      <c r="C314" s="379"/>
      <c r="D314" s="379" t="s">
        <v>623</v>
      </c>
      <c r="E314" s="380">
        <f>'Tire or Wheel set pricing'!D18+'Tire or Wheel set pricing'!D135</f>
        <v>465.5</v>
      </c>
      <c r="F314" s="381"/>
      <c r="G314" s="383">
        <f>'Tire or Wheel set pricing'!F18+'Tire or Wheel set pricing'!F135</f>
        <v>432.25</v>
      </c>
      <c r="H314" s="381"/>
      <c r="I314" s="376"/>
      <c r="J314" s="377">
        <f t="shared" si="36"/>
        <v>665</v>
      </c>
      <c r="K314" s="299"/>
    </row>
    <row r="315" spans="1:11" ht="35.25">
      <c r="A315" s="378" t="s">
        <v>570</v>
      </c>
      <c r="B315" s="379"/>
      <c r="C315" s="379"/>
      <c r="D315" s="379" t="s">
        <v>421</v>
      </c>
      <c r="E315" s="380">
        <f>SUM('Tire or Wheel set pricing'!D18+'Tire or Wheel set pricing'!D130)</f>
        <v>1095.5</v>
      </c>
      <c r="F315" s="381"/>
      <c r="G315" s="383">
        <f>SUM('Tire or Wheel set pricing'!F18+'Tire or Wheel set pricing'!F130)</f>
        <v>1017.25</v>
      </c>
      <c r="H315" s="381"/>
      <c r="I315" s="376"/>
      <c r="J315" s="377">
        <f t="shared" si="36"/>
        <v>1565</v>
      </c>
      <c r="K315" s="299"/>
    </row>
    <row r="316" spans="1:11" ht="35.25">
      <c r="A316" s="376"/>
      <c r="B316" s="379"/>
      <c r="C316" s="379"/>
      <c r="D316" s="379" t="s">
        <v>192</v>
      </c>
      <c r="E316" s="380">
        <f>SUM('Tire or Wheel set pricing'!D45+'Tire or Wheel set pricing'!D84)</f>
        <v>1190.6999999999998</v>
      </c>
      <c r="F316" s="381"/>
      <c r="G316" s="383">
        <f>SUM('Tire or Wheel set pricing'!F45+'Tire or Wheel set pricing'!F84)</f>
        <v>1105.6500000000001</v>
      </c>
      <c r="H316" s="381"/>
      <c r="I316" s="376"/>
      <c r="J316" s="377">
        <f t="shared" si="36"/>
        <v>1700.9999999999998</v>
      </c>
      <c r="K316" s="299"/>
    </row>
    <row r="317" spans="1:11" ht="35.25">
      <c r="A317" s="376"/>
      <c r="B317" s="379"/>
      <c r="C317" s="379"/>
      <c r="D317" s="379" t="s">
        <v>193</v>
      </c>
      <c r="E317" s="380">
        <f>SUM('Tire or Wheel set pricing'!D45+'Tire or Wheel set pricing'!D73)</f>
        <v>1196.3</v>
      </c>
      <c r="F317" s="381"/>
      <c r="G317" s="383">
        <f>SUM('Tire or Wheel set pricing'!F45+'Tire or Wheel set pricing'!F73)</f>
        <v>1110.8499999999999</v>
      </c>
      <c r="H317" s="381"/>
      <c r="I317" s="376"/>
      <c r="J317" s="377">
        <f t="shared" si="36"/>
        <v>1709</v>
      </c>
      <c r="K317" s="299"/>
    </row>
    <row r="318" spans="1:11" ht="35.25">
      <c r="A318" s="378"/>
      <c r="B318" s="379"/>
      <c r="C318" s="379"/>
      <c r="D318" s="379" t="s">
        <v>494</v>
      </c>
      <c r="E318" s="380">
        <f>SUM('Tire or Wheel set pricing'!D45+'Tire or Wheel set pricing'!D136)</f>
        <v>1159.8999999999999</v>
      </c>
      <c r="F318" s="381"/>
      <c r="G318" s="383">
        <f>SUM('Tire or Wheel set pricing'!F45+'Tire or Wheel set pricing'!F136)</f>
        <v>1077.0500000000002</v>
      </c>
      <c r="H318" s="381"/>
      <c r="I318" s="376"/>
      <c r="J318" s="377">
        <f t="shared" si="36"/>
        <v>1657</v>
      </c>
      <c r="K318" s="299"/>
    </row>
    <row r="319" spans="1:11" ht="35.25">
      <c r="A319" s="378"/>
      <c r="B319" s="379"/>
      <c r="C319" s="379"/>
      <c r="D319" s="379" t="s">
        <v>194</v>
      </c>
      <c r="E319" s="380">
        <f>SUM('Tire or Wheel set pricing'!D45+'Tire or Wheel set pricing'!D100)</f>
        <v>1330.6999999999998</v>
      </c>
      <c r="F319" s="381"/>
      <c r="G319" s="383">
        <f>SUM('Tire or Wheel set pricing'!F45+'Tire or Wheel set pricing'!F100)</f>
        <v>1235.6500000000001</v>
      </c>
      <c r="H319" s="381"/>
      <c r="I319" s="376"/>
      <c r="J319" s="377">
        <f t="shared" si="36"/>
        <v>1900.9999999999998</v>
      </c>
      <c r="K319" s="299"/>
    </row>
    <row r="320" spans="1:11" ht="36" thickBot="1">
      <c r="A320" s="446"/>
      <c r="B320" s="396"/>
      <c r="C320" s="396"/>
      <c r="D320" s="396" t="s">
        <v>326</v>
      </c>
      <c r="E320" s="397">
        <f>SUM('Tire or Wheel set pricing'!D18+'Tire or Wheel set pricing'!D119)</f>
        <v>1235.5</v>
      </c>
      <c r="F320" s="387"/>
      <c r="G320" s="393">
        <f>SUM('Tire or Wheel set pricing'!F18+'Tire or Wheel set pricing'!F119)</f>
        <v>1147.25</v>
      </c>
      <c r="H320" s="381"/>
      <c r="I320" s="376"/>
      <c r="J320" s="377">
        <f t="shared" si="36"/>
        <v>1765</v>
      </c>
      <c r="K320" s="299"/>
    </row>
    <row r="321" spans="1:11" ht="37.5" customHeight="1" thickTop="1" thickBot="1">
      <c r="A321" s="94" t="s">
        <v>258</v>
      </c>
      <c r="B321" s="57"/>
      <c r="C321" s="59"/>
      <c r="D321" s="57"/>
      <c r="E321" s="60"/>
      <c r="F321" s="58"/>
      <c r="G321" s="58"/>
      <c r="H321" s="58"/>
      <c r="J321" s="361">
        <f t="shared" si="36"/>
        <v>0</v>
      </c>
      <c r="K321" s="299"/>
    </row>
    <row r="322" spans="1:11" ht="34.5" customHeight="1" thickTop="1">
      <c r="A322" s="370" t="s">
        <v>183</v>
      </c>
      <c r="B322" s="371"/>
      <c r="C322" s="371" t="s">
        <v>29</v>
      </c>
      <c r="D322" s="371" t="s">
        <v>195</v>
      </c>
      <c r="E322" s="390">
        <f>SUM('Tire or Wheel set pricing'!D19+'Tire or Wheel set pricing'!D70)+60</f>
        <v>1278.6999999999998</v>
      </c>
      <c r="F322" s="373">
        <f>SUM(E322-50)</f>
        <v>1228.6999999999998</v>
      </c>
      <c r="G322" s="375">
        <f>SUM('Tire or Wheel set pricing'!F19+'Tire or Wheel set pricing'!F70)+60</f>
        <v>1191.6500000000001</v>
      </c>
      <c r="H322" s="381"/>
      <c r="I322" s="376"/>
      <c r="J322" s="377">
        <f t="shared" si="36"/>
        <v>1826.7142857142856</v>
      </c>
      <c r="K322" s="299"/>
    </row>
    <row r="323" spans="1:11" ht="34.5" customHeight="1">
      <c r="A323" s="378" t="s">
        <v>267</v>
      </c>
      <c r="B323" s="379"/>
      <c r="C323" s="379"/>
      <c r="D323" s="379" t="s">
        <v>177</v>
      </c>
      <c r="E323" s="380">
        <f>SUM('Tire or Wheel set pricing'!D19+'Tire or Wheel set pricing'!D58)+60</f>
        <v>1309.5</v>
      </c>
      <c r="F323" s="381">
        <f t="shared" ref="F323" si="40">SUM(E323-50)</f>
        <v>1259.5</v>
      </c>
      <c r="G323" s="383">
        <f>SUM('Tire or Wheel set pricing'!F19+'Tire or Wheel set pricing'!F58)+60</f>
        <v>1220.25</v>
      </c>
      <c r="H323" s="381"/>
      <c r="I323" s="376"/>
      <c r="J323" s="377">
        <f t="shared" si="36"/>
        <v>1870.7142857142858</v>
      </c>
      <c r="K323" s="299"/>
    </row>
    <row r="324" spans="1:11" ht="34.5" customHeight="1">
      <c r="A324" s="401" t="s">
        <v>482</v>
      </c>
      <c r="B324" s="379"/>
      <c r="C324" s="379"/>
      <c r="D324" s="379" t="s">
        <v>279</v>
      </c>
      <c r="E324" s="380">
        <f>SUM('Tire or Wheel set pricing'!D19+'Tire or Wheel set pricing'!D111)+60</f>
        <v>1329.1</v>
      </c>
      <c r="F324" s="381"/>
      <c r="G324" s="383">
        <f>SUM('Tire or Wheel set pricing'!F19+'Tire or Wheel set pricing'!F111)+60</f>
        <v>1238.45</v>
      </c>
      <c r="H324" s="381"/>
      <c r="I324" s="376"/>
      <c r="J324" s="377">
        <f t="shared" si="36"/>
        <v>1898.7142857142858</v>
      </c>
      <c r="K324" s="299"/>
    </row>
    <row r="325" spans="1:11" s="314" customFormat="1" ht="34.5" customHeight="1">
      <c r="A325" s="401"/>
      <c r="B325" s="379"/>
      <c r="C325" s="379"/>
      <c r="D325" s="379" t="s">
        <v>623</v>
      </c>
      <c r="E325" s="380">
        <f>'Tire or Wheel set pricing'!D19+'Tire or Wheel set pricing'!D135</f>
        <v>661.5</v>
      </c>
      <c r="F325" s="381"/>
      <c r="G325" s="383">
        <f>'Tire or Wheel set pricing'!F19+'Tire or Wheel set pricing'!F135</f>
        <v>614.25</v>
      </c>
      <c r="H325" s="381"/>
      <c r="I325" s="376"/>
      <c r="J325" s="377">
        <f t="shared" si="36"/>
        <v>945.00000000000011</v>
      </c>
      <c r="K325" s="299"/>
    </row>
    <row r="326" spans="1:11" ht="34.5" customHeight="1" thickBot="1">
      <c r="A326" s="378"/>
      <c r="B326" s="379"/>
      <c r="C326" s="379"/>
      <c r="D326" s="379" t="s">
        <v>192</v>
      </c>
      <c r="E326" s="380">
        <f>SUM('Tire or Wheel set pricing'!D19+'Tire or Wheel set pricing'!D84)+60</f>
        <v>1387.9</v>
      </c>
      <c r="F326" s="381"/>
      <c r="G326" s="383">
        <f>SUM('Tire or Wheel set pricing'!F19+'Tire or Wheel set pricing'!F84)+60</f>
        <v>1293.0500000000002</v>
      </c>
      <c r="H326" s="381"/>
      <c r="I326" s="376"/>
      <c r="J326" s="377">
        <f t="shared" si="36"/>
        <v>1982.714285714286</v>
      </c>
      <c r="K326" s="299"/>
    </row>
    <row r="327" spans="1:11" ht="36.75" thickTop="1" thickBot="1">
      <c r="A327" s="378"/>
      <c r="B327" s="379"/>
      <c r="C327" s="379"/>
      <c r="D327" s="379" t="s">
        <v>193</v>
      </c>
      <c r="E327" s="380">
        <f>SUM('Tire or Wheel set pricing'!D19+'Tire or Wheel set pricing'!D73)+60</f>
        <v>1393.5</v>
      </c>
      <c r="F327" s="381"/>
      <c r="G327" s="383">
        <f>SUM('Tire or Wheel set pricing'!F19+'Tire or Wheel set pricing'!F73)+60</f>
        <v>1298.25</v>
      </c>
      <c r="H327" s="447">
        <f>SUM(G341-50)</f>
        <v>1084.25</v>
      </c>
      <c r="I327" s="376"/>
      <c r="J327" s="377">
        <f t="shared" si="36"/>
        <v>1990.7142857142858</v>
      </c>
      <c r="K327" s="299"/>
    </row>
    <row r="328" spans="1:11" ht="36.75" thickTop="1" thickBot="1">
      <c r="A328" s="399" t="s">
        <v>182</v>
      </c>
      <c r="B328" s="379"/>
      <c r="C328" s="379"/>
      <c r="D328" s="379" t="s">
        <v>494</v>
      </c>
      <c r="E328" s="380">
        <f>SUM('Tire or Wheel set pricing'!D19+'Tire or Wheel set pricing'!D136)+60</f>
        <v>1357.1</v>
      </c>
      <c r="F328" s="381"/>
      <c r="G328" s="383">
        <f>SUM('Tire or Wheel set pricing'!F19+'Tire or Wheel set pricing'!F136)+60</f>
        <v>1264.45</v>
      </c>
      <c r="H328" s="393"/>
      <c r="I328" s="376"/>
      <c r="J328" s="377">
        <f t="shared" si="36"/>
        <v>1938.7142857142858</v>
      </c>
      <c r="K328" s="299"/>
    </row>
    <row r="329" spans="1:11" ht="30" customHeight="1" thickTop="1">
      <c r="A329" s="384"/>
      <c r="B329" s="379"/>
      <c r="C329" s="379"/>
      <c r="D329" s="379" t="s">
        <v>194</v>
      </c>
      <c r="E329" s="380">
        <f>SUM('Tire or Wheel set pricing'!D19+'Tire or Wheel set pricing'!D100)+60</f>
        <v>1527.9</v>
      </c>
      <c r="F329" s="381">
        <f t="shared" ref="F329" si="41">SUM(E329-50)</f>
        <v>1477.9</v>
      </c>
      <c r="G329" s="383">
        <f>SUM('Tire or Wheel set pricing'!F19+'Tire or Wheel set pricing'!F100)+60</f>
        <v>1423.0500000000002</v>
      </c>
      <c r="H329" s="376"/>
      <c r="I329" s="384"/>
      <c r="J329" s="377">
        <f t="shared" si="36"/>
        <v>2182.7142857142858</v>
      </c>
      <c r="K329" s="299"/>
    </row>
    <row r="330" spans="1:11" ht="30" customHeight="1" thickBot="1">
      <c r="A330" s="424"/>
      <c r="B330" s="396"/>
      <c r="C330" s="396"/>
      <c r="D330" s="396" t="s">
        <v>326</v>
      </c>
      <c r="E330" s="397">
        <f>SUM('Tire or Wheel set pricing'!D19+'Tire or Wheel set pricing'!D119)+60</f>
        <v>1491.5</v>
      </c>
      <c r="F330" s="387"/>
      <c r="G330" s="393">
        <f>SUM('Tire or Wheel set pricing'!F19+'Tire or Wheel set pricing'!F119)+60</f>
        <v>1389.25</v>
      </c>
      <c r="H330" s="376"/>
      <c r="I330" s="376"/>
      <c r="J330" s="377">
        <f t="shared" si="36"/>
        <v>2130.7142857142858</v>
      </c>
      <c r="K330" s="299"/>
    </row>
    <row r="331" spans="1:11" ht="36" customHeight="1" thickTop="1" thickBot="1">
      <c r="A331" s="94" t="s">
        <v>196</v>
      </c>
      <c r="B331" s="57"/>
      <c r="C331" s="57"/>
      <c r="D331" s="57"/>
      <c r="E331" s="58"/>
      <c r="F331" s="58"/>
      <c r="G331" s="58"/>
      <c r="J331" s="361">
        <f t="shared" si="36"/>
        <v>0</v>
      </c>
      <c r="K331" s="299"/>
    </row>
    <row r="332" spans="1:11" ht="36" thickTop="1">
      <c r="A332" s="370" t="s">
        <v>170</v>
      </c>
      <c r="B332" s="371"/>
      <c r="C332" s="371" t="s">
        <v>30</v>
      </c>
      <c r="D332" s="371" t="s">
        <v>197</v>
      </c>
      <c r="E332" s="390">
        <f>SUM('Tire or Wheel set pricing'!D20+'Tire or Wheel set pricing'!D59)</f>
        <v>1151.5</v>
      </c>
      <c r="F332" s="373">
        <f t="shared" ref="F332" si="42">SUM(E332-50)</f>
        <v>1101.5</v>
      </c>
      <c r="G332" s="375">
        <f>SUM('Tire or Wheel set pricing'!F20+'Tire or Wheel set pricing'!F59)</f>
        <v>1069.25</v>
      </c>
      <c r="H332" s="376"/>
      <c r="I332" s="376"/>
      <c r="J332" s="377">
        <f t="shared" si="36"/>
        <v>1645</v>
      </c>
      <c r="K332" s="299"/>
    </row>
    <row r="333" spans="1:11" ht="35.25">
      <c r="A333" s="378" t="s">
        <v>392</v>
      </c>
      <c r="B333" s="379"/>
      <c r="C333" s="379"/>
      <c r="D333" s="379" t="s">
        <v>500</v>
      </c>
      <c r="E333" s="380">
        <f>SUM('Tire or Wheel set pricing'!D20+'Tire or Wheel set pricing'!D137)</f>
        <v>1106.6999999999998</v>
      </c>
      <c r="F333" s="381">
        <f t="shared" ref="F333" si="43">SUM(E333-50)</f>
        <v>1056.6999999999998</v>
      </c>
      <c r="G333" s="383">
        <f>SUM('Tire or Wheel set pricing'!F20+'Tire or Wheel set pricing'!F137)</f>
        <v>1027.6500000000001</v>
      </c>
      <c r="H333" s="376"/>
      <c r="I333" s="376"/>
      <c r="J333" s="377">
        <f t="shared" ref="J333:J396" si="44">E333/(1-0.3)</f>
        <v>1580.9999999999998</v>
      </c>
      <c r="K333" s="299"/>
    </row>
    <row r="334" spans="1:11" ht="35.25">
      <c r="A334" s="401" t="s">
        <v>482</v>
      </c>
      <c r="B334" s="379"/>
      <c r="C334" s="379"/>
      <c r="D334" s="379" t="s">
        <v>198</v>
      </c>
      <c r="E334" s="380">
        <f>SUM('Tire or Wheel set pricing'!D20+'Tire or Wheel set pricing'!D74)</f>
        <v>1196.3</v>
      </c>
      <c r="F334" s="381"/>
      <c r="G334" s="383">
        <f>SUM('Tire or Wheel set pricing'!F20+'Tire or Wheel set pricing'!F74)</f>
        <v>1110.8499999999999</v>
      </c>
      <c r="H334" s="376"/>
      <c r="I334" s="376"/>
      <c r="J334" s="377">
        <f t="shared" si="44"/>
        <v>1709</v>
      </c>
      <c r="K334" s="299"/>
    </row>
    <row r="335" spans="1:11" ht="35.25">
      <c r="A335" s="376"/>
      <c r="B335" s="379"/>
      <c r="C335" s="379"/>
      <c r="D335" s="379" t="s">
        <v>424</v>
      </c>
      <c r="E335" s="380">
        <f>SUM('Tire or Wheel set pricing'!D20+'Tire or Wheel set pricing'!D120)</f>
        <v>1165.5</v>
      </c>
      <c r="F335" s="381"/>
      <c r="G335" s="383">
        <f>SUM('Tire or Wheel set pricing'!F20+'Tire or Wheel set pricing'!F120)</f>
        <v>1082.25</v>
      </c>
      <c r="H335" s="376"/>
      <c r="I335" s="376"/>
      <c r="J335" s="377">
        <f t="shared" si="44"/>
        <v>1665</v>
      </c>
      <c r="K335" s="299"/>
    </row>
    <row r="336" spans="1:11" s="314" customFormat="1" ht="35.25">
      <c r="A336" s="401"/>
      <c r="B336" s="379"/>
      <c r="C336" s="379"/>
      <c r="D336" s="379" t="s">
        <v>628</v>
      </c>
      <c r="E336" s="380">
        <f>'Tire or Wheel set pricing'!D20+'Tire or Wheel set pricing'!D85</f>
        <v>1165.5</v>
      </c>
      <c r="F336" s="381"/>
      <c r="G336" s="383">
        <f>'Tire or Wheel set pricing'!F20+'Tire or Wheel set pricing'!F85</f>
        <v>1082.25</v>
      </c>
      <c r="H336" s="376"/>
      <c r="I336" s="376"/>
      <c r="J336" s="377">
        <f t="shared" si="44"/>
        <v>1665</v>
      </c>
      <c r="K336" s="299"/>
    </row>
    <row r="337" spans="1:11" ht="35.25">
      <c r="A337" s="378"/>
      <c r="B337" s="379"/>
      <c r="C337" s="379"/>
      <c r="D337" s="379" t="s">
        <v>501</v>
      </c>
      <c r="E337" s="380">
        <f>SUM('Tire or Wheel set pricing'!D20+'Tire or Wheel set pricing'!D138)</f>
        <v>1173.8999999999999</v>
      </c>
      <c r="F337" s="381"/>
      <c r="G337" s="383">
        <f>SUM('Tire or Wheel set pricing'!F20+'Tire or Wheel set pricing'!F138)</f>
        <v>1090.0500000000002</v>
      </c>
      <c r="H337" s="376"/>
      <c r="I337" s="376"/>
      <c r="J337" s="377">
        <f t="shared" si="44"/>
        <v>1677</v>
      </c>
      <c r="K337" s="299"/>
    </row>
    <row r="338" spans="1:11" s="314" customFormat="1" ht="35.25">
      <c r="A338" s="378"/>
      <c r="B338" s="379"/>
      <c r="C338" s="379"/>
      <c r="D338" s="379" t="s">
        <v>626</v>
      </c>
      <c r="E338" s="380">
        <f>'Tire or Wheel set pricing'!D20+'Tire or Wheel set pricing'!D116</f>
        <v>1361.5</v>
      </c>
      <c r="F338" s="381"/>
      <c r="G338" s="383">
        <f>'Tire or Wheel set pricing'!F20+'Tire or Wheel set pricing'!F116</f>
        <v>1264.25</v>
      </c>
      <c r="H338" s="376"/>
      <c r="I338" s="376"/>
      <c r="J338" s="377">
        <f t="shared" si="44"/>
        <v>1945.0000000000002</v>
      </c>
      <c r="K338" s="299"/>
    </row>
    <row r="339" spans="1:11" ht="36" thickBot="1">
      <c r="A339" s="446"/>
      <c r="B339" s="396"/>
      <c r="C339" s="396"/>
      <c r="D339" s="386" t="s">
        <v>328</v>
      </c>
      <c r="E339" s="397">
        <f>SUM('Tire or Wheel set pricing'!D20+'Tire or Wheel set pricing'!D121)</f>
        <v>1375.5</v>
      </c>
      <c r="F339" s="387"/>
      <c r="G339" s="393">
        <f>SUM('Tire or Wheel set pricing'!F20+'Tire or Wheel set pricing'!F121)</f>
        <v>1277.25</v>
      </c>
      <c r="H339" s="376"/>
      <c r="I339" s="376"/>
      <c r="J339" s="377">
        <f t="shared" si="44"/>
        <v>1965.0000000000002</v>
      </c>
      <c r="K339" s="299"/>
    </row>
    <row r="340" spans="1:11" ht="36.75" thickTop="1" thickBot="1">
      <c r="A340" s="94" t="s">
        <v>660</v>
      </c>
      <c r="B340" s="57"/>
      <c r="C340" s="57"/>
      <c r="D340" s="57"/>
      <c r="E340" s="58"/>
      <c r="F340" s="58"/>
      <c r="G340" s="58"/>
      <c r="J340" s="361">
        <f t="shared" si="44"/>
        <v>0</v>
      </c>
      <c r="K340" s="299"/>
    </row>
    <row r="341" spans="1:11" ht="36" thickTop="1">
      <c r="A341" s="370" t="s">
        <v>181</v>
      </c>
      <c r="B341" s="371"/>
      <c r="C341" s="371" t="s">
        <v>30</v>
      </c>
      <c r="D341" s="371" t="s">
        <v>197</v>
      </c>
      <c r="E341" s="390">
        <f>SUM('Tire or Wheel set pricing'!D21+'Tire or Wheel set pricing'!D59)</f>
        <v>1221.5</v>
      </c>
      <c r="F341" s="373">
        <f t="shared" ref="F341" si="45">SUM(E341-50)</f>
        <v>1171.5</v>
      </c>
      <c r="G341" s="375">
        <f>SUM('Tire or Wheel set pricing'!F21+'Tire or Wheel set pricing'!F59)</f>
        <v>1134.25</v>
      </c>
      <c r="H341" s="376"/>
      <c r="I341" s="376"/>
      <c r="J341" s="377">
        <f t="shared" si="44"/>
        <v>1745</v>
      </c>
      <c r="K341" s="299"/>
    </row>
    <row r="342" spans="1:11" ht="35.25">
      <c r="A342" s="378" t="s">
        <v>487</v>
      </c>
      <c r="B342" s="379"/>
      <c r="C342" s="379"/>
      <c r="D342" s="379" t="s">
        <v>500</v>
      </c>
      <c r="E342" s="380">
        <f>SUM('Tire or Wheel set pricing'!D21+'Tire or Wheel set pricing'!D137)</f>
        <v>1176.6999999999998</v>
      </c>
      <c r="F342" s="381">
        <f t="shared" ref="F342" si="46">SUM(E342-50)</f>
        <v>1126.6999999999998</v>
      </c>
      <c r="G342" s="383">
        <f>SUM('Tire or Wheel set pricing'!F21+'Tire or Wheel set pricing'!F137)</f>
        <v>1092.6500000000001</v>
      </c>
      <c r="H342" s="376"/>
      <c r="I342" s="376"/>
      <c r="J342" s="377">
        <f t="shared" si="44"/>
        <v>1680.9999999999998</v>
      </c>
      <c r="K342" s="299"/>
    </row>
    <row r="343" spans="1:11" ht="35.25">
      <c r="A343" s="378" t="s">
        <v>393</v>
      </c>
      <c r="B343" s="379"/>
      <c r="C343" s="379"/>
      <c r="D343" s="379" t="s">
        <v>198</v>
      </c>
      <c r="E343" s="380">
        <f>SUM('Tire or Wheel set pricing'!D21+'Tire or Wheel set pricing'!D74)</f>
        <v>1266.3</v>
      </c>
      <c r="F343" s="381"/>
      <c r="G343" s="383">
        <f>SUM('Tire or Wheel set pricing'!F21+'Tire or Wheel set pricing'!F74)</f>
        <v>1175.8499999999999</v>
      </c>
      <c r="H343" s="376"/>
      <c r="I343" s="376"/>
      <c r="J343" s="377">
        <f t="shared" si="44"/>
        <v>1809</v>
      </c>
      <c r="K343" s="299"/>
    </row>
    <row r="344" spans="1:11" ht="35.25">
      <c r="A344" s="378" t="s">
        <v>394</v>
      </c>
      <c r="B344" s="379"/>
      <c r="C344" s="379"/>
      <c r="D344" s="379" t="s">
        <v>424</v>
      </c>
      <c r="E344" s="380">
        <f>SUM('Tire or Wheel set pricing'!D21+'Tire or Wheel set pricing'!D120)</f>
        <v>1235.5</v>
      </c>
      <c r="F344" s="381"/>
      <c r="G344" s="383">
        <f>SUM('Tire or Wheel set pricing'!F21+'Tire or Wheel set pricing'!F120)</f>
        <v>1147.25</v>
      </c>
      <c r="H344" s="376"/>
      <c r="I344" s="376"/>
      <c r="J344" s="377">
        <f t="shared" si="44"/>
        <v>1765</v>
      </c>
      <c r="K344" s="299"/>
    </row>
    <row r="345" spans="1:11" s="314" customFormat="1" ht="35.25">
      <c r="A345" s="378" t="s">
        <v>392</v>
      </c>
      <c r="B345" s="379"/>
      <c r="C345" s="379"/>
      <c r="D345" s="379" t="s">
        <v>628</v>
      </c>
      <c r="E345" s="380">
        <f>'Tire or Wheel set pricing'!D21+'Tire or Wheel set pricing'!D85</f>
        <v>1235.5</v>
      </c>
      <c r="F345" s="381"/>
      <c r="G345" s="383">
        <f>'Tire or Wheel set pricing'!F21+'Tire or Wheel set pricing'!F85</f>
        <v>1147.25</v>
      </c>
      <c r="H345" s="376"/>
      <c r="I345" s="376"/>
      <c r="J345" s="377">
        <f t="shared" si="44"/>
        <v>1765</v>
      </c>
      <c r="K345" s="299"/>
    </row>
    <row r="346" spans="1:11" ht="35.25">
      <c r="A346" s="378"/>
      <c r="B346" s="379"/>
      <c r="C346" s="379"/>
      <c r="D346" s="379" t="s">
        <v>501</v>
      </c>
      <c r="E346" s="380">
        <f>SUM('Tire or Wheel set pricing'!D21+'Tire or Wheel set pricing'!D138)</f>
        <v>1243.9000000000001</v>
      </c>
      <c r="F346" s="381"/>
      <c r="G346" s="383">
        <f>SUM('Tire or Wheel set pricing'!F21+'Tire or Wheel set pricing'!F138)</f>
        <v>1155.0500000000002</v>
      </c>
      <c r="H346" s="376"/>
      <c r="I346" s="376"/>
      <c r="J346" s="377">
        <f t="shared" si="44"/>
        <v>1777.0000000000002</v>
      </c>
      <c r="K346" s="299"/>
    </row>
    <row r="347" spans="1:11" s="314" customFormat="1" ht="35.25">
      <c r="A347" s="398"/>
      <c r="B347" s="379"/>
      <c r="C347" s="379"/>
      <c r="D347" s="379" t="s">
        <v>626</v>
      </c>
      <c r="E347" s="380">
        <f>'Tire or Wheel set pricing'!D21+'Tire or Wheel set pricing'!D116</f>
        <v>1431.5</v>
      </c>
      <c r="F347" s="381"/>
      <c r="G347" s="383">
        <f>'Tire or Wheel set pricing'!F21+'Tire or Wheel set pricing'!F116</f>
        <v>1329.25</v>
      </c>
      <c r="H347" s="376"/>
      <c r="I347" s="376"/>
      <c r="J347" s="377">
        <f t="shared" si="44"/>
        <v>2045.0000000000002</v>
      </c>
      <c r="K347" s="299"/>
    </row>
    <row r="348" spans="1:11" ht="35.25">
      <c r="A348" s="398"/>
      <c r="B348" s="379"/>
      <c r="C348" s="379"/>
      <c r="D348" s="385" t="s">
        <v>328</v>
      </c>
      <c r="E348" s="380">
        <f>SUM('Tire or Wheel set pricing'!D21+'Tire or Wheel set pricing'!D121)</f>
        <v>1445.5</v>
      </c>
      <c r="F348" s="381"/>
      <c r="G348" s="383">
        <f>SUM('Tire or Wheel set pricing'!F21+'Tire or Wheel set pricing'!F121)</f>
        <v>1342.25</v>
      </c>
      <c r="H348" s="376"/>
      <c r="I348" s="376"/>
      <c r="J348" s="377">
        <f t="shared" si="44"/>
        <v>2065</v>
      </c>
      <c r="K348" s="299"/>
    </row>
    <row r="349" spans="1:11" ht="35.25">
      <c r="A349" s="398"/>
      <c r="B349" s="379"/>
      <c r="C349" s="379"/>
      <c r="D349" s="448"/>
      <c r="E349" s="384"/>
      <c r="F349" s="376"/>
      <c r="G349" s="448"/>
      <c r="H349" s="376"/>
      <c r="I349" s="376"/>
      <c r="J349" s="377">
        <f t="shared" si="44"/>
        <v>0</v>
      </c>
      <c r="K349" s="299"/>
    </row>
    <row r="350" spans="1:11" ht="36" thickBot="1">
      <c r="A350" s="425"/>
      <c r="B350" s="379"/>
      <c r="C350" s="379"/>
      <c r="D350" s="449"/>
      <c r="E350" s="397"/>
      <c r="F350" s="387"/>
      <c r="G350" s="393"/>
      <c r="H350" s="376"/>
      <c r="I350" s="376"/>
      <c r="J350" s="377">
        <f t="shared" si="44"/>
        <v>0</v>
      </c>
      <c r="K350" s="299"/>
    </row>
    <row r="351" spans="1:11" ht="36" thickTop="1">
      <c r="B351" s="53"/>
      <c r="C351" s="53"/>
      <c r="D351" s="115"/>
      <c r="E351" s="115"/>
      <c r="F351" s="115"/>
      <c r="G351" s="115"/>
      <c r="J351" s="361">
        <f t="shared" si="44"/>
        <v>0</v>
      </c>
      <c r="K351" s="299"/>
    </row>
    <row r="352" spans="1:11" s="359" customFormat="1" ht="36" thickBot="1">
      <c r="A352" s="94" t="s">
        <v>655</v>
      </c>
      <c r="B352" s="57"/>
      <c r="C352" s="57"/>
      <c r="D352" s="57"/>
      <c r="E352" s="58"/>
      <c r="F352" s="58"/>
      <c r="G352" s="58"/>
      <c r="J352" s="361">
        <f t="shared" si="44"/>
        <v>0</v>
      </c>
      <c r="K352" s="299"/>
    </row>
    <row r="353" spans="1:11" s="359" customFormat="1" ht="36" thickTop="1">
      <c r="A353" s="370" t="s">
        <v>634</v>
      </c>
      <c r="B353" s="371"/>
      <c r="C353" s="371" t="s">
        <v>30</v>
      </c>
      <c r="D353" s="371" t="s">
        <v>197</v>
      </c>
      <c r="E353" s="390">
        <f>'Tire or Wheel set pricing'!D22+'Tire or Wheel set pricing'!D59</f>
        <v>1204</v>
      </c>
      <c r="F353" s="373">
        <f t="shared" ref="F353:F354" si="47">SUM(E353-50)</f>
        <v>1154</v>
      </c>
      <c r="G353" s="375">
        <f>'Tire or Wheel set pricing'!F22+'Tire or Wheel set pricing'!F59</f>
        <v>1118</v>
      </c>
      <c r="H353" s="376"/>
      <c r="I353" s="376"/>
      <c r="J353" s="377">
        <f t="shared" si="44"/>
        <v>1720</v>
      </c>
      <c r="K353" s="299"/>
    </row>
    <row r="354" spans="1:11" s="359" customFormat="1" ht="35.25">
      <c r="A354" s="398" t="s">
        <v>561</v>
      </c>
      <c r="B354" s="379"/>
      <c r="C354" s="379"/>
      <c r="D354" s="379" t="s">
        <v>500</v>
      </c>
      <c r="E354" s="380">
        <f>'Tire or Wheel set pricing'!D22+'Tire or Wheel set pricing'!D137</f>
        <v>1159.1999999999998</v>
      </c>
      <c r="F354" s="381">
        <f t="shared" si="47"/>
        <v>1109.1999999999998</v>
      </c>
      <c r="G354" s="383">
        <f>'Tire or Wheel set pricing'!F22+'Tire or Wheel set pricing'!F137</f>
        <v>1076.4000000000001</v>
      </c>
      <c r="H354" s="376"/>
      <c r="I354" s="376"/>
      <c r="J354" s="377">
        <f t="shared" si="44"/>
        <v>1655.9999999999998</v>
      </c>
      <c r="K354" s="299"/>
    </row>
    <row r="355" spans="1:11" s="359" customFormat="1" ht="35.25">
      <c r="A355" s="398" t="s">
        <v>635</v>
      </c>
      <c r="B355" s="379"/>
      <c r="C355" s="379"/>
      <c r="D355" s="379" t="s">
        <v>198</v>
      </c>
      <c r="E355" s="380">
        <f>'Tire or Wheel set pricing'!D22+'Tire or Wheel set pricing'!D74</f>
        <v>1248.8</v>
      </c>
      <c r="F355" s="381"/>
      <c r="G355" s="383">
        <f>'Tire or Wheel set pricing'!F22+'Tire or Wheel set pricing'!F74</f>
        <v>1159.5999999999999</v>
      </c>
      <c r="H355" s="376"/>
      <c r="I355" s="376"/>
      <c r="J355" s="377">
        <f t="shared" si="44"/>
        <v>1784</v>
      </c>
      <c r="K355" s="299"/>
    </row>
    <row r="356" spans="1:11" s="359" customFormat="1" ht="35.25">
      <c r="A356" s="398" t="s">
        <v>570</v>
      </c>
      <c r="B356" s="379"/>
      <c r="C356" s="379"/>
      <c r="D356" s="379" t="s">
        <v>424</v>
      </c>
      <c r="E356" s="380">
        <f>'Tire or Wheel set pricing'!D22+'Tire or Wheel set pricing'!D131</f>
        <v>1218</v>
      </c>
      <c r="F356" s="381"/>
      <c r="G356" s="383">
        <f>'Tire or Wheel set pricing'!F22+'Tire or Wheel set pricing'!F131</f>
        <v>1131</v>
      </c>
      <c r="H356" s="376"/>
      <c r="I356" s="376"/>
      <c r="J356" s="377">
        <f t="shared" si="44"/>
        <v>1740</v>
      </c>
      <c r="K356" s="299"/>
    </row>
    <row r="357" spans="1:11" s="359" customFormat="1" ht="35.25">
      <c r="A357" s="378"/>
      <c r="B357" s="379"/>
      <c r="C357" s="379"/>
      <c r="D357" s="379" t="s">
        <v>628</v>
      </c>
      <c r="E357" s="380">
        <f>'Tire or Wheel set pricing'!D22+'Tire or Wheel set pricing'!D85</f>
        <v>1218</v>
      </c>
      <c r="F357" s="381"/>
      <c r="G357" s="383">
        <f>'Tire or Wheel set pricing'!F22+'Tire or Wheel set pricing'!F85</f>
        <v>1131</v>
      </c>
      <c r="H357" s="376"/>
      <c r="I357" s="376"/>
      <c r="J357" s="377">
        <f t="shared" si="44"/>
        <v>1740</v>
      </c>
      <c r="K357" s="299"/>
    </row>
    <row r="358" spans="1:11" s="359" customFormat="1" ht="35.25">
      <c r="A358" s="376"/>
      <c r="B358" s="379"/>
      <c r="C358" s="379"/>
      <c r="D358" s="379" t="s">
        <v>501</v>
      </c>
      <c r="E358" s="380">
        <f>'Tire or Wheel set pricing'!D22+'Tire or Wheel set pricing'!D138</f>
        <v>1226.4000000000001</v>
      </c>
      <c r="F358" s="381"/>
      <c r="G358" s="383">
        <f>'Tire or Wheel set pricing'!F22+'Tire or Wheel set pricing'!F138</f>
        <v>1138.8000000000002</v>
      </c>
      <c r="H358" s="376"/>
      <c r="I358" s="376"/>
      <c r="J358" s="377">
        <f t="shared" si="44"/>
        <v>1752.0000000000002</v>
      </c>
      <c r="K358" s="299"/>
    </row>
    <row r="359" spans="1:11" s="359" customFormat="1" ht="35.25">
      <c r="A359" s="376"/>
      <c r="B359" s="379"/>
      <c r="C359" s="379"/>
      <c r="D359" s="379" t="s">
        <v>626</v>
      </c>
      <c r="E359" s="380">
        <f>'Tire or Wheel set pricing'!D22+'Tire or Wheel set pricing'!D116</f>
        <v>1414</v>
      </c>
      <c r="F359" s="381"/>
      <c r="G359" s="383">
        <f>'Tire or Wheel set pricing'!F22+'Tire or Wheel set pricing'!F116</f>
        <v>1313</v>
      </c>
      <c r="H359" s="376"/>
      <c r="I359" s="376"/>
      <c r="J359" s="377">
        <f t="shared" si="44"/>
        <v>2020.0000000000002</v>
      </c>
      <c r="K359" s="299"/>
    </row>
    <row r="360" spans="1:11" s="359" customFormat="1" ht="35.25">
      <c r="A360" s="376"/>
      <c r="B360" s="379"/>
      <c r="C360" s="379"/>
      <c r="D360" s="385" t="s">
        <v>328</v>
      </c>
      <c r="E360" s="380">
        <f>'Tire or Wheel set pricing'!D22+'Tire or Wheel set pricing'!D121</f>
        <v>1428</v>
      </c>
      <c r="F360" s="381"/>
      <c r="G360" s="383">
        <f>'Tire or Wheel set pricing'!F22+'Tire or Wheel set pricing'!F121</f>
        <v>1326</v>
      </c>
      <c r="H360" s="376"/>
      <c r="I360" s="376"/>
      <c r="J360" s="377">
        <f t="shared" si="44"/>
        <v>2040.0000000000002</v>
      </c>
      <c r="K360" s="299"/>
    </row>
    <row r="361" spans="1:11" s="359" customFormat="1" ht="35.25">
      <c r="A361" s="376"/>
      <c r="B361" s="379"/>
      <c r="C361" s="379"/>
      <c r="D361" s="448"/>
      <c r="E361" s="384"/>
      <c r="F361" s="376"/>
      <c r="G361" s="448"/>
      <c r="H361" s="376"/>
      <c r="I361" s="376"/>
      <c r="J361" s="377">
        <f t="shared" si="44"/>
        <v>0</v>
      </c>
      <c r="K361" s="299"/>
    </row>
    <row r="362" spans="1:11" s="359" customFormat="1" ht="36" thickBot="1">
      <c r="A362" s="425"/>
      <c r="B362" s="396"/>
      <c r="C362" s="396"/>
      <c r="D362" s="449"/>
      <c r="E362" s="397"/>
      <c r="F362" s="387"/>
      <c r="G362" s="393"/>
      <c r="H362" s="376"/>
      <c r="I362" s="376"/>
      <c r="J362" s="377">
        <f t="shared" si="44"/>
        <v>0</v>
      </c>
      <c r="K362" s="299"/>
    </row>
    <row r="363" spans="1:11" ht="36.75" thickTop="1" thickBot="1">
      <c r="A363" s="94" t="s">
        <v>266</v>
      </c>
      <c r="B363" s="57"/>
      <c r="C363" s="57"/>
      <c r="D363" s="57"/>
      <c r="E363" s="58"/>
      <c r="F363" s="58"/>
      <c r="G363" s="58"/>
      <c r="J363" s="361">
        <f t="shared" si="44"/>
        <v>0</v>
      </c>
      <c r="K363" s="299"/>
    </row>
    <row r="364" spans="1:11" ht="36" thickTop="1">
      <c r="A364" s="370" t="s">
        <v>267</v>
      </c>
      <c r="B364" s="371"/>
      <c r="C364" s="371" t="s">
        <v>30</v>
      </c>
      <c r="D364" s="371" t="s">
        <v>197</v>
      </c>
      <c r="E364" s="390">
        <f>SUM('Tire or Wheel set pricing'!D23+'Tire or Wheel set pricing'!D59)+60</f>
        <v>1435.5</v>
      </c>
      <c r="F364" s="373">
        <f t="shared" ref="F364" si="48">SUM(E364-50)</f>
        <v>1385.5</v>
      </c>
      <c r="G364" s="375">
        <f>SUM('Tire or Wheel set pricing'!F23+'Tire or Wheel set pricing'!F59)+60</f>
        <v>1337.25</v>
      </c>
      <c r="H364" s="376"/>
      <c r="I364" s="376"/>
      <c r="J364" s="377">
        <f t="shared" si="44"/>
        <v>2050.7142857142858</v>
      </c>
      <c r="K364" s="299"/>
    </row>
    <row r="365" spans="1:11" ht="35.25">
      <c r="A365" s="378" t="s">
        <v>488</v>
      </c>
      <c r="B365" s="379"/>
      <c r="C365" s="379"/>
      <c r="D365" s="379" t="s">
        <v>500</v>
      </c>
      <c r="E365" s="380">
        <f>SUM('Tire or Wheel set pricing'!D23+'Tire or Wheel set pricing'!D137)+60</f>
        <v>1390.6999999999998</v>
      </c>
      <c r="F365" s="381">
        <f t="shared" ref="F365" si="49">SUM(E365-50)</f>
        <v>1340.6999999999998</v>
      </c>
      <c r="G365" s="383">
        <f>SUM('Tire or Wheel set pricing'!F23+'Tire or Wheel set pricing'!F137)+60</f>
        <v>1295.6500000000001</v>
      </c>
      <c r="H365" s="376"/>
      <c r="I365" s="376"/>
      <c r="J365" s="377">
        <f t="shared" si="44"/>
        <v>1986.7142857142856</v>
      </c>
      <c r="K365" s="299"/>
    </row>
    <row r="366" spans="1:11" ht="35.25">
      <c r="A366" s="399" t="s">
        <v>182</v>
      </c>
      <c r="B366" s="379"/>
      <c r="C366" s="379"/>
      <c r="D366" s="379" t="s">
        <v>198</v>
      </c>
      <c r="E366" s="380">
        <f>SUM('Tire or Wheel set pricing'!D23+'Tire or Wheel set pricing'!D74)+60</f>
        <v>1480.3</v>
      </c>
      <c r="F366" s="381"/>
      <c r="G366" s="383">
        <f>SUM('Tire or Wheel set pricing'!F23+'Tire or Wheel set pricing'!F74)+60</f>
        <v>1378.85</v>
      </c>
      <c r="H366" s="376"/>
      <c r="I366" s="376"/>
      <c r="J366" s="377">
        <f t="shared" si="44"/>
        <v>2114.7142857142858</v>
      </c>
      <c r="K366" s="299"/>
    </row>
    <row r="367" spans="1:11" ht="35.25">
      <c r="A367" s="399"/>
      <c r="B367" s="379"/>
      <c r="C367" s="379"/>
      <c r="D367" s="379" t="s">
        <v>327</v>
      </c>
      <c r="E367" s="380">
        <f>SUM('Tire or Wheel set pricing'!D23+'Tire or Wheel set pricing'!D120)+60</f>
        <v>1449.5</v>
      </c>
      <c r="F367" s="381"/>
      <c r="G367" s="383">
        <f>SUM('Tire or Wheel set pricing'!F23+'Tire or Wheel set pricing'!F120)+60</f>
        <v>1350.25</v>
      </c>
      <c r="H367" s="376"/>
      <c r="I367" s="376"/>
      <c r="J367" s="377">
        <f t="shared" si="44"/>
        <v>2070.7142857142858</v>
      </c>
      <c r="K367" s="299"/>
    </row>
    <row r="368" spans="1:11" s="314" customFormat="1" ht="35.25">
      <c r="A368" s="399"/>
      <c r="B368" s="379"/>
      <c r="C368" s="379"/>
      <c r="D368" s="379" t="s">
        <v>628</v>
      </c>
      <c r="E368" s="380">
        <f>'Tire or Wheel set pricing'!D23+'Tire or Wheel set pricing'!D85</f>
        <v>1389.5</v>
      </c>
      <c r="F368" s="381"/>
      <c r="G368" s="383">
        <f>'Tire or Wheel set pricing'!F23+'Tire or Wheel set pricing'!F85</f>
        <v>1290.25</v>
      </c>
      <c r="H368" s="376"/>
      <c r="I368" s="376"/>
      <c r="J368" s="377">
        <f t="shared" si="44"/>
        <v>1985.0000000000002</v>
      </c>
      <c r="K368" s="299"/>
    </row>
    <row r="369" spans="1:11" ht="35.25">
      <c r="A369" s="399"/>
      <c r="B369" s="379"/>
      <c r="C369" s="379"/>
      <c r="D369" s="379" t="s">
        <v>501</v>
      </c>
      <c r="E369" s="380">
        <f>SUM('Tire or Wheel set pricing'!D23+'Tire or Wheel set pricing'!D138)+60</f>
        <v>1457.9</v>
      </c>
      <c r="F369" s="381"/>
      <c r="G369" s="383">
        <f>SUM('Tire or Wheel set pricing'!F23+'Tire or Wheel set pricing'!F138)+60</f>
        <v>1358.0500000000002</v>
      </c>
      <c r="H369" s="376"/>
      <c r="I369" s="376"/>
      <c r="J369" s="377">
        <f t="shared" si="44"/>
        <v>2082.7142857142858</v>
      </c>
      <c r="K369" s="299"/>
    </row>
    <row r="370" spans="1:11" s="314" customFormat="1" ht="35.25">
      <c r="A370" s="399"/>
      <c r="B370" s="379"/>
      <c r="C370" s="379"/>
      <c r="D370" s="379" t="s">
        <v>626</v>
      </c>
      <c r="E370" s="380">
        <f>'Tire or Wheel set pricing'!D23+'Tire or Wheel set pricing'!D116</f>
        <v>1585.5</v>
      </c>
      <c r="F370" s="381"/>
      <c r="G370" s="383">
        <f>'Tire or Wheel set pricing'!F23+'Tire or Wheel set pricing'!F116</f>
        <v>1472.25</v>
      </c>
      <c r="H370" s="376"/>
      <c r="I370" s="376"/>
      <c r="J370" s="377">
        <f t="shared" si="44"/>
        <v>2265</v>
      </c>
      <c r="K370" s="299"/>
    </row>
    <row r="371" spans="1:11" ht="36" thickBot="1">
      <c r="A371" s="400"/>
      <c r="B371" s="396"/>
      <c r="C371" s="396"/>
      <c r="D371" s="386" t="s">
        <v>328</v>
      </c>
      <c r="E371" s="397">
        <f>SUM('Tire or Wheel set pricing'!D23+'Tire or Wheel set pricing'!D121)+60</f>
        <v>1659.5</v>
      </c>
      <c r="F371" s="387"/>
      <c r="G371" s="393">
        <f>SUM('Tire or Wheel set pricing'!F23+'Tire or Wheel set pricing'!F121)+60</f>
        <v>1545.25</v>
      </c>
      <c r="H371" s="376"/>
      <c r="I371" s="376"/>
      <c r="J371" s="377">
        <f t="shared" si="44"/>
        <v>2370.7142857142858</v>
      </c>
      <c r="K371" s="299"/>
    </row>
    <row r="372" spans="1:11" ht="36.75" thickTop="1" thickBot="1">
      <c r="A372" s="94" t="s">
        <v>336</v>
      </c>
      <c r="B372" s="57"/>
      <c r="C372" s="57"/>
      <c r="D372" s="57"/>
      <c r="E372" s="58"/>
      <c r="F372" s="58"/>
      <c r="G372" s="58"/>
      <c r="J372" s="361">
        <f t="shared" si="44"/>
        <v>0</v>
      </c>
      <c r="K372" s="299"/>
    </row>
    <row r="373" spans="1:11" ht="36" thickTop="1">
      <c r="A373" s="370" t="s">
        <v>170</v>
      </c>
      <c r="B373" s="371"/>
      <c r="C373" s="371" t="s">
        <v>232</v>
      </c>
      <c r="D373" s="371" t="s">
        <v>423</v>
      </c>
      <c r="E373" s="390">
        <f>SUM('Tire or Wheel set pricing'!D25+'Tire or Wheel set pricing'!D132)</f>
        <v>1263.5</v>
      </c>
      <c r="F373" s="373"/>
      <c r="G373" s="375">
        <f>SUM('Tire or Wheel set pricing'!F25+'Tire or Wheel set pricing'!F132)</f>
        <v>1173.25</v>
      </c>
      <c r="H373" s="376"/>
      <c r="I373" s="376"/>
      <c r="J373" s="377">
        <f t="shared" si="44"/>
        <v>1805.0000000000002</v>
      </c>
      <c r="K373" s="299"/>
    </row>
    <row r="374" spans="1:11" ht="35.25">
      <c r="A374" s="378" t="s">
        <v>306</v>
      </c>
      <c r="B374" s="379"/>
      <c r="C374" s="379"/>
      <c r="D374" s="450" t="s">
        <v>498</v>
      </c>
      <c r="E374" s="451">
        <f>SUM('Tire or Wheel set pricing'!D25+'Tire or Wheel set pricing'!D139)</f>
        <v>1255.0999999999999</v>
      </c>
      <c r="F374" s="452"/>
      <c r="G374" s="453">
        <f>SUM('Tire or Wheel set pricing'!F25+'Tire or Wheel set pricing'!F139)</f>
        <v>1165.45</v>
      </c>
      <c r="H374" s="376"/>
      <c r="I374" s="376"/>
      <c r="J374" s="377">
        <f t="shared" si="44"/>
        <v>1793</v>
      </c>
      <c r="K374" s="299"/>
    </row>
    <row r="375" spans="1:11" ht="35.25">
      <c r="A375" s="401" t="s">
        <v>392</v>
      </c>
      <c r="B375" s="379"/>
      <c r="C375" s="376"/>
      <c r="D375" s="385" t="s">
        <v>329</v>
      </c>
      <c r="E375" s="380">
        <f>SUM('Tire or Wheel set pricing'!D25+'Tire or Wheel set pricing'!D122)</f>
        <v>1291.5</v>
      </c>
      <c r="F375" s="381"/>
      <c r="G375" s="383">
        <f>SUM('Tire or Wheel set pricing'!F25+'Tire or Wheel set pricing'!F122)</f>
        <v>1199.25</v>
      </c>
      <c r="H375" s="376"/>
      <c r="I375" s="376"/>
      <c r="J375" s="377">
        <f t="shared" si="44"/>
        <v>1845.0000000000002</v>
      </c>
      <c r="K375" s="299"/>
    </row>
    <row r="376" spans="1:11" ht="35.25">
      <c r="A376" s="378" t="s">
        <v>482</v>
      </c>
      <c r="B376" s="379"/>
      <c r="C376" s="376"/>
      <c r="D376" s="450" t="s">
        <v>499</v>
      </c>
      <c r="E376" s="451">
        <f>SUM('Tire or Wheel set pricing'!D25+'Tire or Wheel set pricing'!D140)</f>
        <v>1347.5</v>
      </c>
      <c r="F376" s="452"/>
      <c r="G376" s="453">
        <f>SUM('Tire or Wheel set pricing'!F25+'Tire or Wheel set pricing'!F140)</f>
        <v>1251.25</v>
      </c>
      <c r="H376" s="376"/>
      <c r="I376" s="376"/>
      <c r="J376" s="377">
        <f t="shared" si="44"/>
        <v>1925.0000000000002</v>
      </c>
      <c r="K376" s="299"/>
    </row>
    <row r="377" spans="1:11" ht="35.25">
      <c r="A377" s="398" t="s">
        <v>634</v>
      </c>
      <c r="B377" s="379"/>
      <c r="C377" s="379"/>
      <c r="D377" s="379" t="s">
        <v>330</v>
      </c>
      <c r="E377" s="380">
        <f>SUM('Tire or Wheel set pricing'!D25+'Tire or Wheel set pricing'!D123)</f>
        <v>1529.5</v>
      </c>
      <c r="F377" s="381"/>
      <c r="G377" s="383">
        <f>SUM('Tire or Wheel set pricing'!F25+'Tire or Wheel set pricing'!F123)</f>
        <v>1420.25</v>
      </c>
      <c r="H377" s="376"/>
      <c r="I377" s="376"/>
      <c r="J377" s="377">
        <f t="shared" si="44"/>
        <v>2185</v>
      </c>
      <c r="K377" s="299"/>
    </row>
    <row r="378" spans="1:11" s="314" customFormat="1" ht="35.25">
      <c r="A378" s="398" t="s">
        <v>663</v>
      </c>
      <c r="B378" s="379"/>
      <c r="C378" s="379"/>
      <c r="D378" s="379" t="s">
        <v>604</v>
      </c>
      <c r="E378" s="380">
        <f>'Tire or Wheel set pricing'!D25+'Tire or Wheel set pricing'!D75</f>
        <v>1319.5</v>
      </c>
      <c r="F378" s="381"/>
      <c r="G378" s="383">
        <f>'Tire or Wheel set pricing'!F25+'Tire or Wheel set pricing'!F75</f>
        <v>1225.25</v>
      </c>
      <c r="H378" s="376"/>
      <c r="I378" s="376"/>
      <c r="J378" s="377">
        <f t="shared" si="44"/>
        <v>1885.0000000000002</v>
      </c>
      <c r="K378" s="299"/>
    </row>
    <row r="379" spans="1:11" s="314" customFormat="1" ht="35.25">
      <c r="A379" s="398" t="s">
        <v>561</v>
      </c>
      <c r="B379" s="379"/>
      <c r="C379" s="379"/>
      <c r="D379" s="379" t="s">
        <v>629</v>
      </c>
      <c r="E379" s="380">
        <f>'Tire or Wheel set pricing'!D25+'Tire or Wheel set pricing'!D86</f>
        <v>1319.5</v>
      </c>
      <c r="F379" s="381"/>
      <c r="G379" s="383">
        <f>'Tire or Wheel set pricing'!F25+'Tire or Wheel set pricing'!F86</f>
        <v>1225.25</v>
      </c>
      <c r="H379" s="376"/>
      <c r="I379" s="376"/>
      <c r="J379" s="377">
        <f t="shared" si="44"/>
        <v>1885.0000000000002</v>
      </c>
      <c r="K379" s="299"/>
    </row>
    <row r="380" spans="1:11" ht="36" thickBot="1">
      <c r="A380" s="431" t="s">
        <v>635</v>
      </c>
      <c r="B380" s="379"/>
      <c r="C380" s="379"/>
      <c r="D380" s="379" t="s">
        <v>630</v>
      </c>
      <c r="E380" s="380">
        <f>'Tire or Wheel set pricing'!D25+'Tire or Wheel set pricing'!D76</f>
        <v>1389.5</v>
      </c>
      <c r="F380" s="381"/>
      <c r="G380" s="383">
        <f>'Tire or Wheel set pricing'!F25+'Tire or Wheel set pricing'!F76</f>
        <v>1290.25</v>
      </c>
      <c r="H380" s="376"/>
      <c r="I380" s="376"/>
      <c r="J380" s="377">
        <f t="shared" si="44"/>
        <v>1985.0000000000002</v>
      </c>
      <c r="K380" s="299"/>
    </row>
    <row r="381" spans="1:11" ht="36" thickTop="1">
      <c r="B381" s="53"/>
      <c r="C381" s="53"/>
      <c r="D381" s="263"/>
      <c r="E381" s="55"/>
      <c r="F381" s="55"/>
      <c r="G381" s="55"/>
      <c r="J381" s="361">
        <f t="shared" si="44"/>
        <v>0</v>
      </c>
      <c r="K381" s="299"/>
    </row>
    <row r="382" spans="1:11" ht="36" thickBot="1">
      <c r="A382" s="94" t="s">
        <v>379</v>
      </c>
      <c r="B382" s="57"/>
      <c r="C382" s="57"/>
      <c r="D382" s="57"/>
      <c r="E382" s="58"/>
      <c r="F382" s="58"/>
      <c r="G382" s="58"/>
      <c r="J382" s="361">
        <f t="shared" si="44"/>
        <v>0</v>
      </c>
      <c r="K382" s="299"/>
    </row>
    <row r="383" spans="1:11" ht="36" thickTop="1">
      <c r="A383" s="370" t="s">
        <v>393</v>
      </c>
      <c r="B383" s="371"/>
      <c r="C383" s="371" t="s">
        <v>232</v>
      </c>
      <c r="D383" s="371" t="s">
        <v>423</v>
      </c>
      <c r="E383" s="390">
        <f>SUM('Tire or Wheel set pricing'!D27+'Tire or Wheel set pricing'!D132)</f>
        <v>1725.5</v>
      </c>
      <c r="F383" s="373"/>
      <c r="G383" s="375">
        <f>SUM('Tire or Wheel set pricing'!F27+'Tire or Wheel set pricing'!F132)</f>
        <v>1602.25</v>
      </c>
      <c r="H383" s="376"/>
      <c r="I383" s="376"/>
      <c r="J383" s="377">
        <f t="shared" si="44"/>
        <v>2465</v>
      </c>
      <c r="K383" s="299"/>
    </row>
    <row r="384" spans="1:11" ht="35.25">
      <c r="A384" s="401"/>
      <c r="B384" s="379"/>
      <c r="C384" s="379"/>
      <c r="D384" s="450" t="s">
        <v>498</v>
      </c>
      <c r="E384" s="451">
        <f>SUM('Tire or Wheel set pricing'!D27+'Tire or Wheel set pricing'!D139)</f>
        <v>1717.1</v>
      </c>
      <c r="F384" s="452"/>
      <c r="G384" s="453">
        <f>SUM('Tire or Wheel set pricing'!F27+'Tire or Wheel set pricing'!F139)</f>
        <v>1594.45</v>
      </c>
      <c r="H384" s="376"/>
      <c r="I384" s="376"/>
      <c r="J384" s="377">
        <f t="shared" si="44"/>
        <v>2453</v>
      </c>
      <c r="K384" s="299"/>
    </row>
    <row r="385" spans="1:11" ht="35.25">
      <c r="A385" s="376"/>
      <c r="B385" s="376"/>
      <c r="C385" s="376"/>
      <c r="D385" s="385" t="s">
        <v>329</v>
      </c>
      <c r="E385" s="380">
        <f>SUM('Tire or Wheel set pricing'!D27+'Tire or Wheel set pricing'!D122)</f>
        <v>1753.5</v>
      </c>
      <c r="F385" s="381"/>
      <c r="G385" s="383">
        <f>SUM('Tire or Wheel set pricing'!F27+'Tire or Wheel set pricing'!F122)</f>
        <v>1628.25</v>
      </c>
      <c r="H385" s="376"/>
      <c r="I385" s="376"/>
      <c r="J385" s="377">
        <f t="shared" si="44"/>
        <v>2505</v>
      </c>
      <c r="K385" s="299"/>
    </row>
    <row r="386" spans="1:11" ht="35.25">
      <c r="A386" s="376"/>
      <c r="B386" s="376"/>
      <c r="C386" s="376"/>
      <c r="D386" s="450" t="s">
        <v>499</v>
      </c>
      <c r="E386" s="451">
        <f>SUM('Tire or Wheel set pricing'!D27+'Tire or Wheel set pricing'!D140)</f>
        <v>1809.5</v>
      </c>
      <c r="F386" s="452"/>
      <c r="G386" s="453">
        <f>SUM('Tire or Wheel set pricing'!F27+'Tire or Wheel set pricing'!F140)</f>
        <v>1680.25</v>
      </c>
      <c r="H386" s="376"/>
      <c r="I386" s="376"/>
      <c r="J386" s="377">
        <f t="shared" si="44"/>
        <v>2585</v>
      </c>
      <c r="K386" s="299"/>
    </row>
    <row r="387" spans="1:11" ht="35.25">
      <c r="A387" s="378"/>
      <c r="B387" s="433"/>
      <c r="C387" s="433"/>
      <c r="D387" s="433" t="s">
        <v>330</v>
      </c>
      <c r="E387" s="380">
        <f>SUM('Tire or Wheel set pricing'!D27+'Tire or Wheel set pricing'!D123)</f>
        <v>1991.5</v>
      </c>
      <c r="F387" s="434"/>
      <c r="G387" s="383">
        <f>SUM('Tire or Wheel set pricing'!F27+'Tire or Wheel set pricing'!F123)</f>
        <v>1849.25</v>
      </c>
      <c r="H387" s="376"/>
      <c r="I387" s="376"/>
      <c r="J387" s="377">
        <f t="shared" si="44"/>
        <v>2845</v>
      </c>
      <c r="K387" s="299"/>
    </row>
    <row r="388" spans="1:11" s="314" customFormat="1" ht="35.25">
      <c r="A388" s="398"/>
      <c r="B388" s="433"/>
      <c r="C388" s="433"/>
      <c r="D388" s="379" t="s">
        <v>604</v>
      </c>
      <c r="E388" s="380">
        <f>'Tire or Wheel set pricing'!D27+'Tire or Wheel set pricing'!D75</f>
        <v>1781.5</v>
      </c>
      <c r="F388" s="434"/>
      <c r="G388" s="383">
        <f>'Tire or Wheel set pricing'!F27+'Tire or Wheel set pricing'!F75</f>
        <v>1654.25</v>
      </c>
      <c r="H388" s="376"/>
      <c r="I388" s="376"/>
      <c r="J388" s="377">
        <f t="shared" si="44"/>
        <v>2545</v>
      </c>
      <c r="K388" s="299"/>
    </row>
    <row r="389" spans="1:11" s="314" customFormat="1" ht="35.25">
      <c r="A389" s="398"/>
      <c r="B389" s="433"/>
      <c r="C389" s="433"/>
      <c r="D389" s="379" t="s">
        <v>629</v>
      </c>
      <c r="E389" s="380">
        <f>'Tire or Wheel set pricing'!D27+'Tire or Wheel set pricing'!D86</f>
        <v>1781.5</v>
      </c>
      <c r="F389" s="434"/>
      <c r="G389" s="383">
        <f>'Tire or Wheel set pricing'!F27+'Tire or Wheel set pricing'!F86</f>
        <v>1654.25</v>
      </c>
      <c r="H389" s="376"/>
      <c r="I389" s="376"/>
      <c r="J389" s="377">
        <f t="shared" si="44"/>
        <v>2545</v>
      </c>
      <c r="K389" s="299"/>
    </row>
    <row r="390" spans="1:11" s="314" customFormat="1" ht="36" thickBot="1">
      <c r="A390" s="431"/>
      <c r="B390" s="396"/>
      <c r="C390" s="396"/>
      <c r="D390" s="396" t="s">
        <v>630</v>
      </c>
      <c r="E390" s="397">
        <f>'Tire or Wheel set pricing'!D27+'Tire or Wheel set pricing'!D76</f>
        <v>1851.5</v>
      </c>
      <c r="F390" s="387"/>
      <c r="G390" s="393">
        <f>'Tire or Wheel set pricing'!F27+'Tire or Wheel set pricing'!F76</f>
        <v>1719.25</v>
      </c>
      <c r="H390" s="376"/>
      <c r="I390" s="376"/>
      <c r="J390" s="377">
        <f t="shared" si="44"/>
        <v>2645</v>
      </c>
      <c r="K390" s="299"/>
    </row>
    <row r="391" spans="1:11" ht="36.75" customHeight="1" thickTop="1">
      <c r="A391" s="218"/>
      <c r="B391" s="57"/>
      <c r="C391" s="57"/>
      <c r="D391" s="219"/>
      <c r="E391" s="58"/>
      <c r="F391" s="58"/>
      <c r="G391" s="58"/>
      <c r="J391" s="361">
        <f t="shared" si="44"/>
        <v>0</v>
      </c>
      <c r="K391" s="299"/>
    </row>
    <row r="392" spans="1:11" ht="36" thickBot="1">
      <c r="A392" s="264" t="s">
        <v>397</v>
      </c>
      <c r="B392" s="265"/>
      <c r="C392" s="265"/>
      <c r="D392" s="265"/>
      <c r="E392" s="144"/>
      <c r="F392" s="144"/>
      <c r="G392" s="144"/>
      <c r="J392" s="361">
        <f t="shared" si="44"/>
        <v>0</v>
      </c>
      <c r="K392" s="299"/>
    </row>
    <row r="393" spans="1:11" ht="35.25">
      <c r="A393" s="378" t="s">
        <v>393</v>
      </c>
      <c r="B393" s="379"/>
      <c r="C393" s="379" t="s">
        <v>232</v>
      </c>
      <c r="D393" s="454" t="s">
        <v>423</v>
      </c>
      <c r="E393" s="455">
        <f>SUM('Tire or Wheel set pricing'!D26+'Tire or Wheel set pricing'!D132)</f>
        <v>1361.5</v>
      </c>
      <c r="F393" s="456"/>
      <c r="G393" s="457">
        <f>SUM('Tire or Wheel set pricing'!F26+'Tire or Wheel set pricing'!F132)</f>
        <v>1264.25</v>
      </c>
      <c r="H393" s="376"/>
      <c r="I393" s="376"/>
      <c r="J393" s="377">
        <f t="shared" si="44"/>
        <v>1945.0000000000002</v>
      </c>
      <c r="K393" s="299"/>
    </row>
    <row r="394" spans="1:11" ht="35.25">
      <c r="A394" s="378" t="s">
        <v>394</v>
      </c>
      <c r="B394" s="379"/>
      <c r="C394" s="379"/>
      <c r="D394" s="450" t="s">
        <v>498</v>
      </c>
      <c r="E394" s="451">
        <f>SUM('Tire or Wheel set pricing'!D26+'Tire or Wheel set pricing'!D139)</f>
        <v>1353.1</v>
      </c>
      <c r="F394" s="452"/>
      <c r="G394" s="458">
        <f>SUM('Tire or Wheel set pricing'!F26+'Tire or Wheel set pricing'!F139)</f>
        <v>1256.45</v>
      </c>
      <c r="H394" s="376"/>
      <c r="I394" s="376"/>
      <c r="J394" s="377">
        <f t="shared" si="44"/>
        <v>1933</v>
      </c>
      <c r="K394" s="299"/>
    </row>
    <row r="395" spans="1:11" ht="35.25">
      <c r="A395" s="378" t="s">
        <v>392</v>
      </c>
      <c r="B395" s="379"/>
      <c r="C395" s="379"/>
      <c r="D395" s="459" t="s">
        <v>329</v>
      </c>
      <c r="E395" s="460">
        <f>SUM('Tire or Wheel set pricing'!D26+'Tire or Wheel set pricing'!D122)</f>
        <v>1389.5</v>
      </c>
      <c r="F395" s="456"/>
      <c r="G395" s="461">
        <f>SUM('Tire or Wheel set pricing'!F26+'Tire or Wheel set pricing'!F122)</f>
        <v>1290.25</v>
      </c>
      <c r="H395" s="376"/>
      <c r="I395" s="376"/>
      <c r="J395" s="377">
        <f t="shared" si="44"/>
        <v>1985.0000000000002</v>
      </c>
      <c r="K395" s="299"/>
    </row>
    <row r="396" spans="1:11" ht="35.25">
      <c r="A396" s="378"/>
      <c r="B396" s="379"/>
      <c r="C396" s="379"/>
      <c r="D396" s="450" t="s">
        <v>499</v>
      </c>
      <c r="E396" s="451">
        <f>SUM('Tire or Wheel set pricing'!D26+'Tire or Wheel set pricing'!D140)</f>
        <v>1445.5</v>
      </c>
      <c r="F396" s="452"/>
      <c r="G396" s="453">
        <f>SUM('Tire or Wheel set pricing'!F26+'Tire or Wheel set pricing'!F140)</f>
        <v>1342.25</v>
      </c>
      <c r="H396" s="376"/>
      <c r="I396" s="376"/>
      <c r="J396" s="377">
        <f t="shared" si="44"/>
        <v>2065</v>
      </c>
      <c r="K396" s="299"/>
    </row>
    <row r="397" spans="1:11" ht="35.25">
      <c r="A397" s="462"/>
      <c r="B397" s="379"/>
      <c r="C397" s="379"/>
      <c r="D397" s="454" t="s">
        <v>330</v>
      </c>
      <c r="E397" s="460">
        <f>SUM('Tire or Wheel set pricing'!D26+'Tire or Wheel set pricing'!D123)</f>
        <v>1627.5</v>
      </c>
      <c r="F397" s="456"/>
      <c r="G397" s="461">
        <f>SUM('Tire or Wheel set pricing'!F26+'Tire or Wheel set pricing'!F123)</f>
        <v>1511.25</v>
      </c>
      <c r="H397" s="376"/>
      <c r="I397" s="376"/>
      <c r="J397" s="377">
        <f t="shared" ref="J397:J439" si="50">E397/(1-0.3)</f>
        <v>2325</v>
      </c>
      <c r="K397" s="299"/>
    </row>
    <row r="398" spans="1:11" s="314" customFormat="1" ht="35.25">
      <c r="A398" s="462"/>
      <c r="B398" s="433"/>
      <c r="C398" s="433"/>
      <c r="D398" s="379" t="s">
        <v>604</v>
      </c>
      <c r="E398" s="460">
        <f>'Tire or Wheel set pricing'!D26+'Tire or Wheel set pricing'!D75</f>
        <v>1417.5</v>
      </c>
      <c r="F398" s="463"/>
      <c r="G398" s="461">
        <f>'Tire or Wheel set pricing'!F26+'Tire or Wheel set pricing'!F75</f>
        <v>1316.25</v>
      </c>
      <c r="H398" s="376"/>
      <c r="I398" s="376"/>
      <c r="J398" s="377">
        <f t="shared" si="50"/>
        <v>2025.0000000000002</v>
      </c>
      <c r="K398" s="299"/>
    </row>
    <row r="399" spans="1:11" s="314" customFormat="1" ht="35.25">
      <c r="A399" s="462"/>
      <c r="B399" s="433"/>
      <c r="C399" s="433"/>
      <c r="D399" s="379" t="s">
        <v>629</v>
      </c>
      <c r="E399" s="460">
        <f>'Tire or Wheel set pricing'!D26+'Tire or Wheel set pricing'!D86</f>
        <v>1417.5</v>
      </c>
      <c r="F399" s="463"/>
      <c r="G399" s="461">
        <f>'Tire or Wheel set pricing'!F26+'Tire or Wheel set pricing'!F86</f>
        <v>1316.25</v>
      </c>
      <c r="H399" s="376"/>
      <c r="I399" s="376"/>
      <c r="J399" s="377">
        <f t="shared" si="50"/>
        <v>2025.0000000000002</v>
      </c>
      <c r="K399" s="299"/>
    </row>
    <row r="400" spans="1:11" s="314" customFormat="1" ht="36" thickBot="1">
      <c r="A400" s="425"/>
      <c r="B400" s="396"/>
      <c r="C400" s="396"/>
      <c r="D400" s="396" t="s">
        <v>630</v>
      </c>
      <c r="E400" s="464">
        <f>'Tire or Wheel set pricing'!D26+'Tire or Wheel set pricing'!D76</f>
        <v>1487.5</v>
      </c>
      <c r="F400" s="465"/>
      <c r="G400" s="466">
        <f>'Tire or Wheel set pricing'!F26+'Tire or Wheel set pricing'!F76</f>
        <v>1381.25</v>
      </c>
      <c r="H400" s="376"/>
      <c r="I400" s="376"/>
      <c r="J400" s="377">
        <f t="shared" si="50"/>
        <v>2125</v>
      </c>
      <c r="K400" s="299"/>
    </row>
    <row r="401" spans="1:11" ht="36" thickTop="1">
      <c r="B401" s="324"/>
      <c r="C401" s="324"/>
      <c r="D401" s="324"/>
      <c r="E401" s="323"/>
      <c r="F401" s="323"/>
      <c r="G401" s="323"/>
      <c r="J401" s="361">
        <f t="shared" si="50"/>
        <v>0</v>
      </c>
      <c r="K401" s="299"/>
    </row>
    <row r="402" spans="1:11" ht="36" thickBot="1">
      <c r="A402" s="94" t="s">
        <v>378</v>
      </c>
      <c r="B402" s="57"/>
      <c r="C402" s="57"/>
      <c r="D402" s="57"/>
      <c r="E402" s="58"/>
      <c r="F402" s="58"/>
      <c r="G402" s="58"/>
      <c r="J402" s="361">
        <f t="shared" si="50"/>
        <v>0</v>
      </c>
      <c r="K402" s="299"/>
    </row>
    <row r="403" spans="1:11" ht="36" thickTop="1">
      <c r="A403" s="467" t="s">
        <v>482</v>
      </c>
      <c r="B403" s="371"/>
      <c r="C403" s="371"/>
      <c r="D403" s="468" t="s">
        <v>495</v>
      </c>
      <c r="E403" s="469">
        <f>SUM('Tire or Wheel set pricing'!D28+'Tire or Wheel set pricing'!D141)</f>
        <v>1523.9</v>
      </c>
      <c r="F403" s="470"/>
      <c r="G403" s="471">
        <f>SUM('Tire or Wheel set pricing'!F28+'Tire or Wheel set pricing'!F141)</f>
        <v>1415.0500000000002</v>
      </c>
      <c r="H403" s="376"/>
      <c r="I403" s="376"/>
      <c r="J403" s="377">
        <f t="shared" si="50"/>
        <v>2177.0000000000005</v>
      </c>
      <c r="K403" s="299"/>
    </row>
    <row r="404" spans="1:11" ht="35.25">
      <c r="A404" s="378" t="s">
        <v>170</v>
      </c>
      <c r="B404" s="379"/>
      <c r="C404" s="379" t="s">
        <v>261</v>
      </c>
      <c r="D404" s="472" t="s">
        <v>331</v>
      </c>
      <c r="E404" s="460">
        <f>SUM('Tire or Wheel set pricing'!D28+'Tire or Wheel set pricing'!D124)</f>
        <v>1543.5</v>
      </c>
      <c r="F404" s="456"/>
      <c r="G404" s="461">
        <f>SUM('Tire or Wheel set pricing'!F28+'Tire or Wheel set pricing'!F124)</f>
        <v>1433.25</v>
      </c>
      <c r="H404" s="376"/>
      <c r="I404" s="376"/>
      <c r="J404" s="377">
        <f t="shared" si="50"/>
        <v>2205</v>
      </c>
      <c r="K404" s="299"/>
    </row>
    <row r="405" spans="1:11" s="314" customFormat="1" ht="35.25">
      <c r="A405" s="378" t="s">
        <v>363</v>
      </c>
      <c r="B405" s="379"/>
      <c r="C405" s="379"/>
      <c r="D405" s="459" t="s">
        <v>631</v>
      </c>
      <c r="E405" s="460">
        <f>'Tire or Wheel set pricing'!D28+'Tire or Wheel set pricing'!D142</f>
        <v>787.5</v>
      </c>
      <c r="F405" s="456"/>
      <c r="G405" s="461">
        <f>'Tire or Wheel set pricing'!F28+'Tire or Wheel set pricing'!F142</f>
        <v>731.25</v>
      </c>
      <c r="H405" s="376"/>
      <c r="I405" s="376"/>
      <c r="J405" s="377">
        <f t="shared" si="50"/>
        <v>1125</v>
      </c>
      <c r="K405" s="299"/>
    </row>
    <row r="406" spans="1:11" ht="36" thickBot="1">
      <c r="A406" s="425"/>
      <c r="B406" s="396"/>
      <c r="C406" s="396"/>
      <c r="D406" s="473" t="s">
        <v>332</v>
      </c>
      <c r="E406" s="464">
        <f>SUM('Tire or Wheel set pricing'!D28+'Tire or Wheel set pricing'!D125)</f>
        <v>1767.5</v>
      </c>
      <c r="F406" s="465"/>
      <c r="G406" s="466">
        <f>SUM('Tire or Wheel set pricing'!F28+'Tire or Wheel set pricing'!F125)</f>
        <v>1641.25</v>
      </c>
      <c r="H406" s="376"/>
      <c r="I406" s="376"/>
      <c r="J406" s="377">
        <f t="shared" si="50"/>
        <v>2525</v>
      </c>
      <c r="K406" s="299"/>
    </row>
    <row r="407" spans="1:11" ht="36.75" thickTop="1" thickBot="1">
      <c r="A407" s="93" t="s">
        <v>374</v>
      </c>
      <c r="B407" s="57"/>
      <c r="C407" s="57"/>
      <c r="D407" s="57"/>
      <c r="E407" s="58"/>
      <c r="F407" s="58"/>
      <c r="G407" s="58"/>
      <c r="J407" s="361">
        <f t="shared" si="50"/>
        <v>0</v>
      </c>
      <c r="K407" s="299"/>
    </row>
    <row r="408" spans="1:11" ht="36" thickTop="1">
      <c r="A408" s="370" t="s">
        <v>393</v>
      </c>
      <c r="B408" s="371"/>
      <c r="C408" s="371"/>
      <c r="D408" s="468" t="s">
        <v>495</v>
      </c>
      <c r="E408" s="469">
        <f>SUM('Tire or Wheel set pricing'!D29+'Tire or Wheel set pricing'!D141)</f>
        <v>1593.9</v>
      </c>
      <c r="F408" s="470"/>
      <c r="G408" s="471">
        <f>SUM('Tire or Wheel set pricing'!F29+'Tire or Wheel set pricing'!F141)</f>
        <v>1480.0500000000002</v>
      </c>
      <c r="H408" s="376"/>
      <c r="I408" s="376"/>
      <c r="J408" s="377">
        <f t="shared" si="50"/>
        <v>2277.0000000000005</v>
      </c>
      <c r="K408" s="299"/>
    </row>
    <row r="409" spans="1:11" ht="35.25">
      <c r="A409" s="378" t="s">
        <v>394</v>
      </c>
      <c r="B409" s="379"/>
      <c r="C409" s="379" t="s">
        <v>261</v>
      </c>
      <c r="D409" s="472" t="s">
        <v>331</v>
      </c>
      <c r="E409" s="460">
        <f>SUM('Tire or Wheel set pricing'!D29+'Tire or Wheel set pricing'!D124)</f>
        <v>1613.5</v>
      </c>
      <c r="F409" s="456"/>
      <c r="G409" s="461">
        <f>SUM('Tire or Wheel set pricing'!F29+'Tire or Wheel set pricing'!F124)</f>
        <v>1498.25</v>
      </c>
      <c r="H409" s="376"/>
      <c r="I409" s="376"/>
      <c r="J409" s="377">
        <f t="shared" si="50"/>
        <v>2305</v>
      </c>
      <c r="K409" s="299"/>
    </row>
    <row r="410" spans="1:11" s="314" customFormat="1" ht="35.25">
      <c r="A410" s="378" t="s">
        <v>392</v>
      </c>
      <c r="B410" s="379"/>
      <c r="C410" s="379"/>
      <c r="D410" s="459" t="s">
        <v>631</v>
      </c>
      <c r="E410" s="460">
        <f>'Tire or Wheel set pricing'!D29+'Tire or Wheel set pricing'!D142</f>
        <v>857.5</v>
      </c>
      <c r="F410" s="456"/>
      <c r="G410" s="461">
        <f>'Tire or Wheel set pricing'!F29+'Tire or Wheel set pricing'!F142</f>
        <v>796.25</v>
      </c>
      <c r="H410" s="376"/>
      <c r="I410" s="376"/>
      <c r="J410" s="377">
        <f t="shared" si="50"/>
        <v>1225</v>
      </c>
      <c r="K410" s="299"/>
    </row>
    <row r="411" spans="1:11" ht="35.25">
      <c r="A411" s="398" t="s">
        <v>665</v>
      </c>
      <c r="B411" s="379"/>
      <c r="C411" s="379"/>
      <c r="D411" s="454" t="s">
        <v>332</v>
      </c>
      <c r="E411" s="460">
        <f>SUM('Tire or Wheel set pricing'!D29+'Tire or Wheel set pricing'!D125)</f>
        <v>1837.5</v>
      </c>
      <c r="F411" s="456"/>
      <c r="G411" s="461">
        <f>SUM('Tire or Wheel set pricing'!F29+'Tire or Wheel set pricing'!F125)</f>
        <v>1706.25</v>
      </c>
      <c r="H411" s="376"/>
      <c r="I411" s="376"/>
      <c r="J411" s="377">
        <f t="shared" si="50"/>
        <v>2625</v>
      </c>
      <c r="K411" s="299"/>
    </row>
    <row r="412" spans="1:11" s="303" customFormat="1" ht="35.25">
      <c r="A412" s="398" t="s">
        <v>664</v>
      </c>
      <c r="B412" s="379"/>
      <c r="C412" s="379"/>
      <c r="D412" s="454"/>
      <c r="E412" s="460"/>
      <c r="F412" s="456"/>
      <c r="G412" s="461"/>
      <c r="H412" s="376"/>
      <c r="I412" s="376"/>
      <c r="J412" s="377">
        <f t="shared" si="50"/>
        <v>0</v>
      </c>
      <c r="K412" s="299"/>
    </row>
    <row r="413" spans="1:11" ht="36" thickBot="1">
      <c r="A413" s="425"/>
      <c r="B413" s="396"/>
      <c r="C413" s="396"/>
      <c r="D413" s="396"/>
      <c r="E413" s="397"/>
      <c r="F413" s="387"/>
      <c r="G413" s="393"/>
      <c r="H413" s="376"/>
      <c r="I413" s="376"/>
      <c r="J413" s="377">
        <f t="shared" si="50"/>
        <v>0</v>
      </c>
      <c r="K413" s="299"/>
    </row>
    <row r="414" spans="1:11" ht="36.75" thickTop="1" thickBot="1">
      <c r="A414" s="94" t="s">
        <v>375</v>
      </c>
      <c r="B414" s="57"/>
      <c r="C414" s="57"/>
      <c r="D414" s="57"/>
      <c r="E414" s="58"/>
      <c r="F414" s="58"/>
      <c r="G414" s="58"/>
      <c r="J414" s="361">
        <f t="shared" si="50"/>
        <v>0</v>
      </c>
      <c r="K414" s="299"/>
    </row>
    <row r="415" spans="1:11" ht="36" thickTop="1">
      <c r="A415" s="370" t="s">
        <v>393</v>
      </c>
      <c r="B415" s="371"/>
      <c r="C415" s="371"/>
      <c r="D415" s="468" t="s">
        <v>495</v>
      </c>
      <c r="E415" s="469">
        <f>SUM('Tire or Wheel set pricing'!D30+'Tire or Wheel set pricing'!D141)</f>
        <v>1915.9</v>
      </c>
      <c r="F415" s="470"/>
      <c r="G415" s="471">
        <f>SUM('Tire or Wheel set pricing'!F30+'Tire or Wheel set pricing'!F141)</f>
        <v>1779.0500000000002</v>
      </c>
      <c r="H415" s="376"/>
      <c r="I415" s="376"/>
      <c r="J415" s="377">
        <f t="shared" si="50"/>
        <v>2737.0000000000005</v>
      </c>
      <c r="K415" s="299"/>
    </row>
    <row r="416" spans="1:11" ht="35.25">
      <c r="A416" s="376"/>
      <c r="B416" s="379"/>
      <c r="C416" s="379" t="s">
        <v>261</v>
      </c>
      <c r="D416" s="472" t="s">
        <v>331</v>
      </c>
      <c r="E416" s="460">
        <f>SUM('Tire or Wheel set pricing'!D30+'Tire or Wheel set pricing'!D124)</f>
        <v>1935.5</v>
      </c>
      <c r="F416" s="456"/>
      <c r="G416" s="461">
        <f>SUM('Tire or Wheel set pricing'!F30+'Tire or Wheel set pricing'!F124)</f>
        <v>1797.25</v>
      </c>
      <c r="H416" s="376"/>
      <c r="I416" s="376"/>
      <c r="J416" s="377">
        <f t="shared" si="50"/>
        <v>2765</v>
      </c>
      <c r="K416" s="299"/>
    </row>
    <row r="417" spans="1:11" s="314" customFormat="1" ht="35.25">
      <c r="A417" s="376"/>
      <c r="B417" s="379"/>
      <c r="C417" s="379"/>
      <c r="D417" s="459" t="s">
        <v>631</v>
      </c>
      <c r="E417" s="460">
        <f>'Tire or Wheel set pricing'!D30+'Tire or Wheel set pricing'!D142</f>
        <v>1179.5</v>
      </c>
      <c r="F417" s="456"/>
      <c r="G417" s="461">
        <f>'Tire or Wheel set pricing'!F30+'Tire or Wheel set pricing'!F142</f>
        <v>1095.25</v>
      </c>
      <c r="H417" s="376"/>
      <c r="I417" s="376"/>
      <c r="J417" s="377">
        <f t="shared" si="50"/>
        <v>1685</v>
      </c>
      <c r="K417" s="299"/>
    </row>
    <row r="418" spans="1:11" ht="36" thickBot="1">
      <c r="A418" s="400"/>
      <c r="B418" s="396"/>
      <c r="C418" s="396"/>
      <c r="D418" s="473" t="s">
        <v>332</v>
      </c>
      <c r="E418" s="464">
        <f>SUM('Tire or Wheel set pricing'!D30+'Tire or Wheel set pricing'!D125)</f>
        <v>2159.5</v>
      </c>
      <c r="F418" s="465"/>
      <c r="G418" s="466">
        <f>SUM('Tire or Wheel set pricing'!F30+'Tire or Wheel set pricing'!F125)</f>
        <v>2005.25</v>
      </c>
      <c r="H418" s="376"/>
      <c r="I418" s="376"/>
      <c r="J418" s="377">
        <f t="shared" si="50"/>
        <v>3085</v>
      </c>
      <c r="K418" s="299"/>
    </row>
    <row r="419" spans="1:11" ht="36.75" thickTop="1" thickBot="1">
      <c r="A419" s="93" t="s">
        <v>391</v>
      </c>
      <c r="B419" s="57"/>
      <c r="C419" s="57"/>
      <c r="D419" s="57"/>
      <c r="E419" s="58"/>
      <c r="F419" s="58"/>
      <c r="G419" s="58"/>
      <c r="J419" s="361">
        <f t="shared" si="50"/>
        <v>0</v>
      </c>
      <c r="K419" s="299"/>
    </row>
    <row r="420" spans="1:11" ht="36" thickTop="1">
      <c r="A420" s="467" t="s">
        <v>482</v>
      </c>
      <c r="B420" s="371"/>
      <c r="C420" s="371" t="s">
        <v>364</v>
      </c>
      <c r="D420" s="468" t="s">
        <v>496</v>
      </c>
      <c r="E420" s="469">
        <f>SUM('Tire or Wheel set pricing'!D31+'Tire or Wheel set pricing'!D143)</f>
        <v>1764.6999999999998</v>
      </c>
      <c r="F420" s="470"/>
      <c r="G420" s="471">
        <f>SUM('Tire or Wheel set pricing'!F31+'Tire or Wheel set pricing'!F143)</f>
        <v>1638.65</v>
      </c>
      <c r="H420" s="376"/>
      <c r="I420" s="376"/>
      <c r="J420" s="377">
        <f t="shared" si="50"/>
        <v>2521</v>
      </c>
      <c r="K420" s="299"/>
    </row>
    <row r="421" spans="1:11" ht="35.25">
      <c r="A421" s="378" t="s">
        <v>392</v>
      </c>
      <c r="B421" s="379"/>
      <c r="C421" s="379"/>
      <c r="D421" s="472" t="s">
        <v>333</v>
      </c>
      <c r="E421" s="460">
        <f>SUM('Tire or Wheel set pricing'!D31+'Tire or Wheel set pricing'!D126)</f>
        <v>1773.1</v>
      </c>
      <c r="F421" s="456"/>
      <c r="G421" s="461">
        <f>SUM('Tire or Wheel set pricing'!F31+'Tire or Wheel set pricing'!F126)</f>
        <v>1646.45</v>
      </c>
      <c r="H421" s="376"/>
      <c r="I421" s="376"/>
      <c r="J421" s="377">
        <f t="shared" si="50"/>
        <v>2533</v>
      </c>
      <c r="K421" s="299"/>
    </row>
    <row r="422" spans="1:11" s="314" customFormat="1" ht="35.25">
      <c r="A422" s="398" t="s">
        <v>571</v>
      </c>
      <c r="B422" s="379"/>
      <c r="C422" s="379"/>
      <c r="D422" s="459" t="s">
        <v>632</v>
      </c>
      <c r="E422" s="460">
        <f>'Tire or Wheel set pricing'!D31+'Tire or Wheel set pricing'!D144</f>
        <v>983.49999999999989</v>
      </c>
      <c r="F422" s="456"/>
      <c r="G422" s="461">
        <f>'Tire or Wheel set pricing'!F31+'Tire or Wheel set pricing'!F144</f>
        <v>913.25</v>
      </c>
      <c r="H422" s="376"/>
      <c r="I422" s="376"/>
      <c r="J422" s="377">
        <f t="shared" si="50"/>
        <v>1405</v>
      </c>
      <c r="K422" s="299"/>
    </row>
    <row r="423" spans="1:11" ht="35.25">
      <c r="A423" s="398" t="s">
        <v>561</v>
      </c>
      <c r="B423" s="379"/>
      <c r="C423" s="379"/>
      <c r="D423" s="450" t="s">
        <v>497</v>
      </c>
      <c r="E423" s="451">
        <f>SUM('Tire or Wheel set pricing'!D31+'Tire or Wheel set pricing'!D145)</f>
        <v>1938.2999999999997</v>
      </c>
      <c r="F423" s="452"/>
      <c r="G423" s="453">
        <f>SUM('Tire or Wheel set pricing'!F31+'Tire or Wheel set pricing'!F145)</f>
        <v>1799.85</v>
      </c>
      <c r="H423" s="376"/>
      <c r="I423" s="376"/>
      <c r="J423" s="377">
        <f t="shared" si="50"/>
        <v>2769</v>
      </c>
      <c r="K423" s="299"/>
    </row>
    <row r="424" spans="1:11" ht="35.25">
      <c r="A424" s="378" t="s">
        <v>635</v>
      </c>
      <c r="B424" s="433"/>
      <c r="C424" s="433"/>
      <c r="D424" s="459" t="s">
        <v>334</v>
      </c>
      <c r="E424" s="460">
        <f>SUM('Tire or Wheel set pricing'!D31+'Tire or Wheel set pricing'!D127)</f>
        <v>1985.8999999999999</v>
      </c>
      <c r="F424" s="463"/>
      <c r="G424" s="461">
        <f>SUM('Tire or Wheel set pricing'!F31+'Tire or Wheel set pricing'!F127)</f>
        <v>1844.0500000000002</v>
      </c>
      <c r="H424" s="376"/>
      <c r="I424" s="376"/>
      <c r="J424" s="377">
        <f t="shared" si="50"/>
        <v>2837</v>
      </c>
      <c r="K424" s="299"/>
    </row>
    <row r="425" spans="1:11" s="314" customFormat="1" ht="36" thickBot="1">
      <c r="A425" s="431" t="s">
        <v>570</v>
      </c>
      <c r="B425" s="396"/>
      <c r="C425" s="396"/>
      <c r="D425" s="473" t="s">
        <v>633</v>
      </c>
      <c r="E425" s="464">
        <f>'Tire or Wheel set pricing'!D31+'Tire or Wheel set pricing'!D144</f>
        <v>983.49999999999989</v>
      </c>
      <c r="F425" s="465"/>
      <c r="G425" s="466">
        <f>'Tire or Wheel set pricing'!F31+'Tire or Wheel set pricing'!F146</f>
        <v>913.25</v>
      </c>
      <c r="H425" s="376"/>
      <c r="I425" s="376"/>
      <c r="J425" s="377">
        <f t="shared" si="50"/>
        <v>1405</v>
      </c>
      <c r="K425" s="299"/>
    </row>
    <row r="426" spans="1:11" ht="36.75" thickTop="1" thickBot="1">
      <c r="A426" s="327" t="s">
        <v>376</v>
      </c>
      <c r="B426" s="57"/>
      <c r="C426" s="57"/>
      <c r="D426" s="57"/>
      <c r="E426" s="58"/>
      <c r="F426" s="58"/>
      <c r="G426" s="58"/>
      <c r="J426" s="361">
        <f t="shared" si="50"/>
        <v>0</v>
      </c>
      <c r="K426" s="299"/>
    </row>
    <row r="427" spans="1:11" ht="36" thickTop="1">
      <c r="A427" s="370" t="s">
        <v>393</v>
      </c>
      <c r="B427" s="371"/>
      <c r="C427" s="371" t="s">
        <v>364</v>
      </c>
      <c r="D427" s="468" t="s">
        <v>496</v>
      </c>
      <c r="E427" s="469">
        <f>SUM('Tire or Wheel set pricing'!D32+'Tire or Wheel set pricing'!D143)</f>
        <v>1862.6999999999998</v>
      </c>
      <c r="F427" s="470"/>
      <c r="G427" s="471">
        <f>SUM('Tire or Wheel set pricing'!F32+'Tire or Wheel set pricing'!F143)</f>
        <v>1729.65</v>
      </c>
      <c r="H427" s="376"/>
      <c r="I427" s="376"/>
      <c r="J427" s="377">
        <f t="shared" si="50"/>
        <v>2661</v>
      </c>
      <c r="K427" s="299"/>
    </row>
    <row r="428" spans="1:11" ht="35.25">
      <c r="A428" s="378" t="s">
        <v>392</v>
      </c>
      <c r="B428" s="379"/>
      <c r="C428" s="379"/>
      <c r="D428" s="472" t="s">
        <v>333</v>
      </c>
      <c r="E428" s="460">
        <f>SUM('Tire or Wheel set pricing'!D32+'Tire or Wheel set pricing'!D126)</f>
        <v>1871.1</v>
      </c>
      <c r="F428" s="456"/>
      <c r="G428" s="461">
        <f>SUM('Tire or Wheel set pricing'!F32+'Tire or Wheel set pricing'!F126)</f>
        <v>1737.45</v>
      </c>
      <c r="H428" s="376"/>
      <c r="I428" s="376"/>
      <c r="J428" s="377">
        <f t="shared" si="50"/>
        <v>2673</v>
      </c>
      <c r="K428" s="299"/>
    </row>
    <row r="429" spans="1:11" s="314" customFormat="1" ht="35.25">
      <c r="A429" s="378"/>
      <c r="B429" s="379"/>
      <c r="C429" s="379"/>
      <c r="D429" s="459" t="s">
        <v>632</v>
      </c>
      <c r="E429" s="460">
        <f>'Tire or Wheel set pricing'!D32+'Tire or Wheel set pricing'!D144</f>
        <v>1081.5</v>
      </c>
      <c r="F429" s="456"/>
      <c r="G429" s="461">
        <f>'Tire or Wheel set pricing'!F32+'Tire or Wheel set pricing'!F144</f>
        <v>1004.25</v>
      </c>
      <c r="H429" s="376"/>
      <c r="I429" s="376"/>
      <c r="J429" s="377">
        <f t="shared" si="50"/>
        <v>1545</v>
      </c>
      <c r="K429" s="299"/>
    </row>
    <row r="430" spans="1:11" ht="35.25">
      <c r="A430" s="378"/>
      <c r="B430" s="379"/>
      <c r="C430" s="379"/>
      <c r="D430" s="450" t="s">
        <v>497</v>
      </c>
      <c r="E430" s="451">
        <f>SUM('Tire or Wheel set pricing'!D32+'Tire or Wheel set pricing'!D145)</f>
        <v>2036.3</v>
      </c>
      <c r="F430" s="452"/>
      <c r="G430" s="453">
        <f>SUM('Tire or Wheel set pricing'!F32+'Tire or Wheel set pricing'!F145)</f>
        <v>1890.85</v>
      </c>
      <c r="H430" s="376"/>
      <c r="I430" s="376"/>
      <c r="J430" s="377">
        <f t="shared" si="50"/>
        <v>2909</v>
      </c>
      <c r="K430" s="299"/>
    </row>
    <row r="431" spans="1:11" ht="35.25">
      <c r="A431" s="462"/>
      <c r="B431" s="433"/>
      <c r="C431" s="433"/>
      <c r="D431" s="459" t="s">
        <v>334</v>
      </c>
      <c r="E431" s="460">
        <f>SUM('Tire or Wheel set pricing'!D32+'Tire or Wheel set pricing'!D127)</f>
        <v>2083.9</v>
      </c>
      <c r="F431" s="463"/>
      <c r="G431" s="461">
        <f>SUM('Tire or Wheel set pricing'!F32+'Tire or Wheel set pricing'!F127)</f>
        <v>1935.0500000000002</v>
      </c>
      <c r="H431" s="376"/>
      <c r="I431" s="376"/>
      <c r="J431" s="377">
        <f t="shared" si="50"/>
        <v>2977.0000000000005</v>
      </c>
      <c r="K431" s="299"/>
    </row>
    <row r="432" spans="1:11" s="314" customFormat="1" ht="36" thickBot="1">
      <c r="A432" s="425"/>
      <c r="B432" s="396"/>
      <c r="C432" s="396"/>
      <c r="D432" s="473" t="s">
        <v>633</v>
      </c>
      <c r="E432" s="464">
        <f>'Tire or Wheel set pricing'!D32+'Tire or Wheel set pricing'!D146</f>
        <v>1081.5</v>
      </c>
      <c r="F432" s="465"/>
      <c r="G432" s="466">
        <f>'Tire or Wheel set pricing'!F32+'Tire or Wheel set pricing'!F146</f>
        <v>1004.25</v>
      </c>
      <c r="H432" s="376"/>
      <c r="I432" s="376"/>
      <c r="J432" s="377">
        <f t="shared" si="50"/>
        <v>1545</v>
      </c>
      <c r="K432" s="299"/>
    </row>
    <row r="433" spans="1:11" ht="36.75" thickTop="1" thickBot="1">
      <c r="A433" s="94" t="s">
        <v>377</v>
      </c>
      <c r="B433" s="57"/>
      <c r="C433" s="57"/>
      <c r="D433" s="57"/>
      <c r="E433" s="58"/>
      <c r="F433" s="58"/>
      <c r="G433" s="58"/>
      <c r="J433" s="361">
        <f t="shared" si="50"/>
        <v>0</v>
      </c>
      <c r="K433" s="299"/>
    </row>
    <row r="434" spans="1:11" ht="36" thickTop="1">
      <c r="A434" s="370" t="s">
        <v>395</v>
      </c>
      <c r="B434" s="371"/>
      <c r="C434" s="371" t="s">
        <v>364</v>
      </c>
      <c r="D434" s="468" t="s">
        <v>496</v>
      </c>
      <c r="E434" s="469">
        <f>SUM('Tire or Wheel set pricing'!D33+'Tire or Wheel set pricing'!D143)</f>
        <v>2366.6999999999998</v>
      </c>
      <c r="F434" s="470"/>
      <c r="G434" s="471">
        <f>SUM('Tire or Wheel set pricing'!F33+'Tire or Wheel set pricing'!F143)</f>
        <v>2197.65</v>
      </c>
      <c r="H434" s="376"/>
      <c r="I434" s="376"/>
      <c r="J434" s="377">
        <f t="shared" si="50"/>
        <v>3381</v>
      </c>
      <c r="K434" s="299"/>
    </row>
    <row r="435" spans="1:11" ht="35.25">
      <c r="A435" s="376"/>
      <c r="B435" s="379"/>
      <c r="C435" s="376"/>
      <c r="D435" s="472" t="s">
        <v>333</v>
      </c>
      <c r="E435" s="460">
        <f>SUM('Tire or Wheel set pricing'!D33+'Tire or Wheel set pricing'!D126)</f>
        <v>2375.1</v>
      </c>
      <c r="F435" s="456"/>
      <c r="G435" s="461">
        <f>SUM('Tire or Wheel set pricing'!F33+'Tire or Wheel set pricing'!F126)</f>
        <v>2205.4499999999998</v>
      </c>
      <c r="H435" s="376"/>
      <c r="I435" s="376"/>
      <c r="J435" s="377">
        <f t="shared" si="50"/>
        <v>3393</v>
      </c>
      <c r="K435" s="299"/>
    </row>
    <row r="436" spans="1:11" s="314" customFormat="1" ht="35.25">
      <c r="A436" s="376"/>
      <c r="B436" s="379"/>
      <c r="C436" s="379"/>
      <c r="D436" s="459" t="s">
        <v>632</v>
      </c>
      <c r="E436" s="460">
        <f>'Tire or Wheel set pricing'!D33+'Tire or Wheel set pricing'!D144</f>
        <v>1585.5</v>
      </c>
      <c r="F436" s="456"/>
      <c r="G436" s="461">
        <f>'Tire or Wheel set pricing'!F33+'Tire or Wheel set pricing'!F144</f>
        <v>1472.25</v>
      </c>
      <c r="H436" s="376"/>
      <c r="I436" s="376"/>
      <c r="J436" s="377">
        <f t="shared" si="50"/>
        <v>2265</v>
      </c>
      <c r="K436" s="299"/>
    </row>
    <row r="437" spans="1:11" ht="35.25">
      <c r="A437" s="378"/>
      <c r="B437" s="379"/>
      <c r="C437" s="379"/>
      <c r="D437" s="450" t="s">
        <v>497</v>
      </c>
      <c r="E437" s="451">
        <f>SUM('Tire or Wheel set pricing'!D33+'Tire or Wheel set pricing'!D145)</f>
        <v>2540.3000000000002</v>
      </c>
      <c r="F437" s="452"/>
      <c r="G437" s="453">
        <f>SUM('Tire or Wheel set pricing'!F33+'Tire or Wheel set pricing'!F145)</f>
        <v>2358.85</v>
      </c>
      <c r="H437" s="376"/>
      <c r="I437" s="376"/>
      <c r="J437" s="377">
        <f t="shared" si="50"/>
        <v>3629.0000000000005</v>
      </c>
      <c r="K437" s="299"/>
    </row>
    <row r="438" spans="1:11" ht="35.25">
      <c r="A438" s="399"/>
      <c r="B438" s="433"/>
      <c r="C438" s="433"/>
      <c r="D438" s="459" t="s">
        <v>334</v>
      </c>
      <c r="E438" s="460">
        <f>SUM('Tire or Wheel set pricing'!D33+'Tire or Wheel set pricing'!D127)</f>
        <v>2587.9</v>
      </c>
      <c r="F438" s="463"/>
      <c r="G438" s="461">
        <f>SUM('Tire or Wheel set pricing'!F33+'Tire or Wheel set pricing'!F127)</f>
        <v>2403.0500000000002</v>
      </c>
      <c r="H438" s="376"/>
      <c r="I438" s="376"/>
      <c r="J438" s="377">
        <f t="shared" si="50"/>
        <v>3697.0000000000005</v>
      </c>
      <c r="K438" s="299"/>
    </row>
    <row r="439" spans="1:11" s="314" customFormat="1" ht="36" thickBot="1">
      <c r="A439" s="444"/>
      <c r="B439" s="396"/>
      <c r="C439" s="396"/>
      <c r="D439" s="473" t="s">
        <v>633</v>
      </c>
      <c r="E439" s="464">
        <f>'Tire or Wheel set pricing'!D33+'Tire or Wheel set pricing'!D146</f>
        <v>1585.5</v>
      </c>
      <c r="F439" s="465"/>
      <c r="G439" s="466">
        <f>'Tire or Wheel set pricing'!F33+'Tire or Wheel set pricing'!F146</f>
        <v>1472.25</v>
      </c>
      <c r="H439" s="376"/>
      <c r="I439" s="376"/>
      <c r="J439" s="377">
        <f t="shared" si="50"/>
        <v>2265</v>
      </c>
      <c r="K439" s="299"/>
    </row>
    <row r="440" spans="1:11" ht="13.5" thickTop="1"/>
  </sheetData>
  <mergeCells count="3">
    <mergeCell ref="A271:B271"/>
    <mergeCell ref="E4:G4"/>
    <mergeCell ref="A259:B259"/>
  </mergeCells>
  <printOptions horizontalCentered="1" verticalCentered="1"/>
  <pageMargins left="0" right="0" top="0" bottom="0" header="0" footer="0"/>
  <pageSetup scale="21" fitToHeight="3" orientation="portrait" r:id="rId1"/>
  <rowBreaks count="5" manualBreakCount="5">
    <brk id="114" max="13" man="1"/>
    <brk id="237" max="13" man="1"/>
    <brk id="280" max="13" man="1"/>
    <brk id="391" max="13" man="1"/>
    <brk id="441" max="13" man="1"/>
  </rowBreaks>
  <ignoredErrors>
    <ignoredError sqref="G20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  <pageSetUpPr fitToPage="1"/>
  </sheetPr>
  <dimension ref="A1:G57"/>
  <sheetViews>
    <sheetView topLeftCell="A5" workbookViewId="0">
      <selection activeCell="I31" sqref="I31"/>
    </sheetView>
  </sheetViews>
  <sheetFormatPr defaultRowHeight="12.75"/>
  <cols>
    <col min="1" max="1" width="20.7109375" customWidth="1"/>
    <col min="2" max="2" width="52" customWidth="1"/>
    <col min="3" max="3" width="14.7109375" customWidth="1"/>
  </cols>
  <sheetData>
    <row r="1" spans="1:7" hidden="1"/>
    <row r="2" spans="1:7" hidden="1"/>
    <row r="3" spans="1:7" hidden="1"/>
    <row r="4" spans="1:7" hidden="1"/>
    <row r="5" spans="1:7" ht="15.75">
      <c r="A5" s="23" t="s">
        <v>199</v>
      </c>
    </row>
    <row r="6" spans="1:7" ht="15.75">
      <c r="A6" s="23" t="s">
        <v>542</v>
      </c>
    </row>
    <row r="8" spans="1:7" ht="16.5" thickBot="1">
      <c r="A8" s="83" t="s">
        <v>200</v>
      </c>
      <c r="B8" s="74"/>
      <c r="C8" s="75" t="s">
        <v>22</v>
      </c>
      <c r="D8" s="76" t="s">
        <v>201</v>
      </c>
      <c r="E8" s="77" t="s">
        <v>202</v>
      </c>
      <c r="F8" s="78" t="s">
        <v>203</v>
      </c>
      <c r="G8" s="84"/>
    </row>
    <row r="9" spans="1:7" ht="13.5" thickTop="1">
      <c r="B9" s="129"/>
      <c r="C9" s="79"/>
      <c r="D9" s="80"/>
      <c r="E9" s="81"/>
      <c r="F9" s="82"/>
      <c r="G9" s="85"/>
    </row>
    <row r="10" spans="1:7" hidden="1">
      <c r="B10" s="35"/>
      <c r="C10" s="79"/>
      <c r="D10" s="80"/>
      <c r="E10" s="81"/>
      <c r="F10" s="82"/>
      <c r="G10" s="85"/>
    </row>
    <row r="11" spans="1:7">
      <c r="B11" s="35"/>
      <c r="C11" s="79"/>
      <c r="D11" s="80"/>
      <c r="E11" s="81"/>
      <c r="F11" s="82"/>
      <c r="G11" s="85"/>
    </row>
    <row r="12" spans="1:7" hidden="1">
      <c r="B12" s="35"/>
      <c r="C12" s="79"/>
      <c r="D12" s="80"/>
      <c r="E12" s="81"/>
      <c r="F12" s="82"/>
      <c r="G12" s="85"/>
    </row>
    <row r="13" spans="1:7">
      <c r="B13" s="35"/>
      <c r="C13" s="79"/>
      <c r="D13" s="80"/>
      <c r="E13" s="81"/>
      <c r="F13" s="82"/>
      <c r="G13" s="85"/>
    </row>
    <row r="14" spans="1:7">
      <c r="A14" t="s">
        <v>207</v>
      </c>
      <c r="B14" s="35" t="s">
        <v>209</v>
      </c>
      <c r="C14" s="79">
        <v>25</v>
      </c>
      <c r="D14" s="80">
        <f t="shared" ref="D14" si="0">SUM(C14*0.95)</f>
        <v>23.75</v>
      </c>
      <c r="E14" s="81">
        <f t="shared" ref="E14" si="1">SUM(C14*0.7)</f>
        <v>17.5</v>
      </c>
      <c r="F14" s="82">
        <f t="shared" ref="F14" si="2">SUM(C14*0.65)</f>
        <v>16.25</v>
      </c>
      <c r="G14" s="85"/>
    </row>
    <row r="17" spans="1:7" ht="16.5" thickBot="1">
      <c r="A17" s="83" t="s">
        <v>200</v>
      </c>
      <c r="B17" s="74"/>
      <c r="C17" s="291" t="s">
        <v>22</v>
      </c>
      <c r="D17" s="292" t="s">
        <v>201</v>
      </c>
      <c r="E17" s="293" t="s">
        <v>202</v>
      </c>
      <c r="F17" s="294" t="s">
        <v>203</v>
      </c>
    </row>
    <row r="18" spans="1:7" s="300" customFormat="1" ht="13.5" thickTop="1">
      <c r="A18" s="300" t="s">
        <v>539</v>
      </c>
      <c r="B18" s="35" t="s">
        <v>540</v>
      </c>
      <c r="C18" s="295">
        <v>43</v>
      </c>
      <c r="D18" s="296">
        <f t="shared" ref="D18:D19" si="3">SUM(C18*0.95)</f>
        <v>40.85</v>
      </c>
      <c r="E18" s="297">
        <f t="shared" ref="E18:E19" si="4">SUM(C18*0.7)</f>
        <v>30.099999999999998</v>
      </c>
      <c r="F18" s="298">
        <f t="shared" ref="F18:F19" si="5">SUM(C18*0.65)</f>
        <v>27.95</v>
      </c>
      <c r="G18" s="85"/>
    </row>
    <row r="19" spans="1:7" s="300" customFormat="1">
      <c r="A19" s="300" t="s">
        <v>539</v>
      </c>
      <c r="B19" s="35" t="s">
        <v>541</v>
      </c>
      <c r="C19" s="295">
        <v>45</v>
      </c>
      <c r="D19" s="296">
        <f t="shared" si="3"/>
        <v>42.75</v>
      </c>
      <c r="E19" s="297">
        <f t="shared" si="4"/>
        <v>31.499999999999996</v>
      </c>
      <c r="F19" s="298">
        <f t="shared" si="5"/>
        <v>29.25</v>
      </c>
      <c r="G19" s="85"/>
    </row>
    <row r="20" spans="1:7">
      <c r="A20" t="s">
        <v>207</v>
      </c>
      <c r="B20" s="35" t="s">
        <v>208</v>
      </c>
      <c r="C20" s="295">
        <v>24</v>
      </c>
      <c r="D20" s="296">
        <f t="shared" ref="D20:D27" si="6">SUM(C20*0.95)</f>
        <v>22.799999999999997</v>
      </c>
      <c r="E20" s="297">
        <f t="shared" ref="E20:E27" si="7">SUM(C20*0.7)</f>
        <v>16.799999999999997</v>
      </c>
      <c r="F20" s="298">
        <f t="shared" ref="F20:F27" si="8">SUM(C20*0.65)</f>
        <v>15.600000000000001</v>
      </c>
    </row>
    <row r="21" spans="1:7">
      <c r="A21" t="s">
        <v>207</v>
      </c>
      <c r="B21" s="35" t="s">
        <v>209</v>
      </c>
      <c r="C21" s="295">
        <v>25</v>
      </c>
      <c r="D21" s="296">
        <f t="shared" si="6"/>
        <v>23.75</v>
      </c>
      <c r="E21" s="297">
        <f t="shared" si="7"/>
        <v>17.5</v>
      </c>
      <c r="F21" s="298">
        <f t="shared" si="8"/>
        <v>16.25</v>
      </c>
    </row>
    <row r="22" spans="1:7">
      <c r="A22" s="118" t="s">
        <v>505</v>
      </c>
      <c r="B22" s="35" t="s">
        <v>208</v>
      </c>
      <c r="C22" s="295">
        <v>360</v>
      </c>
      <c r="D22" s="296">
        <f t="shared" si="6"/>
        <v>342</v>
      </c>
      <c r="E22" s="297">
        <f t="shared" si="7"/>
        <v>251.99999999999997</v>
      </c>
      <c r="F22" s="298">
        <f t="shared" si="8"/>
        <v>234</v>
      </c>
    </row>
    <row r="23" spans="1:7">
      <c r="A23" s="118" t="s">
        <v>505</v>
      </c>
      <c r="B23" s="35" t="s">
        <v>209</v>
      </c>
      <c r="C23" s="295">
        <v>465</v>
      </c>
      <c r="D23" s="296">
        <f t="shared" si="6"/>
        <v>441.75</v>
      </c>
      <c r="E23" s="297">
        <f t="shared" si="7"/>
        <v>325.5</v>
      </c>
      <c r="F23" s="298">
        <f t="shared" si="8"/>
        <v>302.25</v>
      </c>
    </row>
    <row r="24" spans="1:7">
      <c r="A24" s="118" t="s">
        <v>506</v>
      </c>
      <c r="B24" s="35" t="s">
        <v>507</v>
      </c>
      <c r="C24" s="295">
        <v>1</v>
      </c>
      <c r="D24" s="296">
        <f t="shared" si="6"/>
        <v>0.95</v>
      </c>
      <c r="E24" s="297">
        <f t="shared" si="7"/>
        <v>0.7</v>
      </c>
      <c r="F24" s="298">
        <f t="shared" si="8"/>
        <v>0.65</v>
      </c>
    </row>
    <row r="25" spans="1:7">
      <c r="A25" t="s">
        <v>210</v>
      </c>
      <c r="B25" s="129" t="s">
        <v>211</v>
      </c>
      <c r="C25" s="295">
        <v>5</v>
      </c>
      <c r="D25" s="296">
        <f t="shared" si="6"/>
        <v>4.75</v>
      </c>
      <c r="E25" s="297">
        <f t="shared" si="7"/>
        <v>3.5</v>
      </c>
      <c r="F25" s="298">
        <f t="shared" si="8"/>
        <v>3.25</v>
      </c>
    </row>
    <row r="26" spans="1:7">
      <c r="A26" t="s">
        <v>212</v>
      </c>
      <c r="B26" s="35" t="s">
        <v>213</v>
      </c>
      <c r="C26" s="295">
        <v>55</v>
      </c>
      <c r="D26" s="296">
        <f t="shared" si="6"/>
        <v>52.25</v>
      </c>
      <c r="E26" s="297">
        <f t="shared" si="7"/>
        <v>38.5</v>
      </c>
      <c r="F26" s="298">
        <f t="shared" si="8"/>
        <v>35.75</v>
      </c>
    </row>
    <row r="27" spans="1:7">
      <c r="A27" s="118" t="s">
        <v>214</v>
      </c>
      <c r="B27" s="118" t="s">
        <v>215</v>
      </c>
      <c r="C27" s="295">
        <v>55</v>
      </c>
      <c r="D27" s="296">
        <f t="shared" si="6"/>
        <v>52.25</v>
      </c>
      <c r="E27" s="297">
        <f t="shared" si="7"/>
        <v>38.5</v>
      </c>
      <c r="F27" s="298">
        <f t="shared" si="8"/>
        <v>35.75</v>
      </c>
    </row>
    <row r="28" spans="1:7">
      <c r="A28" s="118"/>
      <c r="B28" s="118"/>
      <c r="C28" s="295"/>
      <c r="D28" s="296"/>
      <c r="E28" s="297"/>
      <c r="F28" s="298"/>
    </row>
    <row r="29" spans="1:7">
      <c r="A29" t="s">
        <v>508</v>
      </c>
      <c r="B29" s="129" t="s">
        <v>204</v>
      </c>
      <c r="C29" s="295">
        <v>12</v>
      </c>
      <c r="D29" s="296">
        <f t="shared" ref="D29:D39" si="9">SUM(C29*0.95)</f>
        <v>11.399999999999999</v>
      </c>
      <c r="E29" s="297">
        <f>SUM(C29*0.7)</f>
        <v>8.3999999999999986</v>
      </c>
      <c r="F29" s="298">
        <f>SUM(C29*0.65)</f>
        <v>7.8000000000000007</v>
      </c>
    </row>
    <row r="30" spans="1:7">
      <c r="A30" t="s">
        <v>509</v>
      </c>
      <c r="B30" s="35" t="s">
        <v>205</v>
      </c>
      <c r="C30" s="295">
        <v>40</v>
      </c>
      <c r="D30" s="296">
        <f t="shared" si="9"/>
        <v>38</v>
      </c>
      <c r="E30" s="297">
        <f>SUM(C30*0.7)</f>
        <v>28</v>
      </c>
      <c r="F30" s="298">
        <f>SUM(C30*0.65)</f>
        <v>26</v>
      </c>
    </row>
    <row r="31" spans="1:7">
      <c r="A31" t="s">
        <v>206</v>
      </c>
      <c r="B31" s="35" t="s">
        <v>204</v>
      </c>
      <c r="C31" s="295">
        <v>20</v>
      </c>
      <c r="D31" s="296">
        <f t="shared" si="9"/>
        <v>19</v>
      </c>
      <c r="E31" s="297">
        <f>SUM(C31*0.7)</f>
        <v>14</v>
      </c>
      <c r="F31" s="298">
        <f>SUM(C31*0.65)</f>
        <v>13</v>
      </c>
    </row>
    <row r="32" spans="1:7">
      <c r="A32" t="s">
        <v>206</v>
      </c>
      <c r="B32" s="35" t="s">
        <v>205</v>
      </c>
      <c r="C32" s="295">
        <v>65</v>
      </c>
      <c r="D32" s="296">
        <f t="shared" si="9"/>
        <v>61.75</v>
      </c>
      <c r="E32" s="297">
        <f>SUM(C32*0.7)</f>
        <v>45.5</v>
      </c>
      <c r="F32" s="298">
        <f>SUM(C32*0.65)</f>
        <v>42.25</v>
      </c>
    </row>
    <row r="33" spans="1:6">
      <c r="A33" s="118" t="s">
        <v>216</v>
      </c>
      <c r="B33" s="118" t="s">
        <v>217</v>
      </c>
      <c r="C33" s="295">
        <v>12</v>
      </c>
      <c r="D33" s="296">
        <f t="shared" si="9"/>
        <v>11.399999999999999</v>
      </c>
      <c r="E33" s="297">
        <f t="shared" ref="E33:E39" si="10">SUM(C33*0.7)</f>
        <v>8.3999999999999986</v>
      </c>
      <c r="F33" s="298">
        <f t="shared" ref="F33:F39" si="11">SUM(C33*0.65)</f>
        <v>7.8000000000000007</v>
      </c>
    </row>
    <row r="34" spans="1:6">
      <c r="A34" s="118" t="s">
        <v>510</v>
      </c>
      <c r="B34" s="118" t="s">
        <v>511</v>
      </c>
      <c r="C34" s="295">
        <v>90</v>
      </c>
      <c r="D34" s="296">
        <f t="shared" si="9"/>
        <v>85.5</v>
      </c>
      <c r="E34" s="297">
        <f t="shared" si="10"/>
        <v>62.999999999999993</v>
      </c>
      <c r="F34" s="298">
        <f t="shared" si="11"/>
        <v>58.5</v>
      </c>
    </row>
    <row r="35" spans="1:6">
      <c r="A35" s="118" t="s">
        <v>512</v>
      </c>
      <c r="B35" s="118" t="s">
        <v>511</v>
      </c>
      <c r="C35" s="295">
        <v>90</v>
      </c>
      <c r="D35" s="296">
        <f t="shared" si="9"/>
        <v>85.5</v>
      </c>
      <c r="E35" s="297">
        <f t="shared" si="10"/>
        <v>62.999999999999993</v>
      </c>
      <c r="F35" s="298">
        <f t="shared" si="11"/>
        <v>58.5</v>
      </c>
    </row>
    <row r="36" spans="1:6">
      <c r="A36" s="118" t="s">
        <v>513</v>
      </c>
      <c r="B36" s="118" t="s">
        <v>511</v>
      </c>
      <c r="C36" s="295">
        <v>95</v>
      </c>
      <c r="D36" s="296">
        <f t="shared" si="9"/>
        <v>90.25</v>
      </c>
      <c r="E36" s="297">
        <f t="shared" si="10"/>
        <v>66.5</v>
      </c>
      <c r="F36" s="298">
        <f t="shared" si="11"/>
        <v>61.75</v>
      </c>
    </row>
    <row r="37" spans="1:6">
      <c r="A37" s="118" t="s">
        <v>514</v>
      </c>
      <c r="B37" s="118" t="s">
        <v>511</v>
      </c>
      <c r="C37" s="295">
        <v>100</v>
      </c>
      <c r="D37" s="296">
        <f t="shared" si="9"/>
        <v>95</v>
      </c>
      <c r="E37" s="297">
        <f t="shared" si="10"/>
        <v>70</v>
      </c>
      <c r="F37" s="298">
        <f t="shared" si="11"/>
        <v>65</v>
      </c>
    </row>
    <row r="38" spans="1:6">
      <c r="A38" s="118" t="s">
        <v>515</v>
      </c>
      <c r="B38" s="118" t="s">
        <v>516</v>
      </c>
      <c r="C38" s="295">
        <v>26</v>
      </c>
      <c r="D38" s="296">
        <f t="shared" si="9"/>
        <v>24.7</v>
      </c>
      <c r="E38" s="297">
        <f t="shared" si="10"/>
        <v>18.2</v>
      </c>
      <c r="F38" s="298">
        <f t="shared" si="11"/>
        <v>16.900000000000002</v>
      </c>
    </row>
    <row r="39" spans="1:6">
      <c r="A39" s="118" t="s">
        <v>517</v>
      </c>
      <c r="B39" t="s">
        <v>518</v>
      </c>
      <c r="C39" s="295">
        <v>4</v>
      </c>
      <c r="D39" s="296">
        <f t="shared" si="9"/>
        <v>3.8</v>
      </c>
      <c r="E39" s="297">
        <f t="shared" si="10"/>
        <v>2.8</v>
      </c>
      <c r="F39" s="298">
        <f t="shared" si="11"/>
        <v>2.6</v>
      </c>
    </row>
    <row r="40" spans="1:6">
      <c r="A40" s="118"/>
      <c r="C40" s="295"/>
      <c r="D40" s="296"/>
      <c r="E40" s="297"/>
      <c r="F40" s="298"/>
    </row>
    <row r="41" spans="1:6">
      <c r="A41" t="s">
        <v>519</v>
      </c>
      <c r="B41" s="129" t="s">
        <v>204</v>
      </c>
      <c r="C41" s="295">
        <v>12</v>
      </c>
      <c r="D41" s="296">
        <f t="shared" ref="D41:D57" si="12">SUM(C41*0.95)</f>
        <v>11.399999999999999</v>
      </c>
      <c r="E41" s="297">
        <f>SUM(C41*0.7)</f>
        <v>8.3999999999999986</v>
      </c>
      <c r="F41" s="298">
        <f>SUM(C41*0.65)</f>
        <v>7.8000000000000007</v>
      </c>
    </row>
    <row r="42" spans="1:6">
      <c r="A42" t="s">
        <v>520</v>
      </c>
      <c r="B42" s="129" t="s">
        <v>204</v>
      </c>
      <c r="C42" s="295">
        <v>20</v>
      </c>
      <c r="D42" s="296">
        <f t="shared" si="12"/>
        <v>19</v>
      </c>
      <c r="E42" s="297">
        <f>SUM(C42*0.7)</f>
        <v>14</v>
      </c>
      <c r="F42" s="298">
        <f>SUM(C42*0.65)</f>
        <v>13</v>
      </c>
    </row>
    <row r="43" spans="1:6">
      <c r="A43" s="118" t="s">
        <v>521</v>
      </c>
      <c r="B43" s="35" t="s">
        <v>260</v>
      </c>
      <c r="C43" s="295">
        <v>40</v>
      </c>
      <c r="D43" s="296">
        <f t="shared" si="12"/>
        <v>38</v>
      </c>
      <c r="E43" s="297">
        <f>SUM(C43*0.7)</f>
        <v>28</v>
      </c>
      <c r="F43" s="298">
        <f>SUM(C43*0.65)</f>
        <v>26</v>
      </c>
    </row>
    <row r="44" spans="1:6">
      <c r="A44" s="118" t="s">
        <v>522</v>
      </c>
      <c r="B44" s="35" t="s">
        <v>260</v>
      </c>
      <c r="C44" s="295">
        <v>33</v>
      </c>
      <c r="D44" s="296">
        <f t="shared" si="12"/>
        <v>31.349999999999998</v>
      </c>
      <c r="E44" s="297">
        <f>SUM(C44*0.7)</f>
        <v>23.099999999999998</v>
      </c>
      <c r="F44" s="298">
        <f>SUM(C44*0.65)</f>
        <v>21.45</v>
      </c>
    </row>
    <row r="45" spans="1:6">
      <c r="A45" s="118" t="s">
        <v>523</v>
      </c>
      <c r="B45" s="118" t="s">
        <v>524</v>
      </c>
      <c r="C45" s="295">
        <v>90</v>
      </c>
      <c r="D45" s="296">
        <f t="shared" si="12"/>
        <v>85.5</v>
      </c>
      <c r="E45" s="297">
        <f t="shared" ref="E45:E52" si="13">SUM(C45*0.7)</f>
        <v>62.999999999999993</v>
      </c>
      <c r="F45" s="298">
        <f t="shared" ref="F45:F52" si="14">SUM(C45*0.65)</f>
        <v>58.5</v>
      </c>
    </row>
    <row r="46" spans="1:6">
      <c r="A46" s="118" t="s">
        <v>525</v>
      </c>
      <c r="B46" s="118" t="s">
        <v>524</v>
      </c>
      <c r="C46" s="295">
        <v>90</v>
      </c>
      <c r="D46" s="296">
        <f t="shared" si="12"/>
        <v>85.5</v>
      </c>
      <c r="E46" s="297">
        <f t="shared" si="13"/>
        <v>62.999999999999993</v>
      </c>
      <c r="F46" s="298">
        <f t="shared" si="14"/>
        <v>58.5</v>
      </c>
    </row>
    <row r="47" spans="1:6">
      <c r="A47" s="118" t="s">
        <v>515</v>
      </c>
      <c r="B47" s="35" t="s">
        <v>516</v>
      </c>
      <c r="C47" s="295">
        <v>26</v>
      </c>
      <c r="D47" s="296">
        <f t="shared" si="12"/>
        <v>24.7</v>
      </c>
      <c r="E47" s="297">
        <f t="shared" si="13"/>
        <v>18.2</v>
      </c>
      <c r="F47" s="298">
        <f t="shared" si="14"/>
        <v>16.900000000000002</v>
      </c>
    </row>
    <row r="48" spans="1:6">
      <c r="A48" s="118" t="s">
        <v>526</v>
      </c>
      <c r="B48" t="s">
        <v>527</v>
      </c>
      <c r="C48" s="295">
        <v>35</v>
      </c>
      <c r="D48" s="296">
        <f t="shared" si="12"/>
        <v>33.25</v>
      </c>
      <c r="E48" s="297">
        <f t="shared" si="13"/>
        <v>24.5</v>
      </c>
      <c r="F48" s="298">
        <f t="shared" si="14"/>
        <v>22.75</v>
      </c>
    </row>
    <row r="49" spans="1:6">
      <c r="A49" s="118" t="s">
        <v>528</v>
      </c>
      <c r="B49" t="s">
        <v>527</v>
      </c>
      <c r="C49" s="295">
        <v>35</v>
      </c>
      <c r="D49" s="296">
        <f t="shared" si="12"/>
        <v>33.25</v>
      </c>
      <c r="E49" s="297">
        <f>SUM(C49*0.7)</f>
        <v>24.5</v>
      </c>
      <c r="F49" s="298">
        <f>SUM(C49*0.65)</f>
        <v>22.75</v>
      </c>
    </row>
    <row r="50" spans="1:6">
      <c r="A50" s="118" t="s">
        <v>529</v>
      </c>
      <c r="B50" t="s">
        <v>527</v>
      </c>
      <c r="C50" s="295">
        <v>40</v>
      </c>
      <c r="D50" s="296">
        <f t="shared" si="12"/>
        <v>38</v>
      </c>
      <c r="E50" s="297">
        <f>SUM(C50*0.7)</f>
        <v>28</v>
      </c>
      <c r="F50" s="298">
        <f>SUM(C50*0.65)</f>
        <v>26</v>
      </c>
    </row>
    <row r="51" spans="1:6">
      <c r="A51" s="118" t="s">
        <v>530</v>
      </c>
      <c r="B51" t="s">
        <v>527</v>
      </c>
      <c r="C51" s="295">
        <v>40</v>
      </c>
      <c r="D51" s="296">
        <f t="shared" si="12"/>
        <v>38</v>
      </c>
      <c r="E51" s="297">
        <f>SUM(C51*0.7)</f>
        <v>28</v>
      </c>
      <c r="F51" s="298">
        <f>SUM(C51*0.65)</f>
        <v>26</v>
      </c>
    </row>
    <row r="52" spans="1:6">
      <c r="A52" s="118" t="s">
        <v>531</v>
      </c>
      <c r="B52" t="s">
        <v>532</v>
      </c>
      <c r="C52" s="295">
        <v>40</v>
      </c>
      <c r="D52" s="296">
        <f t="shared" si="12"/>
        <v>38</v>
      </c>
      <c r="E52" s="297">
        <f t="shared" si="13"/>
        <v>28</v>
      </c>
      <c r="F52" s="298">
        <f t="shared" si="14"/>
        <v>26</v>
      </c>
    </row>
    <row r="53" spans="1:6">
      <c r="A53" s="118" t="s">
        <v>533</v>
      </c>
      <c r="B53" t="s">
        <v>532</v>
      </c>
      <c r="C53" s="295">
        <v>40</v>
      </c>
      <c r="D53" s="296">
        <f t="shared" si="12"/>
        <v>38</v>
      </c>
      <c r="E53" s="297">
        <f>SUM(C53*0.7)</f>
        <v>28</v>
      </c>
      <c r="F53" s="298">
        <f>SUM(C53*0.65)</f>
        <v>26</v>
      </c>
    </row>
    <row r="54" spans="1:6">
      <c r="A54" s="118" t="s">
        <v>534</v>
      </c>
      <c r="B54" t="s">
        <v>532</v>
      </c>
      <c r="C54" s="295">
        <v>45</v>
      </c>
      <c r="D54" s="296">
        <f t="shared" si="12"/>
        <v>42.75</v>
      </c>
      <c r="E54" s="297">
        <f>SUM(C54*0.7)</f>
        <v>31.499999999999996</v>
      </c>
      <c r="F54" s="298">
        <f>SUM(C54*0.65)</f>
        <v>29.25</v>
      </c>
    </row>
    <row r="55" spans="1:6">
      <c r="A55" s="118" t="s">
        <v>535</v>
      </c>
      <c r="C55" s="295">
        <v>45</v>
      </c>
      <c r="D55" s="296">
        <f t="shared" si="12"/>
        <v>42.75</v>
      </c>
      <c r="E55" s="297">
        <f>SUM(C55*0.7)</f>
        <v>31.499999999999996</v>
      </c>
      <c r="F55" s="298">
        <f>SUM(C55*0.65)</f>
        <v>29.25</v>
      </c>
    </row>
    <row r="56" spans="1:6">
      <c r="A56" s="118" t="s">
        <v>536</v>
      </c>
      <c r="B56" t="s">
        <v>537</v>
      </c>
      <c r="C56" s="295">
        <v>10</v>
      </c>
      <c r="D56" s="296">
        <f t="shared" si="12"/>
        <v>9.5</v>
      </c>
      <c r="E56" s="297">
        <f>SUM(C56*0.7)</f>
        <v>7</v>
      </c>
      <c r="F56" s="298">
        <f>SUM(C56*0.65)</f>
        <v>6.5</v>
      </c>
    </row>
    <row r="57" spans="1:6">
      <c r="A57" s="118" t="s">
        <v>538</v>
      </c>
      <c r="B57" t="s">
        <v>537</v>
      </c>
      <c r="C57" s="295">
        <v>10</v>
      </c>
      <c r="D57" s="296">
        <f t="shared" si="12"/>
        <v>9.5</v>
      </c>
      <c r="E57" s="297">
        <f>SUM(C57*0.7)</f>
        <v>7</v>
      </c>
      <c r="F57" s="298">
        <f>SUM(C57*0.65)</f>
        <v>6.5</v>
      </c>
    </row>
  </sheetData>
  <pageMargins left="0.7" right="0.7" top="0.75" bottom="0.75" header="0.3" footer="0.3"/>
  <pageSetup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B9"/>
  <sheetViews>
    <sheetView workbookViewId="0">
      <selection activeCell="G5" sqref="G5"/>
    </sheetView>
  </sheetViews>
  <sheetFormatPr defaultRowHeight="12.75"/>
  <cols>
    <col min="1" max="1" width="22.7109375" customWidth="1"/>
    <col min="2" max="2" width="40.140625" customWidth="1"/>
  </cols>
  <sheetData>
    <row r="1" spans="1:2" ht="18.75" thickBot="1">
      <c r="A1" s="32" t="s">
        <v>277</v>
      </c>
      <c r="B1" s="179" t="s">
        <v>218</v>
      </c>
    </row>
    <row r="2" spans="1:2" ht="16.5" thickBot="1">
      <c r="A2" s="130" t="s">
        <v>219</v>
      </c>
      <c r="B2" s="131" t="s">
        <v>220</v>
      </c>
    </row>
    <row r="3" spans="1:2" ht="16.5" thickBot="1">
      <c r="A3" s="130" t="s">
        <v>221</v>
      </c>
      <c r="B3" s="132">
        <v>10</v>
      </c>
    </row>
    <row r="4" spans="1:2" ht="16.5" thickBot="1">
      <c r="A4" s="130" t="s">
        <v>222</v>
      </c>
      <c r="B4" s="132">
        <v>40</v>
      </c>
    </row>
    <row r="5" spans="1:2" ht="16.5" thickBot="1">
      <c r="A5" s="130" t="s">
        <v>223</v>
      </c>
      <c r="B5" s="132">
        <v>60</v>
      </c>
    </row>
    <row r="6" spans="1:2" ht="16.5" thickBot="1">
      <c r="A6" s="133" t="s">
        <v>224</v>
      </c>
      <c r="B6" s="132">
        <v>80</v>
      </c>
    </row>
    <row r="7" spans="1:2" ht="16.5" thickBot="1">
      <c r="A7" s="130" t="s">
        <v>225</v>
      </c>
      <c r="B7" s="132">
        <v>100</v>
      </c>
    </row>
    <row r="8" spans="1:2" ht="16.5" thickBot="1">
      <c r="A8" s="130" t="s">
        <v>226</v>
      </c>
      <c r="B8" s="132">
        <v>150</v>
      </c>
    </row>
    <row r="9" spans="1:2" ht="16.5" thickBot="1">
      <c r="A9" s="130" t="s">
        <v>227</v>
      </c>
      <c r="B9" s="132" t="s">
        <v>228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06327F54CA846BE3BA9279F4522DF" ma:contentTypeVersion="2" ma:contentTypeDescription="Create a new document." ma:contentTypeScope="" ma:versionID="3413f271b2a9354167dde8143ab4e2e1">
  <xsd:schema xmlns:xsd="http://www.w3.org/2001/XMLSchema" xmlns:xs="http://www.w3.org/2001/XMLSchema" xmlns:p="http://schemas.microsoft.com/office/2006/metadata/properties" xmlns:ns2="c0826074-9a13-45a7-9eea-33c455c00d57" targetNamespace="http://schemas.microsoft.com/office/2006/metadata/properties" ma:root="true" ma:fieldsID="b908a3e47fb2f482301f9734935e6539" ns2:_="">
    <xsd:import namespace="c0826074-9a13-45a7-9eea-33c455c00d5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826074-9a13-45a7-9eea-33c455c00d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6F0763-6CC1-47AA-AEF9-BF7D2D7EF2B3}">
  <ds:schemaRefs>
    <ds:schemaRef ds:uri="http://schemas.openxmlformats.org/package/2006/metadata/core-properties"/>
    <ds:schemaRef ds:uri="http://schemas.microsoft.com/office/2006/metadata/properties"/>
    <ds:schemaRef ds:uri="c0826074-9a13-45a7-9eea-33c455c00d57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DFE4ACF-41E7-442D-8ED5-6F7D22866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826074-9a13-45a7-9eea-33c455c00d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0350FE-9BB2-4E4A-9DDC-89DA8FFCD1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display</vt:lpstr>
      <vt:lpstr>Individual pricing</vt:lpstr>
      <vt:lpstr>Tire or Wheel set pricing</vt:lpstr>
      <vt:lpstr>Kit pricing</vt:lpstr>
      <vt:lpstr>Accessories</vt:lpstr>
      <vt:lpstr>Flat Rate Shipping</vt:lpstr>
      <vt:lpstr>display!Print_Area</vt:lpstr>
      <vt:lpstr>'Individual pricing'!Print_Area</vt:lpstr>
      <vt:lpstr>'Kit pricing'!Print_Area</vt:lpstr>
      <vt:lpstr>'Tire or Wheel set pricing'!Print_Area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Meisner</dc:creator>
  <cp:lastModifiedBy>Zachary R. Jones</cp:lastModifiedBy>
  <cp:revision/>
  <cp:lastPrinted>2019-01-28T20:44:55Z</cp:lastPrinted>
  <dcterms:created xsi:type="dcterms:W3CDTF">2005-03-10T19:16:37Z</dcterms:created>
  <dcterms:modified xsi:type="dcterms:W3CDTF">2019-12-08T19:23:52Z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0x010100E6A06327F54CA846BE3BA9279F4522DF</vt:lpwstr>
  </property>
  <property fmtid="{D5CDD505-2E9C-101B-9397-08002B2CF9AE}" pid="3" name="TBCO_ScreenResolution">
    <vt:lpwstr>96 96 1920 1080</vt:lpwstr>
  </property>
</Properties>
</file>