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Volumes/Samsung8702/EMNLP Code Dataset/CA4P-483/"/>
    </mc:Choice>
  </mc:AlternateContent>
  <xr:revisionPtr revIDLastSave="0" documentId="13_ncr:1_{B722B4F2-32C5-2047-B75D-E88F1E1EE3C0}" xr6:coauthVersionLast="47" xr6:coauthVersionMax="47" xr10:uidLastSave="{00000000-0000-0000-0000-000000000000}"/>
  <bookViews>
    <workbookView xWindow="0" yWindow="500" windowWidth="40020" windowHeight="211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3" i="1" l="1"/>
  <c r="Q63" i="1" s="1"/>
  <c r="M62" i="1"/>
  <c r="M61" i="1"/>
  <c r="Q61" i="1" s="1"/>
  <c r="M60" i="1"/>
  <c r="Q60" i="1" s="1"/>
  <c r="M59" i="1"/>
  <c r="M58" i="1"/>
  <c r="Q58" i="1" s="1"/>
  <c r="M57" i="1"/>
  <c r="Q57" i="1" s="1"/>
  <c r="K63" i="1"/>
  <c r="P63" i="1" s="1"/>
  <c r="K62" i="1"/>
  <c r="P62" i="1" s="1"/>
  <c r="K61" i="1"/>
  <c r="K60" i="1"/>
  <c r="P60" i="1" s="1"/>
  <c r="K58" i="1"/>
  <c r="P58" i="1" s="1"/>
  <c r="E45" i="1"/>
  <c r="F46" i="1"/>
  <c r="Q59" i="1"/>
  <c r="Q62" i="1"/>
  <c r="P61" i="1"/>
  <c r="J45" i="1"/>
  <c r="I47" i="1"/>
  <c r="H50" i="1"/>
  <c r="G45" i="1"/>
  <c r="F49" i="1"/>
  <c r="D45" i="1"/>
  <c r="D46" i="1"/>
  <c r="G44" i="1"/>
  <c r="H44" i="1"/>
  <c r="C48" i="1"/>
  <c r="C49" i="1"/>
  <c r="H43" i="1"/>
  <c r="I43" i="1"/>
  <c r="L27" i="1"/>
  <c r="L28" i="1"/>
  <c r="L29" i="1"/>
  <c r="L30" i="1"/>
  <c r="L31" i="1"/>
  <c r="L32" i="1"/>
  <c r="P32" i="1" s="1"/>
  <c r="P28" i="1"/>
  <c r="P29" i="1"/>
  <c r="P30" i="1"/>
  <c r="P31" i="1"/>
  <c r="I26" i="1"/>
  <c r="L26" i="1" s="1"/>
  <c r="I27" i="1"/>
  <c r="J44" i="1" s="1"/>
  <c r="I28" i="1"/>
  <c r="I29" i="1"/>
  <c r="J46" i="1" s="1"/>
  <c r="I30" i="1"/>
  <c r="J47" i="1" s="1"/>
  <c r="I31" i="1"/>
  <c r="J48" i="1" s="1"/>
  <c r="I32" i="1"/>
  <c r="J49" i="1" s="1"/>
  <c r="I33" i="1"/>
  <c r="J50" i="1" s="1"/>
  <c r="C26" i="1"/>
  <c r="C34" i="1" s="1"/>
  <c r="D26" i="1"/>
  <c r="D34" i="1" s="1"/>
  <c r="E26" i="1"/>
  <c r="E34" i="1" s="1"/>
  <c r="F26" i="1"/>
  <c r="N30" i="1" s="1"/>
  <c r="G26" i="1"/>
  <c r="N31" i="1" s="1"/>
  <c r="H26" i="1"/>
  <c r="N32" i="1" s="1"/>
  <c r="Q32" i="1" s="1"/>
  <c r="C27" i="1"/>
  <c r="D44" i="1" s="1"/>
  <c r="D27" i="1"/>
  <c r="E44" i="1" s="1"/>
  <c r="E27" i="1"/>
  <c r="F44" i="1" s="1"/>
  <c r="F27" i="1"/>
  <c r="G27" i="1"/>
  <c r="H27" i="1"/>
  <c r="I44" i="1" s="1"/>
  <c r="C28" i="1"/>
  <c r="D28" i="1"/>
  <c r="E28" i="1"/>
  <c r="F45" i="1" s="1"/>
  <c r="F28" i="1"/>
  <c r="G28" i="1"/>
  <c r="H45" i="1" s="1"/>
  <c r="H28" i="1"/>
  <c r="I45" i="1" s="1"/>
  <c r="C29" i="1"/>
  <c r="D29" i="1"/>
  <c r="E46" i="1" s="1"/>
  <c r="E29" i="1"/>
  <c r="F29" i="1"/>
  <c r="G46" i="1" s="1"/>
  <c r="G29" i="1"/>
  <c r="H46" i="1" s="1"/>
  <c r="H29" i="1"/>
  <c r="I46" i="1" s="1"/>
  <c r="C30" i="1"/>
  <c r="D47" i="1" s="1"/>
  <c r="D30" i="1"/>
  <c r="E47" i="1" s="1"/>
  <c r="E30" i="1"/>
  <c r="F47" i="1" s="1"/>
  <c r="F30" i="1"/>
  <c r="G47" i="1" s="1"/>
  <c r="G30" i="1"/>
  <c r="H47" i="1" s="1"/>
  <c r="H30" i="1"/>
  <c r="C31" i="1"/>
  <c r="D48" i="1" s="1"/>
  <c r="D31" i="1"/>
  <c r="E48" i="1" s="1"/>
  <c r="E31" i="1"/>
  <c r="F48" i="1" s="1"/>
  <c r="F31" i="1"/>
  <c r="G48" i="1" s="1"/>
  <c r="G31" i="1"/>
  <c r="H48" i="1" s="1"/>
  <c r="H31" i="1"/>
  <c r="I48" i="1" s="1"/>
  <c r="C32" i="1"/>
  <c r="D49" i="1" s="1"/>
  <c r="D32" i="1"/>
  <c r="E49" i="1" s="1"/>
  <c r="E32" i="1"/>
  <c r="F32" i="1"/>
  <c r="M32" i="1" s="1"/>
  <c r="G32" i="1"/>
  <c r="H49" i="1" s="1"/>
  <c r="H32" i="1"/>
  <c r="I49" i="1" s="1"/>
  <c r="C33" i="1"/>
  <c r="D50" i="1" s="1"/>
  <c r="D33" i="1"/>
  <c r="E50" i="1" s="1"/>
  <c r="E33" i="1"/>
  <c r="F50" i="1" s="1"/>
  <c r="F33" i="1"/>
  <c r="G50" i="1" s="1"/>
  <c r="G33" i="1"/>
  <c r="H33" i="1"/>
  <c r="I50" i="1" s="1"/>
  <c r="B27" i="1"/>
  <c r="M27" i="1" s="1"/>
  <c r="B28" i="1"/>
  <c r="M28" i="1" s="1"/>
  <c r="B29" i="1"/>
  <c r="M29" i="1" s="1"/>
  <c r="B30" i="1"/>
  <c r="M30" i="1" s="1"/>
  <c r="B31" i="1"/>
  <c r="M31" i="1" s="1"/>
  <c r="B32" i="1"/>
  <c r="B33" i="1"/>
  <c r="C50" i="1" s="1"/>
  <c r="K50" i="1" s="1"/>
  <c r="B26" i="1"/>
  <c r="B34" i="1" s="1"/>
  <c r="Q31" i="1" l="1"/>
  <c r="S31" i="1"/>
  <c r="K48" i="1"/>
  <c r="L48" i="1" s="1"/>
  <c r="N26" i="1"/>
  <c r="S26" i="1" s="1"/>
  <c r="N27" i="1"/>
  <c r="S27" i="1" s="1"/>
  <c r="G43" i="1"/>
  <c r="C47" i="1"/>
  <c r="K47" i="1" s="1"/>
  <c r="L47" i="1" s="1"/>
  <c r="H34" i="1"/>
  <c r="G36" i="1"/>
  <c r="N28" i="1"/>
  <c r="F43" i="1"/>
  <c r="C46" i="1"/>
  <c r="K46" i="1" s="1"/>
  <c r="L46" i="1" s="1"/>
  <c r="G34" i="1"/>
  <c r="C43" i="1"/>
  <c r="N29" i="1"/>
  <c r="Q29" i="1" s="1"/>
  <c r="E43" i="1"/>
  <c r="C45" i="1"/>
  <c r="K45" i="1" s="1"/>
  <c r="L45" i="1" s="1"/>
  <c r="F34" i="1"/>
  <c r="D43" i="1"/>
  <c r="C44" i="1"/>
  <c r="K44" i="1" s="1"/>
  <c r="L44" i="1" s="1"/>
  <c r="G49" i="1"/>
  <c r="K49" i="1" s="1"/>
  <c r="L49" i="1" s="1"/>
  <c r="M26" i="1"/>
  <c r="J43" i="1"/>
  <c r="K59" i="1"/>
  <c r="R61" i="1"/>
  <c r="R63" i="1"/>
  <c r="R58" i="1"/>
  <c r="R60" i="1"/>
  <c r="R62" i="1"/>
  <c r="U31" i="1"/>
  <c r="P26" i="1"/>
  <c r="U26" i="1" s="1"/>
  <c r="S32" i="1"/>
  <c r="U32" i="1" s="1"/>
  <c r="P27" i="1"/>
  <c r="U27" i="1" s="1"/>
  <c r="Q30" i="1"/>
  <c r="S30" i="1"/>
  <c r="U30" i="1" s="1"/>
  <c r="Q28" i="1"/>
  <c r="S28" i="1"/>
  <c r="U28" i="1" s="1"/>
  <c r="Q27" i="1"/>
  <c r="Q26" i="1"/>
  <c r="S29" i="1" l="1"/>
  <c r="U29" i="1" s="1"/>
  <c r="K43" i="1"/>
  <c r="L43" i="1" s="1"/>
  <c r="P59" i="1"/>
  <c r="R59" i="1" s="1"/>
  <c r="K57" i="1"/>
  <c r="P57" i="1" s="1"/>
  <c r="R57" i="1" s="1"/>
</calcChain>
</file>

<file path=xl/sharedStrings.xml><?xml version="1.0" encoding="utf-8"?>
<sst xmlns="http://schemas.openxmlformats.org/spreadsheetml/2006/main" count="110" uniqueCount="40">
  <si>
    <t>data</t>
    <phoneticPr fontId="1" type="noConversion"/>
  </si>
  <si>
    <t>collect</t>
    <phoneticPr fontId="1" type="noConversion"/>
  </si>
  <si>
    <t>share</t>
    <phoneticPr fontId="1" type="noConversion"/>
  </si>
  <si>
    <t>handler</t>
    <phoneticPr fontId="1" type="noConversion"/>
  </si>
  <si>
    <t>condition</t>
    <phoneticPr fontId="1" type="noConversion"/>
  </si>
  <si>
    <t>subjects</t>
    <phoneticPr fontId="1" type="noConversion"/>
  </si>
  <si>
    <t>purpose</t>
    <phoneticPr fontId="1" type="noConversion"/>
  </si>
  <si>
    <t>loss</t>
    <phoneticPr fontId="1" type="noConversion"/>
  </si>
  <si>
    <t>no need</t>
    <phoneticPr fontId="1" type="noConversion"/>
  </si>
  <si>
    <t>data</t>
  </si>
  <si>
    <t>collect</t>
  </si>
  <si>
    <t>share</t>
  </si>
  <si>
    <t>handler</t>
  </si>
  <si>
    <t>condition</t>
  </si>
  <si>
    <t>subjects</t>
  </si>
  <si>
    <t>purpose</t>
  </si>
  <si>
    <t>loss</t>
  </si>
  <si>
    <t>unnecessary</t>
  </si>
  <si>
    <t>p0</t>
    <phoneticPr fontId="1" type="noConversion"/>
  </si>
  <si>
    <t xml:space="preserve">pe </t>
    <phoneticPr fontId="1" type="noConversion"/>
  </si>
  <si>
    <t>k</t>
    <phoneticPr fontId="1" type="noConversion"/>
  </si>
  <si>
    <t>=</t>
    <phoneticPr fontId="1" type="noConversion"/>
  </si>
  <si>
    <t>Kappa</t>
    <phoneticPr fontId="1" type="noConversion"/>
  </si>
  <si>
    <t>Precision</t>
    <phoneticPr fontId="1" type="noConversion"/>
  </si>
  <si>
    <t>TP</t>
    <phoneticPr fontId="1" type="noConversion"/>
  </si>
  <si>
    <t>FP</t>
    <phoneticPr fontId="1" type="noConversion"/>
  </si>
  <si>
    <t>TN</t>
    <phoneticPr fontId="1" type="noConversion"/>
  </si>
  <si>
    <t>FN</t>
    <phoneticPr fontId="1" type="noConversion"/>
  </si>
  <si>
    <t>Total</t>
    <phoneticPr fontId="1" type="noConversion"/>
  </si>
  <si>
    <t>precision</t>
  </si>
  <si>
    <t>precision</t>
    <phoneticPr fontId="1" type="noConversion"/>
  </si>
  <si>
    <t>Recall</t>
  </si>
  <si>
    <t>Recall</t>
    <phoneticPr fontId="1" type="noConversion"/>
  </si>
  <si>
    <t>F1</t>
  </si>
  <si>
    <t>F1</t>
    <phoneticPr fontId="1" type="noConversion"/>
  </si>
  <si>
    <t>计算Kappa</t>
    <phoneticPr fontId="1" type="noConversion"/>
  </si>
  <si>
    <t>Calculate Kappa</t>
    <phoneticPr fontId="1" type="noConversion"/>
  </si>
  <si>
    <t># samples in the class</t>
    <phoneticPr fontId="1" type="noConversion"/>
  </si>
  <si>
    <t># Predicted Samples</t>
    <phoneticPr fontId="1" type="noConversion"/>
  </si>
  <si>
    <t>GT * Prediction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</si>
</sst>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6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9"/>
  <sheetViews>
    <sheetView tabSelected="1" workbookViewId="0">
      <selection activeCell="M34" sqref="M34"/>
    </sheetView>
  </sheetViews>
  <sheetFormatPr baseColWidth="10" defaultColWidth="8.83203125" defaultRowHeight="15"/>
  <cols>
    <col min="1" max="1" width="10.6640625" customWidth="1"/>
    <col min="6" max="6" width="9.33203125" customWidth="1"/>
    <col min="12" max="12" width="19.33203125" bestFit="1" customWidth="1"/>
    <col min="13" max="13" width="13" bestFit="1" customWidth="1"/>
    <col min="17" max="17" width="13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0</v>
      </c>
      <c r="B2">
        <v>279</v>
      </c>
      <c r="I2">
        <v>41</v>
      </c>
    </row>
    <row r="3" spans="1:9">
      <c r="A3" t="s">
        <v>1</v>
      </c>
      <c r="C3">
        <v>103</v>
      </c>
      <c r="I3">
        <v>29</v>
      </c>
    </row>
    <row r="4" spans="1:9">
      <c r="A4" t="s">
        <v>2</v>
      </c>
      <c r="D4">
        <v>140</v>
      </c>
      <c r="I4">
        <v>17</v>
      </c>
    </row>
    <row r="5" spans="1:9">
      <c r="A5" t="s">
        <v>3</v>
      </c>
      <c r="E5">
        <v>212</v>
      </c>
      <c r="I5">
        <v>28</v>
      </c>
    </row>
    <row r="6" spans="1:9">
      <c r="A6" t="s">
        <v>4</v>
      </c>
      <c r="F6">
        <v>139</v>
      </c>
      <c r="H6">
        <v>1</v>
      </c>
      <c r="I6">
        <v>33</v>
      </c>
    </row>
    <row r="7" spans="1:9">
      <c r="A7" t="s">
        <v>5</v>
      </c>
      <c r="G7">
        <v>52</v>
      </c>
      <c r="I7">
        <v>1</v>
      </c>
    </row>
    <row r="8" spans="1:9">
      <c r="A8" t="s">
        <v>6</v>
      </c>
      <c r="H8">
        <v>96</v>
      </c>
      <c r="I8">
        <v>19</v>
      </c>
    </row>
    <row r="9" spans="1:9">
      <c r="A9" t="s">
        <v>8</v>
      </c>
      <c r="B9">
        <v>10</v>
      </c>
      <c r="C9">
        <v>10</v>
      </c>
      <c r="D9">
        <v>2</v>
      </c>
      <c r="E9">
        <v>6</v>
      </c>
      <c r="F9">
        <v>10</v>
      </c>
      <c r="H9">
        <v>2</v>
      </c>
    </row>
    <row r="12" spans="1:9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</row>
    <row r="13" spans="1:9">
      <c r="A13" t="s">
        <v>9</v>
      </c>
      <c r="B13">
        <v>580</v>
      </c>
      <c r="I13">
        <v>33</v>
      </c>
    </row>
    <row r="14" spans="1:9">
      <c r="A14" t="s">
        <v>10</v>
      </c>
      <c r="C14">
        <v>186</v>
      </c>
      <c r="I14">
        <v>24</v>
      </c>
    </row>
    <row r="15" spans="1:9">
      <c r="A15" t="s">
        <v>11</v>
      </c>
      <c r="D15">
        <v>240</v>
      </c>
      <c r="E15">
        <v>1</v>
      </c>
      <c r="I15">
        <v>16</v>
      </c>
    </row>
    <row r="16" spans="1:9">
      <c r="A16" t="s">
        <v>12</v>
      </c>
      <c r="E16">
        <v>330</v>
      </c>
      <c r="G16">
        <v>2</v>
      </c>
      <c r="I16">
        <v>29</v>
      </c>
    </row>
    <row r="17" spans="1:22">
      <c r="A17" t="s">
        <v>13</v>
      </c>
      <c r="B17">
        <v>9</v>
      </c>
      <c r="C17">
        <v>4</v>
      </c>
      <c r="D17">
        <v>4</v>
      </c>
      <c r="E17">
        <v>2</v>
      </c>
      <c r="F17">
        <v>124</v>
      </c>
      <c r="G17">
        <v>1</v>
      </c>
      <c r="I17">
        <v>99</v>
      </c>
    </row>
    <row r="18" spans="1:22">
      <c r="A18" t="s">
        <v>14</v>
      </c>
      <c r="B18">
        <v>2</v>
      </c>
      <c r="G18">
        <v>145</v>
      </c>
      <c r="I18">
        <v>8</v>
      </c>
    </row>
    <row r="19" spans="1:22">
      <c r="A19" t="s">
        <v>15</v>
      </c>
      <c r="B19">
        <v>1</v>
      </c>
      <c r="C19">
        <v>1</v>
      </c>
      <c r="G19">
        <v>1</v>
      </c>
      <c r="H19">
        <v>159</v>
      </c>
      <c r="I19">
        <v>23</v>
      </c>
    </row>
    <row r="20" spans="1:22">
      <c r="A20" t="s">
        <v>17</v>
      </c>
      <c r="B20">
        <v>11</v>
      </c>
      <c r="C20">
        <v>5</v>
      </c>
      <c r="D20">
        <v>9</v>
      </c>
      <c r="E20">
        <v>8</v>
      </c>
      <c r="F20">
        <v>2</v>
      </c>
      <c r="G20">
        <v>4</v>
      </c>
      <c r="H20">
        <v>4</v>
      </c>
    </row>
    <row r="25" spans="1:22"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K25" t="b">
        <v>1</v>
      </c>
      <c r="L25" t="s">
        <v>37</v>
      </c>
      <c r="M25" t="s">
        <v>37</v>
      </c>
      <c r="N25" t="s">
        <v>38</v>
      </c>
      <c r="P25" t="s">
        <v>18</v>
      </c>
      <c r="Q25" t="s">
        <v>39</v>
      </c>
      <c r="S25" t="s">
        <v>19</v>
      </c>
      <c r="U25" t="s">
        <v>20</v>
      </c>
    </row>
    <row r="26" spans="1:22">
      <c r="A26" t="s">
        <v>9</v>
      </c>
      <c r="B26">
        <f>SUM(B2,B13)</f>
        <v>859</v>
      </c>
      <c r="C26">
        <f t="shared" ref="C26:H26" si="0">SUM(C2,C13)</f>
        <v>0</v>
      </c>
      <c r="D26">
        <f t="shared" si="0"/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I26">
        <f>SUM(I2,I13)</f>
        <v>74</v>
      </c>
      <c r="K26">
        <v>859</v>
      </c>
      <c r="L26">
        <f>SUM(I26,B26)</f>
        <v>933</v>
      </c>
      <c r="M26" s="1">
        <f>SUM(B26:I26)</f>
        <v>933</v>
      </c>
      <c r="N26" s="1">
        <f>SUM(B26:B33)</f>
        <v>892</v>
      </c>
      <c r="O26" s="1"/>
      <c r="P26" s="1">
        <f>K26/L26</f>
        <v>0.92068595927116825</v>
      </c>
      <c r="Q26" s="1">
        <f>K26*N26</f>
        <v>766228</v>
      </c>
      <c r="R26" s="1"/>
      <c r="S26" s="1">
        <f>(K26*N26)/(L26^2)</f>
        <v>0.88022709075014161</v>
      </c>
      <c r="T26" s="1"/>
      <c r="U26">
        <f>(P26-S26)/(1-S26)</f>
        <v>0.33779649149729979</v>
      </c>
      <c r="V26" s="1"/>
    </row>
    <row r="27" spans="1:22">
      <c r="A27" t="s">
        <v>10</v>
      </c>
      <c r="B27">
        <f t="shared" ref="B27:H33" si="1">SUM(B3,B14)</f>
        <v>0</v>
      </c>
      <c r="C27">
        <f t="shared" si="1"/>
        <v>289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ref="I27" si="2">SUM(I3,I14)</f>
        <v>53</v>
      </c>
      <c r="K27">
        <v>289</v>
      </c>
      <c r="L27">
        <f>289+53</f>
        <v>342</v>
      </c>
      <c r="M27" s="1">
        <f t="shared" ref="M27:M32" si="3">SUM(B27:I27)</f>
        <v>342</v>
      </c>
      <c r="N27" s="1">
        <f>SUM(C26:C33)</f>
        <v>309</v>
      </c>
      <c r="O27" s="1"/>
      <c r="P27" s="1">
        <f t="shared" ref="P27:P32" si="4">K27/L27</f>
        <v>0.84502923976608191</v>
      </c>
      <c r="Q27" s="1">
        <f t="shared" ref="Q27:Q32" si="5">K27*N27</f>
        <v>89301</v>
      </c>
      <c r="R27" s="1"/>
      <c r="S27" s="1">
        <f t="shared" ref="S27:S32" si="6">(K27*N27)/(L27^2)</f>
        <v>0.76349133066584585</v>
      </c>
      <c r="T27" s="1"/>
      <c r="U27">
        <f t="shared" ref="U27:U32" si="7">(P27-S27)/(1-S27)</f>
        <v>0.34475653399848205</v>
      </c>
      <c r="V27" s="1"/>
    </row>
    <row r="28" spans="1:22">
      <c r="A28" t="s">
        <v>11</v>
      </c>
      <c r="B28">
        <f t="shared" si="1"/>
        <v>0</v>
      </c>
      <c r="C28">
        <f t="shared" si="1"/>
        <v>0</v>
      </c>
      <c r="D28">
        <f t="shared" si="1"/>
        <v>380</v>
      </c>
      <c r="E28">
        <f t="shared" si="1"/>
        <v>1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ref="I28" si="8">SUM(I4,I15)</f>
        <v>33</v>
      </c>
      <c r="K28">
        <v>380</v>
      </c>
      <c r="L28">
        <f>380+33</f>
        <v>413</v>
      </c>
      <c r="M28" s="1">
        <f t="shared" si="3"/>
        <v>414</v>
      </c>
      <c r="N28" s="1">
        <f>SUM(D26:D33)</f>
        <v>395</v>
      </c>
      <c r="O28" s="1"/>
      <c r="P28" s="1">
        <f t="shared" si="4"/>
        <v>0.92009685230024219</v>
      </c>
      <c r="Q28" s="1">
        <f t="shared" si="5"/>
        <v>150100</v>
      </c>
      <c r="R28" s="1"/>
      <c r="S28" s="1">
        <f t="shared" si="6"/>
        <v>0.87999577883437197</v>
      </c>
      <c r="T28" s="1"/>
      <c r="U28">
        <f t="shared" si="7"/>
        <v>0.33416385754067196</v>
      </c>
      <c r="V28" s="1"/>
    </row>
    <row r="29" spans="1:22">
      <c r="A29" t="s">
        <v>12</v>
      </c>
      <c r="B29">
        <f t="shared" si="1"/>
        <v>0</v>
      </c>
      <c r="C29">
        <f t="shared" si="1"/>
        <v>0</v>
      </c>
      <c r="D29">
        <f t="shared" si="1"/>
        <v>0</v>
      </c>
      <c r="E29">
        <f t="shared" si="1"/>
        <v>542</v>
      </c>
      <c r="F29">
        <f t="shared" si="1"/>
        <v>0</v>
      </c>
      <c r="G29">
        <f t="shared" si="1"/>
        <v>2</v>
      </c>
      <c r="H29">
        <f t="shared" si="1"/>
        <v>0</v>
      </c>
      <c r="I29">
        <f t="shared" ref="I29" si="9">SUM(I5,I16)</f>
        <v>57</v>
      </c>
      <c r="K29">
        <v>542</v>
      </c>
      <c r="L29">
        <f>542+57</f>
        <v>599</v>
      </c>
      <c r="M29" s="1">
        <f t="shared" si="3"/>
        <v>601</v>
      </c>
      <c r="N29" s="1">
        <f>SUM(E26:E33)</f>
        <v>559</v>
      </c>
      <c r="O29" s="1"/>
      <c r="P29" s="1">
        <f t="shared" si="4"/>
        <v>0.90484140233722876</v>
      </c>
      <c r="Q29" s="1">
        <f t="shared" si="5"/>
        <v>302978</v>
      </c>
      <c r="R29" s="1"/>
      <c r="S29" s="1">
        <f t="shared" si="6"/>
        <v>0.84441793640485951</v>
      </c>
      <c r="T29" s="1"/>
      <c r="U29">
        <f t="shared" si="7"/>
        <v>0.38837038496677029</v>
      </c>
      <c r="V29" s="1"/>
    </row>
    <row r="30" spans="1:22">
      <c r="A30" t="s">
        <v>13</v>
      </c>
      <c r="B30">
        <f t="shared" si="1"/>
        <v>9</v>
      </c>
      <c r="C30">
        <f t="shared" si="1"/>
        <v>4</v>
      </c>
      <c r="D30">
        <f t="shared" si="1"/>
        <v>4</v>
      </c>
      <c r="E30">
        <f t="shared" si="1"/>
        <v>2</v>
      </c>
      <c r="F30">
        <f t="shared" si="1"/>
        <v>263</v>
      </c>
      <c r="G30">
        <f t="shared" si="1"/>
        <v>1</v>
      </c>
      <c r="H30">
        <f t="shared" si="1"/>
        <v>1</v>
      </c>
      <c r="I30">
        <f t="shared" ref="I30" si="10">SUM(I6,I17)</f>
        <v>132</v>
      </c>
      <c r="K30">
        <v>263</v>
      </c>
      <c r="L30">
        <f>263+132</f>
        <v>395</v>
      </c>
      <c r="M30" s="1">
        <f t="shared" si="3"/>
        <v>416</v>
      </c>
      <c r="N30" s="1">
        <f>SUM(F26:F33)</f>
        <v>275</v>
      </c>
      <c r="O30" s="1"/>
      <c r="P30" s="1">
        <f t="shared" si="4"/>
        <v>0.66582278481012658</v>
      </c>
      <c r="Q30" s="1">
        <f t="shared" si="5"/>
        <v>72325</v>
      </c>
      <c r="R30" s="1"/>
      <c r="S30" s="1">
        <f t="shared" si="6"/>
        <v>0.46354750841211345</v>
      </c>
      <c r="T30" s="1"/>
      <c r="U30">
        <f t="shared" si="7"/>
        <v>0.37706093189964157</v>
      </c>
      <c r="V30" s="1"/>
    </row>
    <row r="31" spans="1:22">
      <c r="A31" t="s">
        <v>14</v>
      </c>
      <c r="B31">
        <f t="shared" si="1"/>
        <v>2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197</v>
      </c>
      <c r="H31">
        <f t="shared" si="1"/>
        <v>0</v>
      </c>
      <c r="I31">
        <f t="shared" ref="I31" si="11">SUM(I7,I18)</f>
        <v>9</v>
      </c>
      <c r="K31">
        <v>197</v>
      </c>
      <c r="L31">
        <f>197+9</f>
        <v>206</v>
      </c>
      <c r="M31" s="1">
        <f t="shared" si="3"/>
        <v>208</v>
      </c>
      <c r="N31" s="1">
        <f>SUM(G26:G33)</f>
        <v>205</v>
      </c>
      <c r="O31" s="1"/>
      <c r="P31" s="1">
        <f t="shared" si="4"/>
        <v>0.9563106796116505</v>
      </c>
      <c r="Q31" s="1">
        <f t="shared" si="5"/>
        <v>40385</v>
      </c>
      <c r="R31" s="1"/>
      <c r="S31" s="1">
        <f t="shared" si="6"/>
        <v>0.95166839475916676</v>
      </c>
      <c r="T31" s="1"/>
      <c r="U31">
        <f t="shared" si="7"/>
        <v>9.6050706972208841E-2</v>
      </c>
      <c r="V31" s="1"/>
    </row>
    <row r="32" spans="1:22">
      <c r="A32" t="s">
        <v>15</v>
      </c>
      <c r="B32">
        <f t="shared" si="1"/>
        <v>1</v>
      </c>
      <c r="C32">
        <f t="shared" si="1"/>
        <v>1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1</v>
      </c>
      <c r="H32">
        <f t="shared" si="1"/>
        <v>255</v>
      </c>
      <c r="I32">
        <f t="shared" ref="I32" si="12">SUM(I8,I19)</f>
        <v>42</v>
      </c>
      <c r="K32">
        <v>255</v>
      </c>
      <c r="L32">
        <f>255+42</f>
        <v>297</v>
      </c>
      <c r="M32" s="1">
        <f t="shared" si="3"/>
        <v>300</v>
      </c>
      <c r="N32" s="1">
        <f>SUM(H26:H33)</f>
        <v>262</v>
      </c>
      <c r="O32" s="1"/>
      <c r="P32" s="1">
        <f t="shared" si="4"/>
        <v>0.85858585858585856</v>
      </c>
      <c r="Q32" s="1">
        <f t="shared" si="5"/>
        <v>66810</v>
      </c>
      <c r="R32" s="1"/>
      <c r="S32" s="1">
        <f t="shared" si="6"/>
        <v>0.75740570690065645</v>
      </c>
      <c r="T32" s="1"/>
      <c r="U32">
        <f t="shared" si="7"/>
        <v>0.4170755642787044</v>
      </c>
      <c r="V32" s="1"/>
    </row>
    <row r="33" spans="1:36">
      <c r="A33" t="s">
        <v>17</v>
      </c>
      <c r="B33">
        <f t="shared" si="1"/>
        <v>21</v>
      </c>
      <c r="C33">
        <f t="shared" si="1"/>
        <v>15</v>
      </c>
      <c r="D33">
        <f t="shared" si="1"/>
        <v>11</v>
      </c>
      <c r="E33">
        <f t="shared" si="1"/>
        <v>14</v>
      </c>
      <c r="F33">
        <f t="shared" si="1"/>
        <v>12</v>
      </c>
      <c r="G33">
        <f t="shared" si="1"/>
        <v>4</v>
      </c>
      <c r="H33">
        <f t="shared" si="1"/>
        <v>6</v>
      </c>
      <c r="I33">
        <f t="shared" ref="I33" si="13">SUM(I9,I20)</f>
        <v>0</v>
      </c>
      <c r="M33" s="1"/>
      <c r="N33" s="1"/>
      <c r="O33" s="1"/>
      <c r="P33" s="1"/>
      <c r="Q33" s="1"/>
      <c r="R33" s="1"/>
      <c r="S33" s="1"/>
      <c r="T33" s="1"/>
      <c r="V33" s="1"/>
    </row>
    <row r="34" spans="1:36">
      <c r="A34" t="s">
        <v>21</v>
      </c>
      <c r="B34">
        <f>SUM(B26:B32)</f>
        <v>871</v>
      </c>
      <c r="C34">
        <f t="shared" ref="C34:H34" si="14">SUM(C26:C32)</f>
        <v>294</v>
      </c>
      <c r="D34">
        <f t="shared" si="14"/>
        <v>384</v>
      </c>
      <c r="E34">
        <f t="shared" si="14"/>
        <v>545</v>
      </c>
      <c r="F34">
        <f t="shared" si="14"/>
        <v>263</v>
      </c>
      <c r="G34">
        <f t="shared" si="14"/>
        <v>201</v>
      </c>
      <c r="H34">
        <f t="shared" si="14"/>
        <v>256</v>
      </c>
    </row>
    <row r="36" spans="1:36">
      <c r="G36">
        <f>SUM(B26:I33)</f>
        <v>3297</v>
      </c>
    </row>
    <row r="39" spans="1:36">
      <c r="AJ39" t="s">
        <v>23</v>
      </c>
    </row>
    <row r="40" spans="1:36">
      <c r="A40" t="s">
        <v>36</v>
      </c>
    </row>
    <row r="41" spans="1:36">
      <c r="A41" s="3" t="s">
        <v>35</v>
      </c>
    </row>
    <row r="42" spans="1:36">
      <c r="C42" t="s">
        <v>9</v>
      </c>
      <c r="D42" t="s">
        <v>10</v>
      </c>
      <c r="E42" t="s">
        <v>11</v>
      </c>
      <c r="F42" t="s">
        <v>12</v>
      </c>
      <c r="G42" t="s">
        <v>13</v>
      </c>
      <c r="H42" t="s">
        <v>14</v>
      </c>
      <c r="I42" t="s">
        <v>15</v>
      </c>
      <c r="J42" t="s">
        <v>16</v>
      </c>
      <c r="L42" t="s">
        <v>22</v>
      </c>
    </row>
    <row r="43" spans="1:36">
      <c r="B43" t="s">
        <v>9</v>
      </c>
      <c r="C43">
        <f>B26^2</f>
        <v>737881</v>
      </c>
      <c r="D43">
        <f>C26^2</f>
        <v>0</v>
      </c>
      <c r="E43">
        <f>D26^2</f>
        <v>0</v>
      </c>
      <c r="F43">
        <f>E26^2</f>
        <v>0</v>
      </c>
      <c r="G43">
        <f>F26^2</f>
        <v>0</v>
      </c>
      <c r="H43">
        <f>G26^2</f>
        <v>0</v>
      </c>
      <c r="I43">
        <f>H26^2</f>
        <v>0</v>
      </c>
      <c r="J43">
        <f>I26^2</f>
        <v>5476</v>
      </c>
      <c r="K43">
        <f>SUM(C43:J43)</f>
        <v>743357</v>
      </c>
      <c r="L43" s="2">
        <f>(K43-B26)/(M26*(M26-1))</f>
        <v>0.85388175114656217</v>
      </c>
    </row>
    <row r="44" spans="1:36">
      <c r="B44" t="s">
        <v>10</v>
      </c>
      <c r="C44">
        <f>B27^2</f>
        <v>0</v>
      </c>
      <c r="D44">
        <f>C27^2</f>
        <v>83521</v>
      </c>
      <c r="E44">
        <f>D27^2</f>
        <v>0</v>
      </c>
      <c r="F44">
        <f>E27^2</f>
        <v>0</v>
      </c>
      <c r="G44">
        <f>F27^2</f>
        <v>0</v>
      </c>
      <c r="H44">
        <f>G27^2</f>
        <v>0</v>
      </c>
      <c r="I44">
        <f>H27^2</f>
        <v>0</v>
      </c>
      <c r="J44">
        <f>I27^2</f>
        <v>2809</v>
      </c>
      <c r="K44">
        <f t="shared" ref="K44:K50" si="15">SUM(C44:J44)</f>
        <v>86330</v>
      </c>
      <c r="L44" s="2">
        <f>(K44-C27)/(M27*(M27-1))</f>
        <v>0.73777674881240252</v>
      </c>
    </row>
    <row r="45" spans="1:36">
      <c r="B45" t="s">
        <v>11</v>
      </c>
      <c r="C45">
        <f>B28^2</f>
        <v>0</v>
      </c>
      <c r="D45">
        <f>C28^2</f>
        <v>0</v>
      </c>
      <c r="E45">
        <f>D28^2</f>
        <v>144400</v>
      </c>
      <c r="F45">
        <f>E28^2</f>
        <v>1</v>
      </c>
      <c r="G45">
        <f>F28^2</f>
        <v>0</v>
      </c>
      <c r="H45">
        <f>G28^2</f>
        <v>0</v>
      </c>
      <c r="I45">
        <f>H28^2</f>
        <v>0</v>
      </c>
      <c r="J45">
        <f>I28^2</f>
        <v>1089</v>
      </c>
      <c r="K45">
        <f t="shared" si="15"/>
        <v>145490</v>
      </c>
      <c r="L45" s="2">
        <f>(K45-D28)/(M28*(M28-1))</f>
        <v>0.84868582657823632</v>
      </c>
    </row>
    <row r="46" spans="1:36">
      <c r="B46" t="s">
        <v>12</v>
      </c>
      <c r="C46">
        <f>B29^2</f>
        <v>0</v>
      </c>
      <c r="D46">
        <f>C29^2</f>
        <v>0</v>
      </c>
      <c r="E46">
        <f>D29^2</f>
        <v>0</v>
      </c>
      <c r="F46">
        <f>E29^2</f>
        <v>293764</v>
      </c>
      <c r="G46">
        <f>F29^2</f>
        <v>0</v>
      </c>
      <c r="H46">
        <f>G29^2</f>
        <v>4</v>
      </c>
      <c r="I46">
        <f>H29^2</f>
        <v>0</v>
      </c>
      <c r="J46">
        <f>I29^2</f>
        <v>3249</v>
      </c>
      <c r="K46">
        <f t="shared" si="15"/>
        <v>297017</v>
      </c>
      <c r="L46" s="2">
        <f>(K46-E29)/(M29*(M29-1))</f>
        <v>0.82217138103161402</v>
      </c>
      <c r="P46" s="2"/>
    </row>
    <row r="47" spans="1:36">
      <c r="B47" t="s">
        <v>13</v>
      </c>
      <c r="C47">
        <f>B30^2</f>
        <v>81</v>
      </c>
      <c r="D47">
        <f>C30^2</f>
        <v>16</v>
      </c>
      <c r="E47">
        <f>D30^2</f>
        <v>16</v>
      </c>
      <c r="F47">
        <f>E30^2</f>
        <v>4</v>
      </c>
      <c r="G47">
        <f>F30^2</f>
        <v>69169</v>
      </c>
      <c r="H47">
        <f>G30^2</f>
        <v>1</v>
      </c>
      <c r="I47">
        <f>H30^2</f>
        <v>1</v>
      </c>
      <c r="J47">
        <f>I30^2</f>
        <v>17424</v>
      </c>
      <c r="K47">
        <f t="shared" si="15"/>
        <v>86712</v>
      </c>
      <c r="L47" s="2">
        <f>(K47-F30)/(M30*(M30-1))</f>
        <v>0.50074721964782209</v>
      </c>
      <c r="P47" s="2"/>
    </row>
    <row r="48" spans="1:36">
      <c r="B48" t="s">
        <v>14</v>
      </c>
      <c r="C48">
        <f>B31^2</f>
        <v>4</v>
      </c>
      <c r="D48">
        <f>C31^2</f>
        <v>0</v>
      </c>
      <c r="E48">
        <f>D31^2</f>
        <v>0</v>
      </c>
      <c r="F48">
        <f>E31^2</f>
        <v>0</v>
      </c>
      <c r="G48">
        <f>F31^2</f>
        <v>0</v>
      </c>
      <c r="H48">
        <f>G31^2</f>
        <v>38809</v>
      </c>
      <c r="I48">
        <f>H31^2</f>
        <v>0</v>
      </c>
      <c r="J48">
        <f>I31^2</f>
        <v>81</v>
      </c>
      <c r="K48">
        <f t="shared" si="15"/>
        <v>38894</v>
      </c>
      <c r="L48" s="2">
        <f>(K48-G31)/(M31*(M31-1))</f>
        <v>0.89875975473801561</v>
      </c>
      <c r="P48" s="2"/>
    </row>
    <row r="49" spans="1:18">
      <c r="B49" t="s">
        <v>15</v>
      </c>
      <c r="C49">
        <f>B32^2</f>
        <v>1</v>
      </c>
      <c r="D49">
        <f>C32^2</f>
        <v>1</v>
      </c>
      <c r="E49">
        <f>D32^2</f>
        <v>0</v>
      </c>
      <c r="F49">
        <f>E32^2</f>
        <v>0</v>
      </c>
      <c r="G49">
        <f>F32^2</f>
        <v>0</v>
      </c>
      <c r="H49">
        <f>G32^2</f>
        <v>1</v>
      </c>
      <c r="I49">
        <f>H32^2</f>
        <v>65025</v>
      </c>
      <c r="J49">
        <f>I32^2</f>
        <v>1764</v>
      </c>
      <c r="K49">
        <f t="shared" si="15"/>
        <v>66792</v>
      </c>
      <c r="L49" s="2">
        <f>(K49-H32)/(M32*(M32-1))</f>
        <v>0.74177257525083617</v>
      </c>
      <c r="P49" s="2"/>
    </row>
    <row r="50" spans="1:18">
      <c r="B50" t="s">
        <v>17</v>
      </c>
      <c r="C50">
        <f>B33^2</f>
        <v>441</v>
      </c>
      <c r="D50">
        <f>C33^2</f>
        <v>225</v>
      </c>
      <c r="E50">
        <f>D33^2</f>
        <v>121</v>
      </c>
      <c r="F50">
        <f>E33^2</f>
        <v>196</v>
      </c>
      <c r="G50">
        <f>F33^2</f>
        <v>144</v>
      </c>
      <c r="H50">
        <f>G33^2</f>
        <v>16</v>
      </c>
      <c r="I50">
        <f>H33^2</f>
        <v>36</v>
      </c>
      <c r="J50">
        <f>I33^2</f>
        <v>0</v>
      </c>
      <c r="K50">
        <f t="shared" si="15"/>
        <v>1179</v>
      </c>
      <c r="P50" s="2"/>
    </row>
    <row r="51" spans="1:18">
      <c r="P51" s="2"/>
    </row>
    <row r="52" spans="1:18">
      <c r="P52" s="2"/>
    </row>
    <row r="55" spans="1:18">
      <c r="A55" s="3"/>
    </row>
    <row r="56" spans="1:18">
      <c r="B56" t="s">
        <v>9</v>
      </c>
      <c r="C56" t="s">
        <v>10</v>
      </c>
      <c r="D56" t="s">
        <v>11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24</v>
      </c>
      <c r="K56" t="s">
        <v>25</v>
      </c>
      <c r="L56" t="s">
        <v>26</v>
      </c>
      <c r="M56" t="s">
        <v>27</v>
      </c>
      <c r="N56" t="s">
        <v>28</v>
      </c>
      <c r="P56" t="s">
        <v>30</v>
      </c>
      <c r="Q56" t="s">
        <v>32</v>
      </c>
      <c r="R56" t="s">
        <v>34</v>
      </c>
    </row>
    <row r="57" spans="1:18">
      <c r="A57" t="s">
        <v>9</v>
      </c>
      <c r="B57">
        <v>859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74</v>
      </c>
      <c r="J57">
        <v>859</v>
      </c>
      <c r="K57">
        <f>SUM(B58:B64)</f>
        <v>33</v>
      </c>
      <c r="M57">
        <f>I57</f>
        <v>74</v>
      </c>
      <c r="P57">
        <f>J57/(J57+K57)</f>
        <v>0.96300448430493268</v>
      </c>
      <c r="Q57">
        <f>J57/(J57+M57)</f>
        <v>0.92068595927116825</v>
      </c>
      <c r="R57">
        <f>2*P57*Q57/(P57+Q57)</f>
        <v>0.94136986301369863</v>
      </c>
    </row>
    <row r="58" spans="1:18">
      <c r="A58" t="s">
        <v>10</v>
      </c>
      <c r="B58">
        <v>0</v>
      </c>
      <c r="C58">
        <v>289</v>
      </c>
      <c r="D58">
        <v>0</v>
      </c>
      <c r="E58">
        <v>0</v>
      </c>
      <c r="F58">
        <v>0</v>
      </c>
      <c r="G58">
        <v>0</v>
      </c>
      <c r="H58">
        <v>0</v>
      </c>
      <c r="I58">
        <v>53</v>
      </c>
      <c r="J58">
        <v>289</v>
      </c>
      <c r="K58">
        <f>SUM(C57,C59:C64)</f>
        <v>20</v>
      </c>
      <c r="M58">
        <f>SUM(B58,D58:I58)</f>
        <v>53</v>
      </c>
      <c r="P58">
        <f t="shared" ref="P58:P63" si="16">J58/(J58+K58)</f>
        <v>0.93527508090614886</v>
      </c>
      <c r="Q58">
        <f t="shared" ref="Q58:Q63" si="17">J58/(J58+M58)</f>
        <v>0.84502923976608191</v>
      </c>
      <c r="R58">
        <f t="shared" ref="R58:R63" si="18">2*P58*Q58/(P58+Q58)</f>
        <v>0.88786482334869432</v>
      </c>
    </row>
    <row r="59" spans="1:18">
      <c r="A59" t="s">
        <v>11</v>
      </c>
      <c r="B59">
        <v>0</v>
      </c>
      <c r="C59">
        <v>0</v>
      </c>
      <c r="D59">
        <v>380</v>
      </c>
      <c r="E59">
        <v>1</v>
      </c>
      <c r="F59">
        <v>0</v>
      </c>
      <c r="G59">
        <v>0</v>
      </c>
      <c r="H59">
        <v>0</v>
      </c>
      <c r="I59">
        <v>33</v>
      </c>
      <c r="J59">
        <v>380</v>
      </c>
      <c r="K59">
        <f>SUM(D57,D58,D60:D64)</f>
        <v>15</v>
      </c>
      <c r="M59">
        <f>SUM(B59:C59,E59:I59)</f>
        <v>34</v>
      </c>
      <c r="P59">
        <f t="shared" si="16"/>
        <v>0.96202531645569622</v>
      </c>
      <c r="Q59">
        <f t="shared" si="17"/>
        <v>0.91787439613526567</v>
      </c>
      <c r="R59">
        <f t="shared" si="18"/>
        <v>0.93943139678615584</v>
      </c>
    </row>
    <row r="60" spans="1:18">
      <c r="A60" t="s">
        <v>12</v>
      </c>
      <c r="B60">
        <v>0</v>
      </c>
      <c r="C60">
        <v>0</v>
      </c>
      <c r="D60">
        <v>0</v>
      </c>
      <c r="E60">
        <v>542</v>
      </c>
      <c r="F60">
        <v>0</v>
      </c>
      <c r="G60">
        <v>2</v>
      </c>
      <c r="H60">
        <v>0</v>
      </c>
      <c r="I60">
        <v>57</v>
      </c>
      <c r="J60">
        <v>542</v>
      </c>
      <c r="K60">
        <f>SUM(E57:E59,E61:E63,E64)</f>
        <v>17</v>
      </c>
      <c r="M60">
        <f>SUM(B60:D60,F60:I60)</f>
        <v>59</v>
      </c>
      <c r="P60">
        <f t="shared" si="16"/>
        <v>0.96958855098389984</v>
      </c>
      <c r="Q60">
        <f t="shared" si="17"/>
        <v>0.90183028286189681</v>
      </c>
      <c r="R60">
        <f t="shared" si="18"/>
        <v>0.93448275862068964</v>
      </c>
    </row>
    <row r="61" spans="1:18">
      <c r="A61" t="s">
        <v>13</v>
      </c>
      <c r="B61">
        <v>9</v>
      </c>
      <c r="C61">
        <v>4</v>
      </c>
      <c r="D61">
        <v>4</v>
      </c>
      <c r="E61">
        <v>2</v>
      </c>
      <c r="F61">
        <v>263</v>
      </c>
      <c r="G61">
        <v>1</v>
      </c>
      <c r="H61">
        <v>1</v>
      </c>
      <c r="I61">
        <v>132</v>
      </c>
      <c r="J61">
        <v>263</v>
      </c>
      <c r="K61">
        <f>SUM(F57:F60,F62:F64)</f>
        <v>12</v>
      </c>
      <c r="M61">
        <f>SUM(B61:E61,G61:H61)</f>
        <v>21</v>
      </c>
      <c r="P61">
        <f t="shared" si="16"/>
        <v>0.95636363636363642</v>
      </c>
      <c r="Q61">
        <f t="shared" si="17"/>
        <v>0.926056338028169</v>
      </c>
      <c r="R61">
        <f t="shared" si="18"/>
        <v>0.94096601073345254</v>
      </c>
    </row>
    <row r="62" spans="1:18">
      <c r="A62" t="s">
        <v>14</v>
      </c>
      <c r="B62">
        <v>2</v>
      </c>
      <c r="C62">
        <v>0</v>
      </c>
      <c r="D62">
        <v>0</v>
      </c>
      <c r="E62">
        <v>0</v>
      </c>
      <c r="F62">
        <v>0</v>
      </c>
      <c r="G62">
        <v>197</v>
      </c>
      <c r="H62">
        <v>0</v>
      </c>
      <c r="I62">
        <v>9</v>
      </c>
      <c r="J62">
        <v>197</v>
      </c>
      <c r="K62">
        <f>SUM(G57:G61,G63:G64)</f>
        <v>8</v>
      </c>
      <c r="M62">
        <f>SUM(B62:F62,H62:I62)</f>
        <v>11</v>
      </c>
      <c r="P62">
        <f t="shared" si="16"/>
        <v>0.96097560975609753</v>
      </c>
      <c r="Q62">
        <f t="shared" si="17"/>
        <v>0.94711538461538458</v>
      </c>
      <c r="R62">
        <f t="shared" si="18"/>
        <v>0.95399515738498786</v>
      </c>
    </row>
    <row r="63" spans="1:18">
      <c r="A63" t="s">
        <v>15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255</v>
      </c>
      <c r="I63">
        <v>42</v>
      </c>
      <c r="J63">
        <v>255</v>
      </c>
      <c r="K63">
        <f>SUM(H57:H62,H64)</f>
        <v>7</v>
      </c>
      <c r="M63">
        <f>SUM(B63:G63,I63)</f>
        <v>45</v>
      </c>
      <c r="P63">
        <f t="shared" si="16"/>
        <v>0.97328244274809161</v>
      </c>
      <c r="Q63">
        <f t="shared" si="17"/>
        <v>0.85</v>
      </c>
      <c r="R63">
        <f t="shared" si="18"/>
        <v>0.90747330960854089</v>
      </c>
    </row>
    <row r="64" spans="1:18">
      <c r="A64" t="s">
        <v>17</v>
      </c>
      <c r="B64">
        <v>21</v>
      </c>
      <c r="C64">
        <v>15</v>
      </c>
      <c r="D64">
        <v>11</v>
      </c>
      <c r="E64">
        <v>14</v>
      </c>
      <c r="F64">
        <v>12</v>
      </c>
      <c r="G64">
        <v>4</v>
      </c>
      <c r="H64">
        <v>6</v>
      </c>
      <c r="I64">
        <v>0</v>
      </c>
    </row>
    <row r="71" spans="1:4">
      <c r="A71" s="3"/>
    </row>
    <row r="72" spans="1:4">
      <c r="B72" t="s">
        <v>29</v>
      </c>
      <c r="C72" t="s">
        <v>31</v>
      </c>
      <c r="D72" t="s">
        <v>33</v>
      </c>
    </row>
    <row r="73" spans="1:4">
      <c r="A73" t="s">
        <v>9</v>
      </c>
      <c r="B73" s="2">
        <v>0.99940269963511852</v>
      </c>
      <c r="C73" s="2">
        <v>0.99263341839788954</v>
      </c>
      <c r="D73" s="2">
        <v>0.99600655742573119</v>
      </c>
    </row>
    <row r="74" spans="1:4">
      <c r="A74" t="s">
        <v>10</v>
      </c>
      <c r="B74" s="2">
        <v>0.99731330451603661</v>
      </c>
      <c r="C74" s="2">
        <v>0.96746206417236191</v>
      </c>
      <c r="D74" s="2">
        <v>0.98216091629624414</v>
      </c>
    </row>
    <row r="75" spans="1:4">
      <c r="A75" t="s">
        <v>11</v>
      </c>
      <c r="B75" s="2">
        <v>0.99916275143404765</v>
      </c>
      <c r="C75" s="2">
        <v>0.99250807615643688</v>
      </c>
      <c r="D75" s="2">
        <v>0.99582429631979463</v>
      </c>
    </row>
    <row r="76" spans="1:4">
      <c r="A76" t="s">
        <v>12</v>
      </c>
      <c r="B76" s="2">
        <v>0.99933324261804324</v>
      </c>
      <c r="C76" s="2">
        <v>0.98904776494274738</v>
      </c>
      <c r="D76" s="2">
        <v>0.99416390147163092</v>
      </c>
    </row>
    <row r="77" spans="1:4">
      <c r="A77" t="s">
        <v>13</v>
      </c>
      <c r="B77" s="2">
        <v>0.99792246764676185</v>
      </c>
      <c r="C77" s="2">
        <v>0.79768659470430847</v>
      </c>
      <c r="D77" s="2">
        <v>0.88663996154462421</v>
      </c>
    </row>
    <row r="78" spans="1:4">
      <c r="A78" t="s">
        <v>14</v>
      </c>
      <c r="B78" s="2">
        <v>0.99958789439793949</v>
      </c>
      <c r="C78" s="2">
        <v>0.99781457294184195</v>
      </c>
      <c r="D78" s="2">
        <v>0.99870044648026868</v>
      </c>
    </row>
    <row r="79" spans="1:4">
      <c r="A79" t="s">
        <v>15</v>
      </c>
      <c r="B79" s="2">
        <v>0.99944667312214686</v>
      </c>
      <c r="C79" s="2">
        <v>0.97354473589651458</v>
      </c>
      <c r="D79" s="2">
        <v>0.98632568087188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Aemon YF Chiu</dc:creator>
  <cp:lastModifiedBy>ZHAO, Kaifa [Student]</cp:lastModifiedBy>
  <dcterms:created xsi:type="dcterms:W3CDTF">2015-06-05T18:19:34Z</dcterms:created>
  <dcterms:modified xsi:type="dcterms:W3CDTF">2023-11-16T07:44:14Z</dcterms:modified>
</cp:coreProperties>
</file>