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c85ccb002dd88c/Resumes/Git-Hub/"/>
    </mc:Choice>
  </mc:AlternateContent>
  <xr:revisionPtr revIDLastSave="31" documentId="13_ncr:1_{4922CA7D-7955-4951-9C45-C3B6CD93AF14}" xr6:coauthVersionLast="47" xr6:coauthVersionMax="47" xr10:uidLastSave="{076819E7-BFC8-4B10-9178-123C1BC726E9}"/>
  <bookViews>
    <workbookView xWindow="-108" yWindow="-108" windowWidth="23256" windowHeight="13176" xr2:uid="{AF346AFB-0624-44C2-AB0F-EF24F740505F}"/>
  </bookViews>
  <sheets>
    <sheet name="contents" sheetId="9" r:id="rId1"/>
    <sheet name="parameters" sheetId="2" r:id="rId2"/>
    <sheet name="neck" sheetId="6" r:id="rId3"/>
    <sheet name="keyboard" sheetId="8" r:id="rId4"/>
    <sheet name="circle5" sheetId="10" r:id="rId5"/>
    <sheet name="scales" sheetId="5" r:id="rId6"/>
    <sheet name="tones" sheetId="7" r:id="rId7"/>
  </sheets>
  <definedNames>
    <definedName name="chord.list">mode.table[chord]</definedName>
    <definedName name="key">parameters!$B$2</definedName>
    <definedName name="key.no">parameters!$B$6</definedName>
    <definedName name="mode">parameters!$B$4</definedName>
    <definedName name="mode.list">mode.table[mode]</definedName>
    <definedName name="mode.no">parameters!$B$5</definedName>
    <definedName name="scale">parameters!$B$3</definedName>
    <definedName name="scale.list">scale.table[scale]</definedName>
    <definedName name="tone.list">tone.table[tone]</definedName>
    <definedName name="tonic">parameters!$B$8</definedName>
    <definedName name="tonic.no">parameters!$B$7</definedName>
    <definedName name="value.tone.list">model.table[value.tone]</definedName>
    <definedName name="value.tone.no.list">model.table[value.tone.no]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6" l="1"/>
  <c r="P3" i="6"/>
  <c r="P4" i="6"/>
  <c r="P5" i="6"/>
  <c r="P6" i="6"/>
  <c r="P7" i="6"/>
  <c r="A24" i="6"/>
  <c r="P8" i="6"/>
  <c r="K57" i="10"/>
  <c r="J57" i="10"/>
  <c r="I57" i="10"/>
  <c r="H57" i="10"/>
  <c r="G57" i="10"/>
  <c r="F57" i="10"/>
  <c r="E57" i="10"/>
  <c r="K56" i="10"/>
  <c r="J56" i="10"/>
  <c r="I56" i="10"/>
  <c r="H56" i="10"/>
  <c r="G56" i="10"/>
  <c r="F56" i="10"/>
  <c r="E56" i="10"/>
  <c r="K55" i="10"/>
  <c r="J55" i="10"/>
  <c r="I55" i="10"/>
  <c r="H55" i="10"/>
  <c r="G55" i="10"/>
  <c r="F55" i="10"/>
  <c r="E55" i="10"/>
  <c r="K54" i="10"/>
  <c r="J54" i="10"/>
  <c r="I54" i="10"/>
  <c r="H54" i="10"/>
  <c r="G54" i="10"/>
  <c r="F54" i="10"/>
  <c r="E54" i="10"/>
  <c r="K53" i="10"/>
  <c r="J53" i="10"/>
  <c r="I53" i="10"/>
  <c r="H53" i="10"/>
  <c r="G53" i="10"/>
  <c r="F53" i="10"/>
  <c r="E53" i="10"/>
  <c r="K52" i="10"/>
  <c r="J52" i="10"/>
  <c r="I52" i="10"/>
  <c r="H52" i="10"/>
  <c r="G52" i="10"/>
  <c r="F52" i="10"/>
  <c r="E52" i="10"/>
  <c r="J51" i="10"/>
  <c r="I51" i="10"/>
  <c r="H51" i="10"/>
  <c r="G51" i="10"/>
  <c r="F51" i="10"/>
  <c r="E51" i="10"/>
  <c r="K51" i="10"/>
  <c r="K50" i="10"/>
  <c r="J50" i="10"/>
  <c r="I50" i="10"/>
  <c r="H50" i="10"/>
  <c r="G50" i="10"/>
  <c r="F50" i="10"/>
  <c r="E50" i="10"/>
  <c r="K49" i="10"/>
  <c r="J49" i="10"/>
  <c r="I49" i="10"/>
  <c r="H49" i="10"/>
  <c r="G49" i="10"/>
  <c r="F49" i="10"/>
  <c r="E49" i="10"/>
  <c r="K48" i="10"/>
  <c r="J48" i="10"/>
  <c r="I48" i="10"/>
  <c r="H48" i="10"/>
  <c r="G48" i="10"/>
  <c r="F48" i="10"/>
  <c r="E48" i="10"/>
  <c r="K47" i="10"/>
  <c r="J47" i="10"/>
  <c r="I47" i="10"/>
  <c r="H47" i="10"/>
  <c r="G47" i="10"/>
  <c r="F47" i="10"/>
  <c r="E47" i="10"/>
  <c r="K46" i="10"/>
  <c r="J46" i="10"/>
  <c r="I46" i="10"/>
  <c r="H46" i="10"/>
  <c r="G46" i="10"/>
  <c r="F46" i="10"/>
  <c r="E46" i="10"/>
  <c r="K45" i="10"/>
  <c r="J45" i="10"/>
  <c r="I45" i="10"/>
  <c r="H45" i="10"/>
  <c r="G45" i="10"/>
  <c r="F45" i="10"/>
  <c r="E45" i="10"/>
  <c r="K44" i="10"/>
  <c r="J44" i="10"/>
  <c r="I44" i="10"/>
  <c r="H44" i="10"/>
  <c r="G44" i="10"/>
  <c r="F44" i="10"/>
  <c r="E44" i="10"/>
  <c r="K43" i="10"/>
  <c r="J43" i="10"/>
  <c r="I43" i="10"/>
  <c r="H43" i="10"/>
  <c r="G43" i="10"/>
  <c r="F43" i="10"/>
  <c r="E43" i="10"/>
  <c r="C36" i="5"/>
  <c r="C35" i="5"/>
  <c r="K15" i="5"/>
  <c r="R15" i="5"/>
  <c r="Y15" i="5"/>
  <c r="L15" i="5"/>
  <c r="S15" i="5"/>
  <c r="Z15" i="5"/>
  <c r="M15" i="5"/>
  <c r="N15" i="5"/>
  <c r="U15" i="5"/>
  <c r="AB15" i="5"/>
  <c r="O15" i="5"/>
  <c r="V15" i="5"/>
  <c r="AC15" i="5"/>
  <c r="P15" i="5"/>
  <c r="W15" i="5"/>
  <c r="AD15" i="5"/>
  <c r="Q15" i="5"/>
  <c r="X15" i="5"/>
  <c r="AE15" i="5"/>
  <c r="T15" i="5"/>
  <c r="AA15" i="5"/>
  <c r="K14" i="5"/>
  <c r="R14" i="5"/>
  <c r="Y14" i="5"/>
  <c r="L14" i="5"/>
  <c r="S14" i="5"/>
  <c r="Z14" i="5"/>
  <c r="M14" i="5"/>
  <c r="T14" i="5"/>
  <c r="AA14" i="5"/>
  <c r="N14" i="5"/>
  <c r="O14" i="5"/>
  <c r="V14" i="5"/>
  <c r="AC14" i="5"/>
  <c r="P14" i="5"/>
  <c r="W14" i="5"/>
  <c r="AD14" i="5"/>
  <c r="Q14" i="5"/>
  <c r="X14" i="5"/>
  <c r="AE14" i="5"/>
  <c r="U14" i="5"/>
  <c r="AB14" i="5"/>
  <c r="C34" i="5"/>
  <c r="C33" i="5"/>
  <c r="K13" i="5"/>
  <c r="R13" i="5"/>
  <c r="Y13" i="5"/>
  <c r="L13" i="5"/>
  <c r="S13" i="5"/>
  <c r="Z13" i="5"/>
  <c r="M13" i="5"/>
  <c r="N13" i="5"/>
  <c r="U13" i="5"/>
  <c r="AB13" i="5"/>
  <c r="O13" i="5"/>
  <c r="V13" i="5"/>
  <c r="AC13" i="5"/>
  <c r="P13" i="5"/>
  <c r="W13" i="5"/>
  <c r="AD13" i="5"/>
  <c r="Q13" i="5"/>
  <c r="X13" i="5"/>
  <c r="AE13" i="5"/>
  <c r="T13" i="5"/>
  <c r="AA13" i="5"/>
  <c r="K12" i="5"/>
  <c r="R12" i="5"/>
  <c r="Y12" i="5"/>
  <c r="L12" i="5"/>
  <c r="S12" i="5"/>
  <c r="Z12" i="5"/>
  <c r="M12" i="5"/>
  <c r="T12" i="5"/>
  <c r="AA12" i="5"/>
  <c r="N12" i="5"/>
  <c r="U12" i="5"/>
  <c r="AB12" i="5"/>
  <c r="O12" i="5"/>
  <c r="V12" i="5"/>
  <c r="AC12" i="5"/>
  <c r="P12" i="5"/>
  <c r="Q12" i="5"/>
  <c r="X12" i="5"/>
  <c r="AE12" i="5"/>
  <c r="W12" i="5"/>
  <c r="AD12" i="5"/>
  <c r="C29" i="5"/>
  <c r="K8" i="5"/>
  <c r="R8" i="5"/>
  <c r="Y8" i="5"/>
  <c r="L8" i="5"/>
  <c r="S8" i="5"/>
  <c r="Z8" i="5"/>
  <c r="M8" i="5"/>
  <c r="T8" i="5"/>
  <c r="AA8" i="5"/>
  <c r="N8" i="5"/>
  <c r="O8" i="5"/>
  <c r="V8" i="5"/>
  <c r="AC8" i="5"/>
  <c r="P8" i="5"/>
  <c r="W8" i="5"/>
  <c r="AD8" i="5"/>
  <c r="Q8" i="5"/>
  <c r="X8" i="5"/>
  <c r="AE8" i="5"/>
  <c r="U8" i="5"/>
  <c r="AB8" i="5"/>
  <c r="C30" i="5"/>
  <c r="C28" i="5"/>
  <c r="C27" i="5"/>
  <c r="C26" i="5"/>
  <c r="C25" i="5"/>
  <c r="C24" i="5"/>
  <c r="C23" i="5"/>
  <c r="C32" i="5"/>
  <c r="C31" i="5"/>
  <c r="K7" i="5"/>
  <c r="R7" i="5"/>
  <c r="Y7" i="5"/>
  <c r="L7" i="5"/>
  <c r="S7" i="5"/>
  <c r="Z7" i="5"/>
  <c r="M7" i="5"/>
  <c r="T7" i="5"/>
  <c r="AA7" i="5"/>
  <c r="N7" i="5"/>
  <c r="U7" i="5"/>
  <c r="AB7" i="5"/>
  <c r="O7" i="5"/>
  <c r="V7" i="5"/>
  <c r="AC7" i="5"/>
  <c r="P7" i="5"/>
  <c r="W7" i="5"/>
  <c r="AD7" i="5"/>
  <c r="Q7" i="5"/>
  <c r="X7" i="5"/>
  <c r="AE7" i="5"/>
  <c r="K9" i="5"/>
  <c r="R9" i="5"/>
  <c r="Y9" i="5"/>
  <c r="L9" i="5"/>
  <c r="S9" i="5"/>
  <c r="Z9" i="5"/>
  <c r="M9" i="5"/>
  <c r="T9" i="5"/>
  <c r="AA9" i="5"/>
  <c r="N9" i="5"/>
  <c r="O9" i="5"/>
  <c r="V9" i="5"/>
  <c r="AC9" i="5"/>
  <c r="P9" i="5"/>
  <c r="W9" i="5"/>
  <c r="AD9" i="5"/>
  <c r="Q9" i="5"/>
  <c r="X9" i="5"/>
  <c r="AE9" i="5"/>
  <c r="U9" i="5"/>
  <c r="AB9" i="5"/>
  <c r="K6" i="5"/>
  <c r="R6" i="5"/>
  <c r="Y6" i="5"/>
  <c r="L6" i="5"/>
  <c r="S6" i="5"/>
  <c r="Z6" i="5"/>
  <c r="M6" i="5"/>
  <c r="T6" i="5"/>
  <c r="AA6" i="5"/>
  <c r="N6" i="5"/>
  <c r="O6" i="5"/>
  <c r="V6" i="5"/>
  <c r="AC6" i="5"/>
  <c r="P6" i="5"/>
  <c r="W6" i="5"/>
  <c r="AD6" i="5"/>
  <c r="Q6" i="5"/>
  <c r="X6" i="5"/>
  <c r="AE6" i="5"/>
  <c r="U6" i="5"/>
  <c r="AB6" i="5"/>
  <c r="Q5" i="5"/>
  <c r="X5" i="5"/>
  <c r="AE5" i="5"/>
  <c r="P5" i="5"/>
  <c r="W5" i="5"/>
  <c r="AD5" i="5"/>
  <c r="O5" i="5"/>
  <c r="V5" i="5"/>
  <c r="AC5" i="5"/>
  <c r="N5" i="5"/>
  <c r="U5" i="5"/>
  <c r="AB5" i="5"/>
  <c r="M5" i="5"/>
  <c r="T5" i="5"/>
  <c r="AA5" i="5"/>
  <c r="L5" i="5"/>
  <c r="S5" i="5"/>
  <c r="Z5" i="5"/>
  <c r="K5" i="5"/>
  <c r="R5" i="5"/>
  <c r="Y5" i="5"/>
  <c r="K11" i="5"/>
  <c r="R11" i="5"/>
  <c r="Y11" i="5"/>
  <c r="O4" i="5"/>
  <c r="U4" i="5"/>
  <c r="AA4" i="5"/>
  <c r="N4" i="5"/>
  <c r="T4" i="5"/>
  <c r="Z4" i="5"/>
  <c r="M4" i="5"/>
  <c r="S4" i="5"/>
  <c r="Y4" i="5"/>
  <c r="L4" i="5"/>
  <c r="R4" i="5"/>
  <c r="X4" i="5"/>
  <c r="K4" i="5"/>
  <c r="Q4" i="5"/>
  <c r="W4" i="5"/>
  <c r="AC4" i="5"/>
  <c r="J4" i="5"/>
  <c r="P4" i="5"/>
  <c r="V4" i="5"/>
  <c r="AB4" i="5"/>
  <c r="A3" i="6"/>
  <c r="A4" i="6"/>
  <c r="A5" i="6"/>
  <c r="A6" i="6"/>
  <c r="A7" i="6"/>
  <c r="A8" i="6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K3" i="5"/>
  <c r="Q3" i="5"/>
  <c r="W3" i="5"/>
  <c r="AC3" i="5"/>
  <c r="L3" i="5"/>
  <c r="R3" i="5"/>
  <c r="X3" i="5"/>
  <c r="AD3" i="5"/>
  <c r="M3" i="5"/>
  <c r="S3" i="5"/>
  <c r="Y3" i="5"/>
  <c r="N3" i="5"/>
  <c r="T3" i="5"/>
  <c r="Z3" i="5"/>
  <c r="O3" i="5"/>
  <c r="U3" i="5"/>
  <c r="AA3" i="5"/>
  <c r="J3" i="5"/>
  <c r="P3" i="5"/>
  <c r="V3" i="5"/>
  <c r="AB3" i="5"/>
  <c r="K2" i="5"/>
  <c r="R2" i="5"/>
  <c r="Y2" i="5"/>
  <c r="K10" i="5"/>
  <c r="R10" i="5"/>
  <c r="Y10" i="5"/>
  <c r="L2" i="5"/>
  <c r="S2" i="5"/>
  <c r="Z2" i="5"/>
  <c r="L10" i="5"/>
  <c r="S10" i="5"/>
  <c r="Z10" i="5"/>
  <c r="L11" i="5"/>
  <c r="S11" i="5"/>
  <c r="Z11" i="5"/>
  <c r="M2" i="5"/>
  <c r="T2" i="5"/>
  <c r="AA2" i="5"/>
  <c r="M10" i="5"/>
  <c r="T10" i="5"/>
  <c r="AA10" i="5"/>
  <c r="M11" i="5"/>
  <c r="T11" i="5"/>
  <c r="AA11" i="5"/>
  <c r="N2" i="5"/>
  <c r="U2" i="5"/>
  <c r="AB2" i="5"/>
  <c r="N10" i="5"/>
  <c r="U10" i="5"/>
  <c r="AB10" i="5"/>
  <c r="N11" i="5"/>
  <c r="U11" i="5"/>
  <c r="AB11" i="5"/>
  <c r="O2" i="5"/>
  <c r="V2" i="5"/>
  <c r="AC2" i="5"/>
  <c r="O10" i="5"/>
  <c r="V10" i="5"/>
  <c r="AC10" i="5"/>
  <c r="O11" i="5"/>
  <c r="V11" i="5"/>
  <c r="AC11" i="5"/>
  <c r="P2" i="5"/>
  <c r="W2" i="5"/>
  <c r="AD2" i="5"/>
  <c r="P10" i="5"/>
  <c r="W10" i="5"/>
  <c r="AD10" i="5"/>
  <c r="P11" i="5"/>
  <c r="W11" i="5"/>
  <c r="AD11" i="5"/>
  <c r="Q2" i="5"/>
  <c r="X2" i="5"/>
  <c r="AE2" i="5"/>
  <c r="Q10" i="5"/>
  <c r="X10" i="5"/>
  <c r="AE10" i="5"/>
  <c r="Q11" i="5"/>
  <c r="X11" i="5"/>
  <c r="AE11" i="5"/>
  <c r="B5" i="2"/>
  <c r="E2" i="2"/>
  <c r="B6" i="2"/>
  <c r="B7" i="2" s="1"/>
  <c r="M25" i="6"/>
  <c r="E25" i="6"/>
  <c r="I25" i="6"/>
  <c r="A25" i="6"/>
  <c r="H24" i="6"/>
  <c r="L25" i="6"/>
  <c r="H25" i="6"/>
  <c r="D25" i="6"/>
  <c r="O24" i="6"/>
  <c r="K24" i="6"/>
  <c r="G24" i="6"/>
  <c r="C24" i="6"/>
  <c r="L24" i="6"/>
  <c r="O25" i="6"/>
  <c r="K25" i="6"/>
  <c r="G25" i="6"/>
  <c r="C25" i="6"/>
  <c r="N24" i="6"/>
  <c r="J24" i="6"/>
  <c r="F24" i="6"/>
  <c r="D24" i="6"/>
  <c r="N25" i="6"/>
  <c r="J25" i="6"/>
  <c r="F25" i="6"/>
  <c r="M24" i="6"/>
  <c r="I24" i="6"/>
  <c r="E24" i="6"/>
  <c r="A22" i="6"/>
  <c r="A21" i="6"/>
  <c r="A20" i="6"/>
  <c r="B20" i="6"/>
  <c r="B21" i="6"/>
  <c r="B22" i="6"/>
  <c r="B23" i="6"/>
  <c r="B24" i="6"/>
  <c r="B25" i="6"/>
  <c r="A23" i="6"/>
  <c r="AD4" i="5"/>
  <c r="A15" i="6"/>
  <c r="A14" i="6"/>
  <c r="A13" i="6"/>
  <c r="B12" i="6"/>
  <c r="B13" i="6"/>
  <c r="B14" i="6"/>
  <c r="B15" i="6"/>
  <c r="B16" i="6"/>
  <c r="B17" i="6"/>
  <c r="A12" i="6"/>
  <c r="A17" i="6"/>
  <c r="A16" i="6"/>
  <c r="E3" i="2"/>
  <c r="E11" i="2"/>
  <c r="E13" i="2"/>
  <c r="E9" i="2"/>
  <c r="E5" i="2"/>
  <c r="E16" i="2"/>
  <c r="E12" i="2"/>
  <c r="E8" i="2"/>
  <c r="E4" i="2"/>
  <c r="E7" i="2"/>
  <c r="E15" i="2"/>
  <c r="E14" i="2"/>
  <c r="E10" i="2"/>
  <c r="E6" i="2"/>
  <c r="F2" i="2" l="1"/>
  <c r="B8" i="2"/>
  <c r="F3" i="2" l="1"/>
  <c r="G2" i="2"/>
  <c r="A1" i="8"/>
  <c r="G3" i="2" l="1"/>
  <c r="K3" i="2" s="1"/>
  <c r="F4" i="2"/>
  <c r="H23" i="6"/>
  <c r="V12" i="8"/>
  <c r="D12" i="8"/>
  <c r="C15" i="6"/>
  <c r="M17" i="6"/>
  <c r="K17" i="6"/>
  <c r="F16" i="6"/>
  <c r="H14" i="6"/>
  <c r="Y12" i="8"/>
  <c r="J14" i="6"/>
  <c r="F21" i="6"/>
  <c r="C22" i="6"/>
  <c r="H21" i="6"/>
  <c r="K2" i="2"/>
  <c r="M20" i="6"/>
  <c r="M22" i="6"/>
  <c r="A12" i="8"/>
  <c r="F13" i="6"/>
  <c r="M12" i="6"/>
  <c r="D13" i="6"/>
  <c r="O15" i="6"/>
  <c r="K12" i="6"/>
  <c r="K20" i="6"/>
  <c r="O22" i="6"/>
  <c r="J23" i="6"/>
  <c r="H16" i="6"/>
  <c r="M15" i="6"/>
  <c r="F5" i="2" l="1"/>
  <c r="G4" i="2"/>
  <c r="K4" i="2" l="1"/>
  <c r="L2" i="2"/>
  <c r="J21" i="6"/>
  <c r="O20" i="6"/>
  <c r="O17" i="6"/>
  <c r="C20" i="6"/>
  <c r="G12" i="8"/>
  <c r="H13" i="6"/>
  <c r="J16" i="6"/>
  <c r="L14" i="6"/>
  <c r="E22" i="6"/>
  <c r="O12" i="6"/>
  <c r="C12" i="6"/>
  <c r="C17" i="6"/>
  <c r="L23" i="6"/>
  <c r="E15" i="6"/>
  <c r="AB12" i="8"/>
  <c r="F6" i="2"/>
  <c r="G5" i="2"/>
  <c r="D17" i="6" l="1"/>
  <c r="I13" i="6"/>
  <c r="F7" i="2"/>
  <c r="G6" i="2"/>
  <c r="M23" i="6"/>
  <c r="M14" i="6"/>
  <c r="J12" i="8"/>
  <c r="D20" i="6"/>
  <c r="M12" i="8"/>
  <c r="F17" i="6"/>
  <c r="O23" i="6"/>
  <c r="O14" i="6"/>
  <c r="C23" i="6"/>
  <c r="K16" i="6"/>
  <c r="N2" i="2"/>
  <c r="O2" i="2" s="1"/>
  <c r="K5" i="2"/>
  <c r="L3" i="2"/>
  <c r="N3" i="2" s="1"/>
  <c r="O3" i="2" s="1"/>
  <c r="H15" i="6"/>
  <c r="H22" i="6"/>
  <c r="F20" i="6"/>
  <c r="M21" i="6"/>
  <c r="F15" i="6"/>
  <c r="AE12" i="8"/>
  <c r="D12" i="6"/>
  <c r="F22" i="6"/>
  <c r="K21" i="6"/>
  <c r="M16" i="6"/>
  <c r="C14" i="6"/>
  <c r="F12" i="6" l="1"/>
  <c r="F8" i="2"/>
  <c r="G7" i="2"/>
  <c r="E23" i="6" s="1"/>
  <c r="M2" i="2"/>
  <c r="K6" i="2"/>
  <c r="L4" i="2"/>
  <c r="K13" i="6"/>
  <c r="AH12" i="8"/>
  <c r="F9" i="2" l="1"/>
  <c r="G8" i="2"/>
  <c r="H20" i="6"/>
  <c r="K7" i="2"/>
  <c r="M3" i="2"/>
  <c r="P3" i="2" s="1"/>
  <c r="Q3" i="2" s="1"/>
  <c r="R3" i="2" s="1"/>
  <c r="L5" i="2"/>
  <c r="N5" i="2" s="1"/>
  <c r="O5" i="2" s="1"/>
  <c r="C21" i="6"/>
  <c r="E16" i="6"/>
  <c r="S12" i="8"/>
  <c r="L15" i="6"/>
  <c r="AK12" i="8"/>
  <c r="J20" i="6"/>
  <c r="C13" i="6"/>
  <c r="L22" i="6"/>
  <c r="C16" i="6"/>
  <c r="AN12" i="8"/>
  <c r="J15" i="6"/>
  <c r="O21" i="6"/>
  <c r="G23" i="6"/>
  <c r="E21" i="6"/>
  <c r="G14" i="6"/>
  <c r="H12" i="6"/>
  <c r="P12" i="8"/>
  <c r="M13" i="6"/>
  <c r="J17" i="6"/>
  <c r="O16" i="6"/>
  <c r="E14" i="6"/>
  <c r="H17" i="6"/>
  <c r="J12" i="6"/>
  <c r="N4" i="2"/>
  <c r="O4" i="2" s="1"/>
  <c r="P2" i="2"/>
  <c r="Q2" i="2" s="1"/>
  <c r="R2" i="2" s="1"/>
  <c r="J22" i="6"/>
  <c r="O13" i="6"/>
  <c r="L6" i="2" l="1"/>
  <c r="K8" i="2"/>
  <c r="E3" i="8" s="1" a="1"/>
  <c r="E3" i="8" s="1"/>
  <c r="M4" i="2"/>
  <c r="F10" i="2"/>
  <c r="G9" i="2"/>
  <c r="N6" i="2" l="1"/>
  <c r="O6" i="2" s="1"/>
  <c r="F3" i="6" a="1"/>
  <c r="F3" i="6" s="1"/>
  <c r="M5" i="2"/>
  <c r="P5" i="2" s="1"/>
  <c r="Q5" i="2" s="1"/>
  <c r="R5" i="2" s="1"/>
  <c r="L7" i="2"/>
  <c r="N7" i="2" s="1"/>
  <c r="O7" i="2" s="1"/>
  <c r="F11" i="2"/>
  <c r="G10" i="2"/>
  <c r="P4" i="2"/>
  <c r="Q4" i="2" s="1"/>
  <c r="R4" i="2" s="1"/>
  <c r="F12" i="2" l="1"/>
  <c r="G11" i="2"/>
  <c r="M7" i="2" s="1"/>
  <c r="P7" i="2" s="1"/>
  <c r="Q7" i="2" s="1"/>
  <c r="R7" i="2" s="1"/>
  <c r="L8" i="2"/>
  <c r="N8" i="2" s="1"/>
  <c r="O8" i="2" s="1"/>
  <c r="M6" i="2"/>
  <c r="G3" i="6" a="1"/>
  <c r="G3" i="6" s="1"/>
  <c r="P6" i="2" l="1"/>
  <c r="Q6" i="2" s="1"/>
  <c r="R6" i="2" s="1"/>
  <c r="G3" i="8" a="1"/>
  <c r="G3" i="8" s="1"/>
  <c r="G12" i="2"/>
  <c r="M8" i="2" s="1"/>
  <c r="P8" i="2" s="1"/>
  <c r="Q8" i="2" s="1"/>
  <c r="R8" i="2" s="1"/>
  <c r="F13" i="2"/>
  <c r="I3" i="8" l="1" a="1"/>
  <c r="I3" i="8" s="1"/>
  <c r="F14" i="2"/>
  <c r="G13" i="2"/>
  <c r="H3" i="6" a="1"/>
  <c r="H3" i="6" s="1"/>
  <c r="E3" i="6" a="1"/>
  <c r="E3" i="6" s="1"/>
  <c r="C3" i="8" a="1"/>
  <c r="C3" i="8" s="1"/>
  <c r="F15" i="2" l="1"/>
  <c r="G14" i="2"/>
  <c r="F16" i="2" l="1"/>
  <c r="G16" i="2" s="1"/>
  <c r="G15" i="2"/>
  <c r="I21" i="6" l="1"/>
  <c r="G22" i="6"/>
  <c r="F23" i="6"/>
  <c r="K15" i="6"/>
  <c r="J13" i="6"/>
  <c r="D22" i="6"/>
  <c r="G13" i="6"/>
  <c r="L16" i="6"/>
  <c r="G15" i="6"/>
  <c r="I14" i="6"/>
  <c r="O11" i="8"/>
  <c r="E20" i="6"/>
  <c r="D15" i="6"/>
  <c r="N14" i="6"/>
  <c r="L21" i="6"/>
  <c r="E13" i="6"/>
  <c r="D14" i="6"/>
  <c r="G20" i="6"/>
  <c r="G17" i="6"/>
  <c r="G12" i="6"/>
  <c r="L13" i="6"/>
  <c r="D21" i="6"/>
  <c r="N21" i="6"/>
  <c r="N22" i="6"/>
  <c r="K23" i="6"/>
  <c r="I20" i="6"/>
  <c r="AG11" i="8"/>
  <c r="N15" i="6"/>
  <c r="E12" i="6"/>
  <c r="X11" i="8"/>
  <c r="I16" i="6"/>
  <c r="G16" i="6"/>
  <c r="D16" i="6"/>
  <c r="I22" i="6"/>
  <c r="N20" i="6"/>
  <c r="AJ11" i="8"/>
  <c r="N13" i="6"/>
  <c r="F14" i="6"/>
  <c r="D23" i="6"/>
  <c r="E17" i="6"/>
  <c r="AA11" i="8"/>
  <c r="K14" i="6"/>
  <c r="AM11" i="8"/>
  <c r="L20" i="6"/>
  <c r="K22" i="6"/>
  <c r="N16" i="6"/>
  <c r="F11" i="8"/>
  <c r="L17" i="6"/>
  <c r="I12" i="6"/>
  <c r="N12" i="6"/>
  <c r="C11" i="8"/>
  <c r="L12" i="6"/>
  <c r="N17" i="6"/>
  <c r="G21" i="6"/>
  <c r="I23" i="6"/>
  <c r="L11" i="8"/>
  <c r="I17" i="6"/>
  <c r="I15" i="6"/>
  <c r="R11" i="8"/>
  <c r="N2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<sst xmlns="http://schemas.openxmlformats.org/spreadsheetml/2006/main" count="251" uniqueCount="162">
  <si>
    <t>A</t>
  </si>
  <si>
    <t>G</t>
  </si>
  <si>
    <t>B</t>
  </si>
  <si>
    <t>C</t>
  </si>
  <si>
    <t>D</t>
  </si>
  <si>
    <t>E</t>
  </si>
  <si>
    <t>F</t>
  </si>
  <si>
    <t>tone</t>
  </si>
  <si>
    <t>tone.no</t>
  </si>
  <si>
    <t>scale</t>
  </si>
  <si>
    <t>major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</si>
  <si>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</si>
  <si>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</si>
  <si>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</si>
  <si>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</si>
  <si>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</si>
  <si>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</si>
  <si>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</si>
  <si>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</si>
  <si>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</si>
  <si>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23</t>
  </si>
  <si>
    <t>9</t>
  </si>
  <si>
    <t>10</t>
  </si>
  <si>
    <t>11</t>
  </si>
  <si>
    <t>13</t>
  </si>
  <si>
    <t>14</t>
  </si>
  <si>
    <t>15</t>
  </si>
  <si>
    <t>16</t>
  </si>
  <si>
    <t>tonic</t>
  </si>
  <si>
    <t>mode</t>
  </si>
  <si>
    <t>mod</t>
  </si>
  <si>
    <t>Ionian</t>
  </si>
  <si>
    <t>Dorian</t>
  </si>
  <si>
    <t>Phrygian</t>
  </si>
  <si>
    <t>Lydian</t>
  </si>
  <si>
    <t>Mixolydian</t>
  </si>
  <si>
    <t>Aeolian</t>
  </si>
  <si>
    <t>Locrian</t>
  </si>
  <si>
    <t>parameter</t>
  </si>
  <si>
    <t>value</t>
  </si>
  <si>
    <t>tonic.no</t>
  </si>
  <si>
    <t>value.change</t>
  </si>
  <si>
    <t>value.tone</t>
  </si>
  <si>
    <t>value.tone.no</t>
  </si>
  <si>
    <t>note.no</t>
  </si>
  <si>
    <t xml:space="preserve"> </t>
  </si>
  <si>
    <t>chord</t>
  </si>
  <si>
    <t>first</t>
  </si>
  <si>
    <t>third</t>
  </si>
  <si>
    <t>fifth</t>
  </si>
  <si>
    <t>third.distance</t>
  </si>
  <si>
    <t>fifth.distance</t>
  </si>
  <si>
    <t>mode.no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</si>
  <si>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</si>
  <si>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</si>
  <si>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</si>
  <si>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</si>
  <si>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</si>
  <si>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</si>
  <si>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</si>
  <si>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</si>
  <si>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</si>
  <si>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</si>
  <si>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</si>
  <si>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</si>
  <si>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major.differences</t>
  </si>
  <si>
    <t>no.notes</t>
  </si>
  <si>
    <t>minor</t>
  </si>
  <si>
    <t>minor.differences</t>
  </si>
  <si>
    <t>acoustic</t>
  </si>
  <si>
    <t>acoustic.differences</t>
  </si>
  <si>
    <t>augmented</t>
  </si>
  <si>
    <t>augmented.differences</t>
  </si>
  <si>
    <t>scale.differences</t>
  </si>
  <si>
    <t>key</t>
  </si>
  <si>
    <t>key.no</t>
  </si>
  <si>
    <t>tuning</t>
  </si>
  <si>
    <t>blues</t>
  </si>
  <si>
    <t>blues.differences</t>
  </si>
  <si>
    <t>enigmatic</t>
  </si>
  <si>
    <t>double.harmonic</t>
  </si>
  <si>
    <t>double.harmonic.differences</t>
  </si>
  <si>
    <t>enigmatic.differences</t>
  </si>
  <si>
    <t>half.diminshed</t>
  </si>
  <si>
    <t>flamenco</t>
  </si>
  <si>
    <t>flamenco.differences</t>
  </si>
  <si>
    <t>half.diminshed.differences</t>
  </si>
  <si>
    <t>gypsy</t>
  </si>
  <si>
    <t>gypsy.differences</t>
  </si>
  <si>
    <t>sheet</t>
  </si>
  <si>
    <t>description</t>
  </si>
  <si>
    <t>parameters</t>
  </si>
  <si>
    <t>neck</t>
  </si>
  <si>
    <t>keyboard</t>
  </si>
  <si>
    <t>scales</t>
  </si>
  <si>
    <t>tones</t>
  </si>
  <si>
    <r>
      <t xml:space="preserve">Input parameters for key, scale type, and mode. Change </t>
    </r>
    <r>
      <rPr>
        <b/>
        <sz val="11"/>
        <color theme="9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cells to update the </t>
    </r>
    <r>
      <rPr>
        <i/>
        <sz val="11"/>
        <color theme="1"/>
        <rFont val="Calibri"/>
        <family val="2"/>
        <scheme val="minor"/>
      </rPr>
      <t>neck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keyboard</t>
    </r>
    <r>
      <rPr>
        <sz val="11"/>
        <color theme="1"/>
        <rFont val="Calibri"/>
        <family val="2"/>
        <scheme val="minor"/>
      </rPr>
      <t xml:space="preserve"> sheets.</t>
    </r>
  </si>
  <si>
    <t>harmonic.major</t>
  </si>
  <si>
    <t>harmonic.minor</t>
  </si>
  <si>
    <t>harmonic.major.differences</t>
  </si>
  <si>
    <t>harmonic.minor.differences</t>
  </si>
  <si>
    <t>hungarian.minor</t>
  </si>
  <si>
    <t>hungarian.major</t>
  </si>
  <si>
    <t>hungarian.minor.differences</t>
  </si>
  <si>
    <t>hungarian.major.differences</t>
  </si>
  <si>
    <r>
      <t>A#/B</t>
    </r>
    <r>
      <rPr>
        <b/>
        <i/>
        <sz val="11"/>
        <color theme="1"/>
        <rFont val="Calibri"/>
        <family val="2"/>
        <scheme val="minor"/>
      </rPr>
      <t>b</t>
    </r>
  </si>
  <si>
    <r>
      <t>C#/D</t>
    </r>
    <r>
      <rPr>
        <b/>
        <i/>
        <sz val="11"/>
        <color theme="1"/>
        <rFont val="Calibri"/>
        <family val="2"/>
        <scheme val="minor"/>
      </rPr>
      <t>b</t>
    </r>
  </si>
  <si>
    <r>
      <t>D#/E</t>
    </r>
    <r>
      <rPr>
        <b/>
        <i/>
        <sz val="11"/>
        <color theme="1"/>
        <rFont val="Calibri"/>
        <family val="2"/>
        <scheme val="minor"/>
      </rPr>
      <t>b</t>
    </r>
  </si>
  <si>
    <r>
      <t>F#/G</t>
    </r>
    <r>
      <rPr>
        <b/>
        <i/>
        <sz val="11"/>
        <color theme="1"/>
        <rFont val="Calibri"/>
        <family val="2"/>
        <scheme val="minor"/>
      </rPr>
      <t>b</t>
    </r>
  </si>
  <si>
    <r>
      <t>G#/A</t>
    </r>
    <r>
      <rPr>
        <b/>
        <i/>
        <sz val="11"/>
        <color theme="1"/>
        <rFont val="Calibri"/>
        <family val="2"/>
        <scheme val="minor"/>
      </rPr>
      <t>b</t>
    </r>
  </si>
  <si>
    <r>
      <t>A#/B</t>
    </r>
    <r>
      <rPr>
        <i/>
        <sz val="11"/>
        <color theme="1"/>
        <rFont val="Calibri"/>
        <family val="2"/>
        <scheme val="minor"/>
      </rPr>
      <t>b</t>
    </r>
  </si>
  <si>
    <r>
      <t>C#/D</t>
    </r>
    <r>
      <rPr>
        <i/>
        <sz val="11"/>
        <color theme="1"/>
        <rFont val="Calibri"/>
        <family val="2"/>
        <scheme val="minor"/>
      </rPr>
      <t>b</t>
    </r>
  </si>
  <si>
    <r>
      <t>D#/E</t>
    </r>
    <r>
      <rPr>
        <i/>
        <sz val="11"/>
        <color theme="1"/>
        <rFont val="Calibri"/>
        <family val="2"/>
        <scheme val="minor"/>
      </rPr>
      <t>b</t>
    </r>
  </si>
  <si>
    <r>
      <t>F#/G</t>
    </r>
    <r>
      <rPr>
        <i/>
        <sz val="11"/>
        <color theme="1"/>
        <rFont val="Calibri"/>
        <family val="2"/>
        <scheme val="minor"/>
      </rPr>
      <t>b</t>
    </r>
  </si>
  <si>
    <r>
      <t>G#/A</t>
    </r>
    <r>
      <rPr>
        <i/>
        <sz val="11"/>
        <color theme="1"/>
        <rFont val="Calibri"/>
        <family val="2"/>
        <scheme val="minor"/>
      </rPr>
      <t>b</t>
    </r>
  </si>
  <si>
    <t>C maj</t>
  </si>
  <si>
    <t>A min</t>
  </si>
  <si>
    <t>G maj</t>
  </si>
  <si>
    <t>E min</t>
  </si>
  <si>
    <t>F maj</t>
  </si>
  <si>
    <t>B min</t>
  </si>
  <si>
    <t>A maj</t>
  </si>
  <si>
    <t>E maj</t>
  </si>
  <si>
    <t>B maj</t>
  </si>
  <si>
    <t>D maj</t>
  </si>
  <si>
    <t>F# min</t>
  </si>
  <si>
    <t>C# min</t>
  </si>
  <si>
    <t>G# min</t>
  </si>
  <si>
    <t>F# maj</t>
  </si>
  <si>
    <t>D# min</t>
  </si>
  <si>
    <t>C# maj</t>
  </si>
  <si>
    <t>A# min</t>
  </si>
  <si>
    <t>no.sharps</t>
  </si>
  <si>
    <t>no.flats</t>
  </si>
  <si>
    <t>D min</t>
  </si>
  <si>
    <t>Bb maj</t>
  </si>
  <si>
    <t>G min</t>
  </si>
  <si>
    <t>Eb maj</t>
  </si>
  <si>
    <t>C min</t>
  </si>
  <si>
    <t>Ab maj</t>
  </si>
  <si>
    <t>F min</t>
  </si>
  <si>
    <t>Db maj</t>
  </si>
  <si>
    <t>Bb min</t>
  </si>
  <si>
    <t>Gb maj</t>
  </si>
  <si>
    <t>Eb min</t>
  </si>
  <si>
    <t>Cb maj</t>
  </si>
  <si>
    <t>Ab min</t>
  </si>
  <si>
    <t>key.maj</t>
  </si>
  <si>
    <t>First</t>
  </si>
  <si>
    <t>Third</t>
  </si>
  <si>
    <t>Fifth</t>
  </si>
  <si>
    <t>Chord</t>
  </si>
  <si>
    <t>Chord Selection</t>
  </si>
  <si>
    <t>relative.min</t>
  </si>
  <si>
    <t>third.type</t>
  </si>
  <si>
    <t>fifth.type</t>
  </si>
  <si>
    <t>circle5</t>
  </si>
  <si>
    <r>
      <t xml:space="preserve">Reference table for the scales available in the </t>
    </r>
    <r>
      <rPr>
        <i/>
        <sz val="11"/>
        <color theme="1"/>
        <rFont val="Calibri"/>
        <family val="2"/>
        <scheme val="minor"/>
      </rPr>
      <t xml:space="preserve">parameters </t>
    </r>
    <r>
      <rPr>
        <sz val="11"/>
        <color theme="1"/>
        <rFont val="Calibri"/>
        <family val="2"/>
        <scheme val="minor"/>
      </rPr>
      <t xml:space="preserve">sheet. Do not edit. </t>
    </r>
  </si>
  <si>
    <t xml:space="preserve">Reference table for numeric positions of the 12 tones. Do not edit. </t>
  </si>
  <si>
    <t xml:space="preserve">Visual represerntation of the "Circle of Fiths" and guide to different keys. No interactivity. </t>
  </si>
  <si>
    <r>
      <t xml:space="preserve">Visual representation of the chosen scale from the </t>
    </r>
    <r>
      <rPr>
        <i/>
        <sz val="11"/>
        <color theme="1"/>
        <rFont val="Calibri"/>
        <family val="2"/>
        <scheme val="minor"/>
      </rPr>
      <t xml:space="preserve">parameters </t>
    </r>
    <r>
      <rPr>
        <sz val="11"/>
        <color theme="1"/>
        <rFont val="Calibri"/>
        <family val="2"/>
        <scheme val="minor"/>
      </rPr>
      <t xml:space="preserve">sheet. Change </t>
    </r>
    <r>
      <rPr>
        <b/>
        <sz val="11"/>
        <color theme="9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cells to update diagram tuning and select chords.</t>
    </r>
  </si>
  <si>
    <r>
      <t xml:space="preserve">Visual representation of the scale and key highlighted in the </t>
    </r>
    <r>
      <rPr>
        <i/>
        <sz val="11"/>
        <color theme="1"/>
        <rFont val="Calibri"/>
        <family val="2"/>
        <scheme val="minor"/>
      </rPr>
      <t>parameters</t>
    </r>
    <r>
      <rPr>
        <sz val="11"/>
        <color theme="1"/>
        <rFont val="Calibri"/>
        <family val="2"/>
        <scheme val="minor"/>
      </rPr>
      <t xml:space="preserve"> sheet. Change </t>
    </r>
    <r>
      <rPr>
        <b/>
        <sz val="11"/>
        <color theme="9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cells to select chords.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</si>
</sst>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3" borderId="0" xfId="0" applyFont="1" applyFill="1"/>
    <xf numFmtId="0" fontId="0" fillId="4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NumberFormat="1" applyAlignment="1">
      <alignment horizontal="center"/>
    </xf>
    <xf numFmtId="0" fontId="4" fillId="0" borderId="0" xfId="0" applyFont="1" applyFill="1"/>
    <xf numFmtId="0" fontId="2" fillId="0" borderId="0" xfId="0" applyFont="1" applyAlignment="1">
      <alignment horizontal="center"/>
    </xf>
    <xf numFmtId="0" fontId="0" fillId="0" borderId="3" xfId="0" applyBorder="1"/>
    <xf numFmtId="0" fontId="1" fillId="3" borderId="0" xfId="0" applyFont="1" applyFill="1"/>
    <xf numFmtId="0" fontId="2" fillId="0" borderId="0" xfId="0" applyFont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0" fillId="4" borderId="0" xfId="0" applyFont="1" applyFill="1"/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0" borderId="0" xfId="0" applyFont="1" applyAlignment="1">
      <alignment horizontal="center"/>
    </xf>
    <xf numFmtId="0" fontId="2" fillId="4" borderId="0" xfId="0" applyFont="1" applyFill="1"/>
    <xf numFmtId="0" fontId="2" fillId="4" borderId="7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4" fillId="6" borderId="0" xfId="0" applyFont="1" applyFill="1"/>
    <xf numFmtId="0" fontId="4" fillId="6" borderId="0" xfId="0" applyNumberFormat="1" applyFont="1" applyFill="1"/>
    <xf numFmtId="0" fontId="4" fillId="6" borderId="0" xfId="0" applyFont="1" applyFill="1" applyBorder="1"/>
    <xf numFmtId="0" fontId="4" fillId="6" borderId="0" xfId="0" applyNumberFormat="1" applyFont="1" applyFill="1" applyBorder="1"/>
    <xf numFmtId="0" fontId="0" fillId="4" borderId="0" xfId="0" applyFont="1" applyFill="1" applyBorder="1"/>
    <xf numFmtId="0" fontId="2" fillId="4" borderId="0" xfId="0" applyFont="1" applyFill="1" applyBorder="1"/>
    <xf numFmtId="0" fontId="0" fillId="6" borderId="0" xfId="0" applyNumberFormat="1" applyFont="1" applyFill="1" applyBorder="1"/>
    <xf numFmtId="0" fontId="4" fillId="0" borderId="0" xfId="0" applyFont="1" applyFill="1" applyBorder="1"/>
    <xf numFmtId="0" fontId="4" fillId="0" borderId="0" xfId="0" applyNumberFormat="1" applyFont="1" applyFill="1" applyBorder="1"/>
    <xf numFmtId="0" fontId="1" fillId="2" borderId="6" xfId="0" applyFont="1" applyFill="1" applyBorder="1"/>
    <xf numFmtId="0" fontId="1" fillId="3" borderId="2" xfId="0" applyFont="1" applyFill="1" applyBorder="1"/>
    <xf numFmtId="0" fontId="4" fillId="4" borderId="0" xfId="0" applyFont="1" applyFill="1" applyBorder="1"/>
    <xf numFmtId="0" fontId="4" fillId="4" borderId="0" xfId="0" applyNumberFormat="1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/>
    </xf>
    <xf numFmtId="1" fontId="1" fillId="3" borderId="0" xfId="0" applyNumberFormat="1" applyFont="1" applyFill="1" applyBorder="1" applyAlignment="1">
      <alignment horizontal="center"/>
    </xf>
    <xf numFmtId="0" fontId="4" fillId="4" borderId="0" xfId="0" applyNumberFormat="1" applyFont="1" applyFill="1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vertical="top" wrapText="1"/>
    </xf>
    <xf numFmtId="0" fontId="0" fillId="5" borderId="0" xfId="0" applyFont="1" applyFill="1" applyAlignment="1">
      <alignment horizontal="center"/>
    </xf>
    <xf numFmtId="0" fontId="0" fillId="5" borderId="0" xfId="0" applyNumberFormat="1" applyFill="1" applyAlignment="1">
      <alignment horizontal="center"/>
    </xf>
    <xf numFmtId="0" fontId="0" fillId="5" borderId="0" xfId="0" applyNumberFormat="1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NumberFormat="1" applyFill="1"/>
    <xf numFmtId="0" fontId="2" fillId="7" borderId="0" xfId="0" applyFont="1" applyFill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5" borderId="14" xfId="0" applyFont="1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/>
    <xf numFmtId="0" fontId="2" fillId="8" borderId="0" xfId="0" applyFont="1" applyFill="1" applyBorder="1" applyAlignment="1">
      <alignment horizontal="left" vertical="center"/>
    </xf>
    <xf numFmtId="0" fontId="0" fillId="8" borderId="10" xfId="0" applyFont="1" applyFill="1" applyBorder="1"/>
    <xf numFmtId="0" fontId="2" fillId="8" borderId="15" xfId="0" applyFont="1" applyFill="1" applyBorder="1" applyAlignment="1">
      <alignment horizontal="left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left" vertical="center"/>
    </xf>
    <xf numFmtId="0" fontId="0" fillId="8" borderId="11" xfId="0" applyFont="1" applyFill="1" applyBorder="1"/>
    <xf numFmtId="0" fontId="2" fillId="8" borderId="7" xfId="0" applyFont="1" applyFill="1" applyBorder="1" applyAlignment="1">
      <alignment horizontal="left" vertical="center"/>
    </xf>
    <xf numFmtId="0" fontId="0" fillId="8" borderId="12" xfId="0" applyFont="1" applyFill="1" applyBorder="1"/>
    <xf numFmtId="0" fontId="2" fillId="8" borderId="13" xfId="0" applyFont="1" applyFill="1" applyBorder="1" applyAlignment="1">
      <alignment horizontal="left" vertical="center"/>
    </xf>
    <xf numFmtId="0" fontId="2" fillId="8" borderId="9" xfId="0" applyFont="1" applyFill="1" applyBorder="1" applyAlignment="1">
      <alignment horizontal="left" vertical="center"/>
    </xf>
    <xf numFmtId="0" fontId="2" fillId="5" borderId="16" xfId="0" applyFont="1" applyFill="1" applyBorder="1" applyAlignment="1">
      <alignment horizontal="left" vertical="center"/>
    </xf>
    <xf numFmtId="0" fontId="2" fillId="5" borderId="17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horizontal="left" vertical="center"/>
    </xf>
    <xf numFmtId="0" fontId="0" fillId="5" borderId="16" xfId="0" applyFont="1" applyFill="1" applyBorder="1" applyAlignment="1">
      <alignment horizontal="left" vertical="center"/>
    </xf>
    <xf numFmtId="0" fontId="0" fillId="5" borderId="18" xfId="0" applyFont="1" applyFill="1" applyBorder="1" applyAlignment="1">
      <alignment horizontal="left" vertical="center"/>
    </xf>
    <xf numFmtId="0" fontId="0" fillId="5" borderId="17" xfId="0" applyFont="1" applyFill="1" applyBorder="1" applyAlignment="1">
      <alignment horizontal="left" vertical="center"/>
    </xf>
    <xf numFmtId="0" fontId="0" fillId="5" borderId="14" xfId="0" applyFill="1" applyBorder="1" applyAlignment="1">
      <alignment horizontal="right"/>
    </xf>
    <xf numFmtId="0" fontId="0" fillId="5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0" fillId="5" borderId="24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8" fillId="9" borderId="0" xfId="1" applyFont="1" applyFill="1" applyAlignment="1">
      <alignment horizontal="center" vertical="top"/>
    </xf>
    <xf numFmtId="0" fontId="8" fillId="10" borderId="0" xfId="1" applyFont="1" applyFill="1" applyAlignment="1">
      <alignment horizontal="center" vertical="top"/>
    </xf>
    <xf numFmtId="0" fontId="8" fillId="11" borderId="0" xfId="1" applyFont="1" applyFill="1" applyAlignment="1">
      <alignment horizontal="center" vertical="top"/>
    </xf>
    <xf numFmtId="0" fontId="2" fillId="4" borderId="16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0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b/>
      </font>
      <fill>
        <patternFill>
          <fgColor indexed="64"/>
          <bgColor theme="9" tint="0.79998168889431442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9" tint="0.79998168889431442"/>
        </patternFill>
      </fill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</dxf>
    <dxf>
      <fill>
        <patternFill>
          <bgColor theme="0" tint="-0.2499465926084170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</font>
    </dxf>
    <dxf>
      <font>
        <b val="0"/>
        <i/>
      </font>
    </dxf>
    <dxf>
      <font>
        <b/>
        <i val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4" tint="0.79998168889431442"/>
        </patternFill>
      </fill>
    </dxf>
    <dxf>
      <font>
        <b val="0"/>
      </font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</dxf>
    <dxf>
      <font>
        <b val="0"/>
        <i/>
      </font>
    </dxf>
    <dxf>
      <font>
        <b/>
        <i val="0"/>
      </font>
    </dxf>
    <dxf>
      <alignment horizontal="general" vertical="top" textRotation="0" wrapText="1" indent="0" justifyLastLine="0" shrinkToFit="0" readingOrder="0"/>
    </dxf>
    <dxf>
      <font>
        <b/>
        <strike val="0"/>
        <outline val="0"/>
        <shadow val="0"/>
        <u/>
        <vertAlign val="baseline"/>
        <sz val="11"/>
        <color auto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1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107577</xdr:colOff>
      <xdr:row>12</xdr:row>
      <xdr:rowOff>174364</xdr:rowOff>
    </xdr:from>
    <xdr:to>
      <xdr:col>5</xdr:col>
      <xdr:colOff>367554</xdr:colOff>
      <xdr:row>14</xdr:row>
      <xdr:rowOff>45272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28F333FA-D2EE-4215-B06C-ACB1CC767665}"/>
            </a:ext>
          </a:extLst>
        </xdr:cNvPr>
        <xdr:cNvSpPr/>
      </xdr:nvSpPr>
      <xdr:spPr>
        <a:xfrm>
          <a:off x="2088777" y="2231764"/>
          <a:ext cx="259977" cy="23666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7</xdr:col>
      <xdr:colOff>122817</xdr:colOff>
      <xdr:row>13</xdr:row>
      <xdr:rowOff>9413</xdr:rowOff>
    </xdr:from>
    <xdr:to>
      <xdr:col>7</xdr:col>
      <xdr:colOff>382794</xdr:colOff>
      <xdr:row>14</xdr:row>
      <xdr:rowOff>63201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32241FC7-3D5C-4732-86F5-EBC6910E5482}"/>
            </a:ext>
          </a:extLst>
        </xdr:cNvPr>
        <xdr:cNvSpPr/>
      </xdr:nvSpPr>
      <xdr:spPr>
        <a:xfrm>
          <a:off x="3018417" y="2249693"/>
          <a:ext cx="259977" cy="23666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9</xdr:col>
      <xdr:colOff>104888</xdr:colOff>
      <xdr:row>13</xdr:row>
      <xdr:rowOff>14344</xdr:rowOff>
    </xdr:from>
    <xdr:to>
      <xdr:col>9</xdr:col>
      <xdr:colOff>364865</xdr:colOff>
      <xdr:row>14</xdr:row>
      <xdr:rowOff>68132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F3B8D271-168D-45C4-AC1F-2076FC9EF5F7}"/>
            </a:ext>
          </a:extLst>
        </xdr:cNvPr>
        <xdr:cNvSpPr/>
      </xdr:nvSpPr>
      <xdr:spPr>
        <a:xfrm>
          <a:off x="3914888" y="2620384"/>
          <a:ext cx="259977" cy="23666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11</xdr:col>
      <xdr:colOff>104888</xdr:colOff>
      <xdr:row>13</xdr:row>
      <xdr:rowOff>21963</xdr:rowOff>
    </xdr:from>
    <xdr:to>
      <xdr:col>11</xdr:col>
      <xdr:colOff>364865</xdr:colOff>
      <xdr:row>14</xdr:row>
      <xdr:rowOff>75751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C2A13989-8EE1-4B56-8438-107EEE8120B5}"/>
            </a:ext>
          </a:extLst>
        </xdr:cNvPr>
        <xdr:cNvSpPr/>
      </xdr:nvSpPr>
      <xdr:spPr>
        <a:xfrm>
          <a:off x="4829288" y="2262243"/>
          <a:ext cx="259977" cy="23666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14</xdr:col>
      <xdr:colOff>89649</xdr:colOff>
      <xdr:row>12</xdr:row>
      <xdr:rowOff>26895</xdr:rowOff>
    </xdr:from>
    <xdr:to>
      <xdr:col>14</xdr:col>
      <xdr:colOff>349626</xdr:colOff>
      <xdr:row>13</xdr:row>
      <xdr:rowOff>80682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1C97E875-EB32-4CB1-96C5-D60C6DC62627}"/>
            </a:ext>
          </a:extLst>
        </xdr:cNvPr>
        <xdr:cNvSpPr/>
      </xdr:nvSpPr>
      <xdr:spPr>
        <a:xfrm>
          <a:off x="6185649" y="2178424"/>
          <a:ext cx="259977" cy="233082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14</xdr:col>
      <xdr:colOff>89648</xdr:colOff>
      <xdr:row>13</xdr:row>
      <xdr:rowOff>116541</xdr:rowOff>
    </xdr:from>
    <xdr:to>
      <xdr:col>14</xdr:col>
      <xdr:colOff>349625</xdr:colOff>
      <xdr:row>14</xdr:row>
      <xdr:rowOff>170329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73E2E60F-A214-4A12-A6E5-DDA23E3FF0BB}"/>
            </a:ext>
          </a:extLst>
        </xdr:cNvPr>
        <xdr:cNvSpPr/>
      </xdr:nvSpPr>
      <xdr:spPr>
        <a:xfrm>
          <a:off x="6185648" y="2447365"/>
          <a:ext cx="259977" cy="233082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107577</xdr:colOff>
      <xdr:row>20</xdr:row>
      <xdr:rowOff>174364</xdr:rowOff>
    </xdr:from>
    <xdr:to>
      <xdr:col>5</xdr:col>
      <xdr:colOff>367554</xdr:colOff>
      <xdr:row>22</xdr:row>
      <xdr:rowOff>45272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FFA0B608-CDCC-497D-A093-B2723F2EED4F}"/>
            </a:ext>
          </a:extLst>
        </xdr:cNvPr>
        <xdr:cNvSpPr/>
      </xdr:nvSpPr>
      <xdr:spPr>
        <a:xfrm>
          <a:off x="2698377" y="2414644"/>
          <a:ext cx="259977" cy="23666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7</xdr:col>
      <xdr:colOff>122817</xdr:colOff>
      <xdr:row>21</xdr:row>
      <xdr:rowOff>9413</xdr:rowOff>
    </xdr:from>
    <xdr:to>
      <xdr:col>7</xdr:col>
      <xdr:colOff>382794</xdr:colOff>
      <xdr:row>22</xdr:row>
      <xdr:rowOff>63201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9DD2070A-05B3-48E8-96BD-BA6B2E39BF79}"/>
            </a:ext>
          </a:extLst>
        </xdr:cNvPr>
        <xdr:cNvSpPr/>
      </xdr:nvSpPr>
      <xdr:spPr>
        <a:xfrm>
          <a:off x="3628017" y="2432573"/>
          <a:ext cx="259977" cy="23666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9</xdr:col>
      <xdr:colOff>104888</xdr:colOff>
      <xdr:row>21</xdr:row>
      <xdr:rowOff>14344</xdr:rowOff>
    </xdr:from>
    <xdr:to>
      <xdr:col>9</xdr:col>
      <xdr:colOff>364865</xdr:colOff>
      <xdr:row>22</xdr:row>
      <xdr:rowOff>68132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7C7F5F58-47C6-4AF9-AC9F-9A10BC1E3CDC}"/>
            </a:ext>
          </a:extLst>
        </xdr:cNvPr>
        <xdr:cNvSpPr/>
      </xdr:nvSpPr>
      <xdr:spPr>
        <a:xfrm>
          <a:off x="4524488" y="2437504"/>
          <a:ext cx="259977" cy="23666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11</xdr:col>
      <xdr:colOff>109968</xdr:colOff>
      <xdr:row>20</xdr:row>
      <xdr:rowOff>168377</xdr:rowOff>
    </xdr:from>
    <xdr:to>
      <xdr:col>11</xdr:col>
      <xdr:colOff>372485</xdr:colOff>
      <xdr:row>22</xdr:row>
      <xdr:rowOff>40737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9AD339EE-9F3F-4381-BB5E-82ECC44A5DEB}"/>
            </a:ext>
          </a:extLst>
        </xdr:cNvPr>
        <xdr:cNvSpPr/>
      </xdr:nvSpPr>
      <xdr:spPr>
        <a:xfrm>
          <a:off x="4192111" y="3842306"/>
          <a:ext cx="262517" cy="23521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14</xdr:col>
      <xdr:colOff>89649</xdr:colOff>
      <xdr:row>20</xdr:row>
      <xdr:rowOff>26895</xdr:rowOff>
    </xdr:from>
    <xdr:to>
      <xdr:col>14</xdr:col>
      <xdr:colOff>349626</xdr:colOff>
      <xdr:row>21</xdr:row>
      <xdr:rowOff>80682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B2ACA4CA-D8F5-4987-8BEA-F56CF15D3440}"/>
            </a:ext>
          </a:extLst>
        </xdr:cNvPr>
        <xdr:cNvSpPr/>
      </xdr:nvSpPr>
      <xdr:spPr>
        <a:xfrm>
          <a:off x="6795249" y="2267175"/>
          <a:ext cx="259977" cy="23666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14</xdr:col>
      <xdr:colOff>89648</xdr:colOff>
      <xdr:row>21</xdr:row>
      <xdr:rowOff>116541</xdr:rowOff>
    </xdr:from>
    <xdr:to>
      <xdr:col>14</xdr:col>
      <xdr:colOff>349625</xdr:colOff>
      <xdr:row>22</xdr:row>
      <xdr:rowOff>170329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81BB9597-65B6-4741-ABE6-1857C9500ED9}"/>
            </a:ext>
          </a:extLst>
        </xdr:cNvPr>
        <xdr:cNvSpPr/>
      </xdr:nvSpPr>
      <xdr:spPr>
        <a:xfrm>
          <a:off x="6795248" y="2539701"/>
          <a:ext cx="259977" cy="23666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346507</xdr:colOff>
      <xdr:row>36</xdr:row>
      <xdr:rowOff>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1FBFDD-33D7-42A2-9A64-452178970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06642" cy="66303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D4797CC-68AA-4875-A9D5-A6E0E37233E5}" name="contents.table" displayName="contents.table" ref="A1:B7" totalsRowShown="0" dataDxfId="99">
  <autoFilter ref="A1:B7" xr:uid="{ED4797CC-68AA-4875-A9D5-A6E0E37233E5}">
    <filterColumn colId="0" hiddenButton="1"/>
    <filterColumn colId="1" hiddenButton="1"/>
  </autoFilter>
  <tableColumns count="2">
    <tableColumn id="1" xr3:uid="{64BF5237-FB55-4574-8A09-16E210D584BD}" name="sheet" dataDxfId="98"/>
    <tableColumn id="2" xr3:uid="{E43D2162-B221-437E-B262-E1C70674AC37}" name="description" dataDxfId="97"/>
  </tableColumns>
  <tableStyleInfo name="TableStyleMedium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9361DA-419D-4F35-BFD6-26C6C2AFFCED}" name="parameter.table" displayName="parameter.table" ref="A1:B8" totalsRowShown="0" headerRowDxfId="93" dataDxfId="92">
  <autoFilter ref="A1:B8" xr:uid="{3A9361DA-419D-4F35-BFD6-26C6C2AFFCED}">
    <filterColumn colId="0" hiddenButton="1"/>
    <filterColumn colId="1" hiddenButton="1"/>
  </autoFilter>
  <tableColumns count="2">
    <tableColumn id="1" xr3:uid="{85EBD9BE-5600-4263-BDE8-295AE5F66D7B}" name="parameter" dataDxfId="91"/>
    <tableColumn id="2" xr3:uid="{2832882C-2568-4FEB-A5DF-734A5EAA246C}" name="value" dataDxfId="90"/>
  </tableColumns>
  <tableStyleInfo name="TableStyleMedium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F865B0-A686-478D-9C4A-C12256D132F3}" name="model.table" displayName="model.table" ref="D1:G16" totalsRowShown="0" headerRowDxfId="89" dataDxfId="88">
  <autoFilter ref="D1:G16" xr:uid="{A6F865B0-A686-478D-9C4A-C12256D132F3}">
    <filterColumn colId="0" hiddenButton="1"/>
    <filterColumn colId="1" hiddenButton="1"/>
    <filterColumn colId="2" hiddenButton="1"/>
    <filterColumn colId="3" hiddenButton="1"/>
  </autoFilter>
  <tableColumns count="4">
    <tableColumn id="1" xr3:uid="{53C37D6C-41E6-4C0D-9EB2-E85FF0C25120}" name="note.no" dataDxfId="87"/>
    <tableColumn id="2" xr3:uid="{95E4B70A-41F4-4B7F-AAE2-D1CFFBE6D260}" name="value.change" dataDxfId="86">
      <calculatedColumnFormula>VLOOKUP(scale,     scale.table[],     model.table[[#This Row],[note.no]]+mode.no+9,     FALSE)</calculatedColumnFormula>
    </tableColumn>
    <tableColumn id="3" xr3:uid="{6246032C-2354-48C5-8F85-097D496B8B03}" name="value.tone.no" dataDxfId="85">
      <calculatedColumnFormula>IF(model.table[[#This Row],[note.no]] = 1, tonic.no, F1+model.table[[#This Row],[value.change]])</calculatedColumnFormula>
    </tableColumn>
    <tableColumn id="4" xr3:uid="{FD38DEB1-98BA-4BA3-B7AE-9A3830966C17}" name="value.tone" dataDxfId="84">
      <calculatedColumnFormula>VLOOKUP(model.table[[#This Row],[value.tone.no]],     tone.table[],2,FALSE)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08D9A1-BCE2-4298-8B39-1BA6880D45C9}" name="mode.table" displayName="mode.table" ref="I1:R8" totalsRowShown="0" dataDxfId="83">
  <autoFilter ref="I1:R8" xr:uid="{E008D9A1-BCE2-4298-8B39-1BA6880D45C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6DC37AE4-2834-4D6A-90FF-80C300E3D4D8}" name="mode" dataDxfId="82"/>
    <tableColumn id="2" xr3:uid="{B9020B37-8681-488E-8383-6EDC44EBBC82}" name="mod" dataDxfId="81"/>
    <tableColumn id="3" xr3:uid="{A84D5B8D-B0CC-4A6D-8C7B-C17986036E73}" name="first" dataDxfId="80">
      <calculatedColumnFormula>VLOOKUP(mode.table[[#This Row],[mod]]+1,model.table[],4,FALSE)</calculatedColumnFormula>
    </tableColumn>
    <tableColumn id="4" xr3:uid="{04C31ED3-33F1-4128-9E2E-540EA8F78C2C}" name="third" dataDxfId="79">
      <calculatedColumnFormula>VLOOKUP(mode.table[[#This Row],[mod]]+3,model.table[],4,FALSE)</calculatedColumnFormula>
    </tableColumn>
    <tableColumn id="5" xr3:uid="{9A18302D-C27A-4270-9E73-F3E8BF6BB4CD}" name="fifth" dataDxfId="78">
      <calculatedColumnFormula>VLOOKUP(mode.table[[#This Row],[mod]]+5,model.table[],4,FALSE)</calculatedColumnFormula>
    </tableColumn>
    <tableColumn id="7" xr3:uid="{12F03AE4-A662-4A23-9757-6A34E2B2E6AF}" name="third.distance" dataDxfId="77">
      <calculatedColumnFormula>IF(MATCH(mode.table[[#This Row],[third]],tone.list,0)-MATCH(mode.table[[#This Row],[first]],tone.list,0)&lt;0,MATCH(mode.table[[#This Row],[third]],tone.list,0)+12-MATCH(mode.table[[#This Row],[first]],tone.list,0),MATCH(mode.table[[#This Row],[third]],tone.list,0)-MATCH(mode.table[[#This Row],[first]],tone.list,0))</calculatedColumnFormula>
    </tableColumn>
    <tableColumn id="8" xr3:uid="{2CA7A3A7-FC6B-47C8-82D3-FF679F13DC5B}" name="third.type" dataDxfId="76">
      <calculatedColumnFormula>IF(mode.table[[#This Row],[third.distance]]=3,"minor",IF(mode.table[[#This Row],[third.distance]]=4,"major","?"))</calculatedColumnFormula>
    </tableColumn>
    <tableColumn id="6" xr3:uid="{1F166AA2-5F31-4B8A-9FD1-1A90DEE4C55D}" name="fifth.distance" dataDxfId="75">
      <calculatedColumnFormula>IF(MATCH(mode.table[[#This Row],[fifth]],tone.list,0)-MATCH(mode.table[[#This Row],[first]],tone.list,0)&lt;0,MATCH(mode.table[[#This Row],[fifth]],tone.list,0)+12-MATCH(mode.table[[#This Row],[first]],tone.list,0),MATCH(mode.table[[#This Row],[fifth]],tone.list,0)-MATCH(mode.table[[#This Row],[first]],tone.list,0))</calculatedColumnFormula>
    </tableColumn>
    <tableColumn id="9" xr3:uid="{E8FC6151-F1E8-40F2-96A9-F25250F61ED0}" name="fifth.type" dataDxfId="74">
      <calculatedColumnFormula>IF(mode.table[[#This Row],[fifth.distance]]=7,"perfect",IF(mode.table[[#This Row],[fifth.distance]]=6,"diminished","augmented"))</calculatedColumnFormula>
    </tableColumn>
    <tableColumn id="10" xr3:uid="{54AE0FB1-DE43-4F88-8186-1FFCAF190242}" name="chord" dataDxfId="73">
      <calculatedColumnFormula>_xlfn.CONCAT(mode.table[[#This Row],[first]], " ",      IF(mode.table[[#This Row],[fifth.type]]="diminished",     "dim",     IF(mode.table[[#This Row],[fifth.type]]="augmented",   "aug",  IF(mode.table[[#This Row],[third.type]]="minor",     "min",     IF(mode.table[[#This Row],[third.type]]="major",     "maj",     "?")))))</calculatedColumnFormula>
    </tableColumn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DD65A70-3801-4F32-B324-A28EF542E5FF}" name="tuning.table" displayName="tuning.table" ref="A2:C8" totalsRowShown="0" headerRowDxfId="64" dataDxfId="63">
  <autoFilter ref="A2:C8" xr:uid="{ADD65A70-3801-4F32-B324-A28EF542E5FF}">
    <filterColumn colId="0" hiddenButton="1"/>
    <filterColumn colId="1" hiddenButton="1"/>
    <filterColumn colId="2" hiddenButton="1"/>
  </autoFilter>
  <tableColumns count="3">
    <tableColumn id="4" xr3:uid="{5E765E19-FF70-4274-B15D-058D8360E1C7}" name="tone.no" dataDxfId="62">
      <calculatedColumnFormula>MATCH(tuning.table[[#This Row],[tuning]],tone.list,0)</calculatedColumnFormula>
    </tableColumn>
    <tableColumn id="1" xr3:uid="{048049A5-531C-403D-97D4-23E62D1B8DA8}" name=" " dataDxfId="61"/>
    <tableColumn id="2" xr3:uid="{64D96F3C-314E-49A4-B2E2-CB0A946D6B5C}" name="tuning" dataDxfId="60"/>
  </tableColumns>
  <tableStyleInfo name="TableStyleMedium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2516FF-25FA-4150-8E74-0DF0FC61265F}" name="Table4" displayName="Table4" ref="O2:Q8" totalsRowShown="0" headerRowBorderDxfId="59" tableBorderDxfId="58" totalsRowBorderDxfId="57">
  <autoFilter ref="O2:Q8" xr:uid="{1F2516FF-25FA-4150-8E74-0DF0FC61265F}"/>
  <tableColumns count="3">
    <tableColumn id="1" xr3:uid="{238901EF-375D-41B0-9C62-E65A22C5FA0A}" name="tuning" dataDxfId="56"/>
    <tableColumn id="2" xr3:uid="{8B131E01-3AAA-4376-AADD-0268B80D3599}" name="tone.no" dataDxfId="55">
      <calculatedColumnFormula>MATCH(Table4[[#This Row],[tuning]],tone.list,0)</calculatedColumnFormula>
    </tableColumn>
    <tableColumn id="3" xr3:uid="{35306D5C-D9E2-4434-A465-49C5B5C3BBE3}" name=" " dataDxfId="54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9CD5BD-7456-4DA7-A82D-FF1FC5661EDF}" name="scale.table" displayName="scale.table" ref="A1:AE15" totalsRowShown="0" dataDxfId="51">
  <autoFilter ref="A1:AE15" xr:uid="{D89CD5BD-7456-4DA7-A82D-FF1FC5661ED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</autoFilter>
  <sortState xmlns:xlrd2="http://schemas.microsoft.com/office/spreadsheetml/2017/richdata2" ref="A2:AE11">
    <sortCondition ref="A2:A11"/>
  </sortState>
  <tableColumns count="31">
    <tableColumn id="1" xr3:uid="{625D5C66-EE02-4BA1-977A-444B05C21581}" name="scale" dataDxfId="50"/>
    <tableColumn id="19" xr3:uid="{4B5149D9-B7FB-4B89-BBDA-7419D70141F1}" name="no.notes" dataDxfId="49"/>
    <tableColumn id="2" xr3:uid="{AECFBC4F-B40C-46B5-9585-567B1440AA2C}" name="1" dataDxfId="48"/>
    <tableColumn id="3" xr3:uid="{C65142C2-C6C3-4205-8C45-206D8CAED91B}" name="2" dataDxfId="47"/>
    <tableColumn id="4" xr3:uid="{092B4DE1-1ADF-40FD-94EF-8AE307F06BCB}" name="3" dataDxfId="46"/>
    <tableColumn id="5" xr3:uid="{FF3F5017-3417-4AF3-A3AF-900F71D9AE9A}" name="4" dataDxfId="45"/>
    <tableColumn id="6" xr3:uid="{3C7C0AC6-8808-44BB-BB84-B41675B5D705}" name="5" dataDxfId="44"/>
    <tableColumn id="7" xr3:uid="{A53D2F25-3F08-4A8A-99C7-03AB97DC834E}" name="6" dataDxfId="43"/>
    <tableColumn id="8" xr3:uid="{AFD09017-88B3-41F7-A46D-92681807BE67}" name="7" dataDxfId="42"/>
    <tableColumn id="9" xr3:uid="{F36EFDAD-86F9-4AC8-BCA4-67E175D79FE1}" name="8" dataDxfId="41"/>
    <tableColumn id="11" xr3:uid="{6FCE528E-6826-4029-BD2E-23CFCF044BB7}" name="9" dataDxfId="40">
      <calculatedColumnFormula>scale.table[[#This Row],[2]]</calculatedColumnFormula>
    </tableColumn>
    <tableColumn id="12" xr3:uid="{FE4949AF-016E-4B78-A0A5-25B553F9CBDE}" name="10" dataDxfId="39">
      <calculatedColumnFormula>scale.table[[#This Row],[3]]</calculatedColumnFormula>
    </tableColumn>
    <tableColumn id="13" xr3:uid="{55756721-3E8C-46BB-90D6-D98F183C1B6A}" name="11" dataDxfId="38">
      <calculatedColumnFormula>scale.table[[#This Row],[4]]</calculatedColumnFormula>
    </tableColumn>
    <tableColumn id="14" xr3:uid="{F8794DD4-C8E6-473D-8E0F-3AAE38124ABB}" name="12" dataDxfId="37">
      <calculatedColumnFormula>scale.table[[#This Row],[5]]</calculatedColumnFormula>
    </tableColumn>
    <tableColumn id="15" xr3:uid="{6B8D8005-7657-4146-A3BB-8E51BDA2FD58}" name="13" dataDxfId="36">
      <calculatedColumnFormula>scale.table[[#This Row],[6]]</calculatedColumnFormula>
    </tableColumn>
    <tableColumn id="16" xr3:uid="{D75B3BD5-B652-48A3-BF7A-CFEF15BC9BC2}" name="14" dataDxfId="35">
      <calculatedColumnFormula>scale.table[[#This Row],[7]]</calculatedColumnFormula>
    </tableColumn>
    <tableColumn id="17" xr3:uid="{5C109F68-BC44-4783-B08A-AAE7355596BD}" name="15" dataDxfId="34">
      <calculatedColumnFormula>scale.table[[#This Row],[8]]</calculatedColumnFormula>
    </tableColumn>
    <tableColumn id="18" xr3:uid="{09D69C0D-8397-4F00-A1E6-82F2B2F76A32}" name="16" dataDxfId="33">
      <calculatedColumnFormula>scale.table[[#This Row],[9]]</calculatedColumnFormula>
    </tableColumn>
    <tableColumn id="20" xr3:uid="{48B11477-CAE7-4D40-AD54-F48953C51B5E}" name="17" dataDxfId="32">
      <calculatedColumnFormula>scale.table[[#This Row],[10]]</calculatedColumnFormula>
    </tableColumn>
    <tableColumn id="21" xr3:uid="{F9598943-87CD-4283-8674-29D7B0BB2021}" name="18" dataDxfId="31">
      <calculatedColumnFormula>scale.table[[#This Row],[11]]</calculatedColumnFormula>
    </tableColumn>
    <tableColumn id="22" xr3:uid="{9586E27A-C80B-4FF1-8E8B-97A17FE2EE8E}" name="19" dataDxfId="30">
      <calculatedColumnFormula>scale.table[[#This Row],[12]]</calculatedColumnFormula>
    </tableColumn>
    <tableColumn id="23" xr3:uid="{AE13AF40-24B8-4DA6-9BF5-4BCBCA8512AE}" name="20" dataDxfId="29">
      <calculatedColumnFormula>scale.table[[#This Row],[13]]</calculatedColumnFormula>
    </tableColumn>
    <tableColumn id="24" xr3:uid="{0764BD76-D154-4734-8EC3-F01F7886420B}" name="21" dataDxfId="28">
      <calculatedColumnFormula>scale.table[[#This Row],[14]]</calculatedColumnFormula>
    </tableColumn>
    <tableColumn id="25" xr3:uid="{02BA1798-4751-4AA7-A7E2-7ACC6FFC9E28}" name="22" dataDxfId="27">
      <calculatedColumnFormula>scale.table[[#This Row],[15]]</calculatedColumnFormula>
    </tableColumn>
    <tableColumn id="28" xr3:uid="{A70E30DC-960B-4FA0-B9DB-6FCD1AB04087}" name="23" dataDxfId="26">
      <calculatedColumnFormula>scale.table[[#This Row],[16]]</calculatedColumnFormula>
    </tableColumn>
    <tableColumn id="29" xr3:uid="{4AB057E2-DC0E-4E73-A1CF-687E52C00291}" name="24" dataDxfId="25">
      <calculatedColumnFormula>scale.table[[#This Row],[17]]</calculatedColumnFormula>
    </tableColumn>
    <tableColumn id="30" xr3:uid="{6D3CF72B-4A04-49FC-8330-090D29FCFD03}" name="25" dataDxfId="24">
      <calculatedColumnFormula>scale.table[[#This Row],[18]]</calculatedColumnFormula>
    </tableColumn>
    <tableColumn id="31" xr3:uid="{656FEED7-F4F6-499D-85D6-D2FDF0340027}" name="26" dataDxfId="23">
      <calculatedColumnFormula>scale.table[[#This Row],[19]]</calculatedColumnFormula>
    </tableColumn>
    <tableColumn id="32" xr3:uid="{2EFBF870-2B4D-4629-B66B-B280B918BA8F}" name="27" dataDxfId="22">
      <calculatedColumnFormula>scale.table[[#This Row],[20]]</calculatedColumnFormula>
    </tableColumn>
    <tableColumn id="33" xr3:uid="{E69D0B41-1DD6-4B9D-853E-EBD17A62BB5E}" name="28" dataDxfId="21">
      <calculatedColumnFormula>scale.table[[#This Row],[21]]</calculatedColumnFormula>
    </tableColumn>
    <tableColumn id="34" xr3:uid="{3FC9A347-308F-48C0-95BC-3FF7BD4C4E62}" name="29" dataDxfId="20">
      <calculatedColumnFormula>scale.table[[#This Row],[22]]</calculatedColumnFormula>
    </tableColumn>
  </tableColumns>
  <tableStyleInfo name="TableStyleMedium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DC1C9D2-D8E0-41EE-B163-E4E437951AC1}" name="scale.differences.table" displayName="scale.differences.table" ref="A22:N36" totalsRowShown="0" headerRowDxfId="19" headerRowBorderDxfId="18">
  <autoFilter ref="A22:N36" xr:uid="{0DC1C9D2-D8E0-41EE-B163-E4E437951AC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xmlns:xlrd2="http://schemas.microsoft.com/office/spreadsheetml/2017/richdata2" ref="A23:N32">
    <sortCondition ref="A23:A32"/>
  </sortState>
  <tableColumns count="14">
    <tableColumn id="1" xr3:uid="{AE255EF2-3280-460A-858F-866148655419}" name="scale.differences" dataDxfId="17"/>
    <tableColumn id="2" xr3:uid="{6FFA1E95-52A1-4698-A09F-49AAA437EC3A}" name="no.notes" dataDxfId="16"/>
    <tableColumn id="3" xr3:uid="{DFC41405-D807-4EEF-8331-167147C91608}" name="1" dataDxfId="15">
      <calculatedColumnFormula>0</calculatedColumnFormula>
    </tableColumn>
    <tableColumn id="4" xr3:uid="{82195FF6-43E4-4791-A03A-489E19183CB5}" name="2" dataDxfId="14"/>
    <tableColumn id="5" xr3:uid="{E672CA0B-8A5D-479C-9C0C-3C2470AFA640}" name="3" dataDxfId="13"/>
    <tableColumn id="6" xr3:uid="{DEDCAA07-36A7-4DA5-B5B6-EA2B19B56639}" name="4" dataDxfId="12"/>
    <tableColumn id="7" xr3:uid="{8B5362F9-1016-483E-A8DC-C4DC2EFA8682}" name="5" dataDxfId="11"/>
    <tableColumn id="8" xr3:uid="{6BFCA631-A756-4295-9554-7B783051F06F}" name="6" dataDxfId="10"/>
    <tableColumn id="9" xr3:uid="{82983CF0-41E5-41A8-9A4B-4DCFC4D69068}" name="7" dataDxfId="9"/>
    <tableColumn id="10" xr3:uid="{3F81F7BE-59ED-410C-AF09-F717FE777896}" name="8" dataDxfId="8"/>
    <tableColumn id="11" xr3:uid="{C41D2009-809A-431A-87F5-9CB0C5ADE087}" name="9" dataDxfId="7"/>
    <tableColumn id="12" xr3:uid="{9159EE0F-53D4-4D1E-B01F-ECEA01AE440C}" name="10" dataDxfId="6"/>
    <tableColumn id="13" xr3:uid="{E5E8351F-45B5-4D3C-8FD7-A70A3B377D6B}" name="11" dataDxfId="5"/>
    <tableColumn id="14" xr3:uid="{9808071B-43DF-403C-A11F-527A6DB56057}" name="12" dataDxfId="4"/>
  </tableColumns>
  <tableStyleInfo name="TableStyleMedium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BED218-3B44-4E5A-B276-DEEC3A114C84}" name="tone.table" displayName="tone.table" ref="A1:B61" totalsRowShown="0" headerRowDxfId="3" dataDxfId="2">
  <autoFilter ref="A1:B61" xr:uid="{5DBED218-3B44-4E5A-B276-DEEC3A114C84}">
    <filterColumn colId="0" hiddenButton="1"/>
    <filterColumn colId="1" hiddenButton="1"/>
  </autoFilter>
  <tableColumns count="2">
    <tableColumn id="3" xr3:uid="{4A5AAE8E-67BC-42CC-9C36-5ECD2E2226C2}" name="tone.no" dataDxfId="1"/>
    <tableColumn id="1" xr3:uid="{F35FA67B-9B48-474E-A35C-4A41ED573FC9}" name="tone" dataDxfId="0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1E663-D2D7-4B69-86BC-652D7178766E}">
  <sheetPr>
    <tabColor theme="1" tint="4.9989318521683403E-2"/>
  </sheetPr>
  <dimension ref="A1:B7"/>
  <sheetViews>
    <sheetView showGridLines="0" showRowColHeaders="0" tabSelected="1" workbookViewId="0">
      <selection activeCell="B2" sqref="B2"/>
    </sheetView>
  </sheetViews>
  <sheetFormatPr defaultColWidth="0" defaultRowHeight="14.4" zeroHeight="1" x14ac:dyDescent="0.3"/>
  <cols>
    <col min="1" max="1" width="11" customWidth="1"/>
    <col min="2" max="2" width="29" customWidth="1"/>
    <col min="3" max="16384" width="8.88671875" hidden="1"/>
  </cols>
  <sheetData>
    <row r="1" spans="1:2" x14ac:dyDescent="0.3">
      <c r="A1" s="6" t="s">
        <v>89</v>
      </c>
      <c r="B1" s="6" t="s">
        <v>90</v>
      </c>
    </row>
    <row r="2" spans="1:2" ht="57.6" x14ac:dyDescent="0.3">
      <c r="A2" s="96" t="s">
        <v>91</v>
      </c>
      <c r="B2" s="48" t="s">
        <v>96</v>
      </c>
    </row>
    <row r="3" spans="1:2" ht="72" x14ac:dyDescent="0.3">
      <c r="A3" s="96" t="s">
        <v>92</v>
      </c>
      <c r="B3" s="48" t="s">
        <v>160</v>
      </c>
    </row>
    <row r="4" spans="1:2" ht="57.6" x14ac:dyDescent="0.3">
      <c r="A4" s="96" t="s">
        <v>93</v>
      </c>
      <c r="B4" s="48" t="s">
        <v>161</v>
      </c>
    </row>
    <row r="5" spans="1:2" ht="43.2" x14ac:dyDescent="0.3">
      <c r="A5" s="95" t="s">
        <v>156</v>
      </c>
      <c r="B5" s="48" t="s">
        <v>159</v>
      </c>
    </row>
    <row r="6" spans="1:2" ht="43.2" x14ac:dyDescent="0.3">
      <c r="A6" s="94" t="s">
        <v>94</v>
      </c>
      <c r="B6" s="48" t="s">
        <v>157</v>
      </c>
    </row>
    <row r="7" spans="1:2" ht="43.2" x14ac:dyDescent="0.3">
      <c r="A7" s="94" t="s">
        <v>95</v>
      </c>
      <c r="B7" s="48" t="s">
        <v>158</v>
      </c>
    </row>
  </sheetData>
  <hyperlinks>
    <hyperlink ref="A2" location="parameters!A1" display="parameters" xr:uid="{99F735CD-704F-42A0-B97E-CF50EC5F7774}"/>
    <hyperlink ref="A3" location="neck!A1" display="neck" xr:uid="{AC76B015-173D-46DD-A6CF-23F2EC35AF92}"/>
    <hyperlink ref="A4" location="keyboard!A1" display="keyboard" xr:uid="{391D4AEB-1AD1-4663-BE75-8C80EB2CC1E2}"/>
    <hyperlink ref="A6" location="scales!A1" display="scales" xr:uid="{AAE21C2D-C53F-40ED-AFE4-3F59667B4D14}"/>
    <hyperlink ref="A7" location="tones!A1" display="tones" xr:uid="{F9EEA975-75A2-4CCD-8C02-F2D6B96C4FB5}"/>
    <hyperlink ref="A5" location="circle5!A1" display="circle5" xr:uid="{73CFAA48-769D-4F55-A04C-F21C11310402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00CED-EBE6-4A90-9C70-824AE19C1607}">
  <sheetPr>
    <tabColor rgb="FF00B050"/>
  </sheetPr>
  <dimension ref="A1:R16"/>
  <sheetViews>
    <sheetView showGridLines="0" showRowColHeaders="0" topLeftCell="B1" workbookViewId="0">
      <selection activeCell="B2" sqref="B2"/>
    </sheetView>
  </sheetViews>
  <sheetFormatPr defaultColWidth="0" defaultRowHeight="14.4" zeroHeight="1" x14ac:dyDescent="0.3"/>
  <cols>
    <col min="1" max="1" width="13.21875" customWidth="1"/>
    <col min="2" max="2" width="10" customWidth="1"/>
    <col min="3" max="3" width="2.109375" style="5" customWidth="1"/>
    <col min="4" max="4" width="12.77734375" hidden="1" customWidth="1"/>
    <col min="5" max="5" width="14.88671875" hidden="1" customWidth="1"/>
    <col min="6" max="6" width="14.6640625" hidden="1" customWidth="1"/>
    <col min="7" max="7" width="11.6640625" customWidth="1"/>
    <col min="8" max="8" width="2.109375" customWidth="1"/>
    <col min="9" max="9" width="11.5546875" hidden="1" customWidth="1"/>
    <col min="10" max="10" width="8.88671875" hidden="1" customWidth="1"/>
    <col min="11" max="13" width="8.88671875" customWidth="1"/>
    <col min="14" max="14" width="6" hidden="1" customWidth="1"/>
    <col min="15" max="17" width="5.33203125" hidden="1" customWidth="1"/>
    <col min="18" max="18" width="8.88671875" customWidth="1"/>
    <col min="19" max="16384" width="8.88671875" hidden="1"/>
  </cols>
  <sheetData>
    <row r="1" spans="1:18" x14ac:dyDescent="0.3">
      <c r="A1" s="6" t="s">
        <v>38</v>
      </c>
      <c r="B1" s="6" t="s">
        <v>39</v>
      </c>
      <c r="D1" s="6" t="s">
        <v>44</v>
      </c>
      <c r="E1" s="6" t="s">
        <v>41</v>
      </c>
      <c r="F1" s="6" t="s">
        <v>43</v>
      </c>
      <c r="G1" s="6" t="s">
        <v>42</v>
      </c>
      <c r="I1" t="s">
        <v>29</v>
      </c>
      <c r="J1" t="s">
        <v>30</v>
      </c>
      <c r="K1" t="s">
        <v>47</v>
      </c>
      <c r="L1" t="s">
        <v>48</v>
      </c>
      <c r="M1" t="s">
        <v>49</v>
      </c>
      <c r="N1" t="s">
        <v>50</v>
      </c>
      <c r="O1" t="s">
        <v>154</v>
      </c>
      <c r="P1" t="s">
        <v>51</v>
      </c>
      <c r="Q1" t="s">
        <v>155</v>
      </c>
      <c r="R1" t="s">
        <v>46</v>
      </c>
    </row>
    <row r="2" spans="1:18" x14ac:dyDescent="0.3">
      <c r="A2" s="55" t="s">
        <v>74</v>
      </c>
      <c r="B2" s="47" t="s">
        <v>3</v>
      </c>
      <c r="D2" s="52">
        <v>1</v>
      </c>
      <c r="E2" s="7">
        <f>VLOOKUP(scale,     scale.table[],     model.table[[#This Row],[note.no]]+mode.no+9,     FALSE)</f>
        <v>1</v>
      </c>
      <c r="F2" s="7">
        <f>IF(model.table[[#This Row],[note.no]] = 1, tonic.no, F1+model.table[[#This Row],[value.change]])</f>
        <v>4</v>
      </c>
      <c r="G2" s="49" t="str">
        <f>VLOOKUP(model.table[[#This Row],[value.tone.no]],     tone.table[],2,FALSE)</f>
        <v>C</v>
      </c>
      <c r="I2" s="53" t="s">
        <v>31</v>
      </c>
      <c r="J2" s="53">
        <v>0</v>
      </c>
      <c r="K2" s="7" t="str">
        <f>VLOOKUP(mode.table[[#This Row],[mod]]+1,model.table[],4,FALSE)</f>
        <v>C</v>
      </c>
      <c r="L2" s="7" t="str">
        <f>VLOOKUP(mode.table[[#This Row],[mod]]+3,model.table[],4,FALSE)</f>
        <v>E</v>
      </c>
      <c r="M2" s="7" t="str">
        <f>VLOOKUP(mode.table[[#This Row],[mod]]+5,model.table[],4,FALSE)</f>
        <v>G</v>
      </c>
      <c r="N2" s="50">
        <f>IF(MATCH(mode.table[[#This Row],[third]],tone.list,0)-MATCH(mode.table[[#This Row],[first]],tone.list,0)&lt;0,MATCH(mode.table[[#This Row],[third]],tone.list,0)+12-MATCH(mode.table[[#This Row],[first]],tone.list,0),MATCH(mode.table[[#This Row],[third]],tone.list,0)-MATCH(mode.table[[#This Row],[first]],tone.list,0))</f>
        <v>4</v>
      </c>
      <c r="O2" s="50" t="str">
        <f>IF(mode.table[[#This Row],[third.distance]]=3,"minor",IF(mode.table[[#This Row],[third.distance]]=4,"major","?"))</f>
        <v>major</v>
      </c>
      <c r="P2" s="50">
        <f>IF(MATCH(mode.table[[#This Row],[fifth]],tone.list,0)-MATCH(mode.table[[#This Row],[first]],tone.list,0)&lt;0,MATCH(mode.table[[#This Row],[fifth]],tone.list,0)+12-MATCH(mode.table[[#This Row],[first]],tone.list,0),MATCH(mode.table[[#This Row],[fifth]],tone.list,0)-MATCH(mode.table[[#This Row],[first]],tone.list,0))</f>
        <v>7</v>
      </c>
      <c r="Q2" s="50" t="str">
        <f>IF(mode.table[[#This Row],[fifth.distance]]=7,"perfect",IF(mode.table[[#This Row],[fifth.distance]]=6,"diminished","augmented"))</f>
        <v>perfect</v>
      </c>
      <c r="R2" s="51" t="str">
        <f>_xlfn.CONCAT(mode.table[[#This Row],[first]], " ",      IF(mode.table[[#This Row],[fifth.type]]="diminished",     "dim",     IF(mode.table[[#This Row],[fifth.type]]="augmented",   "aug",  IF(mode.table[[#This Row],[third.type]]="minor",     "min",     IF(mode.table[[#This Row],[third.type]]="major",     "maj",     "?")))))</f>
        <v>C maj</v>
      </c>
    </row>
    <row r="3" spans="1:18" x14ac:dyDescent="0.3">
      <c r="A3" s="55" t="s">
        <v>9</v>
      </c>
      <c r="B3" s="47" t="s">
        <v>10</v>
      </c>
      <c r="D3" s="52">
        <v>2</v>
      </c>
      <c r="E3" s="7">
        <f>VLOOKUP(scale,     scale.table[],     model.table[[#This Row],[note.no]]+mode.no+9,     FALSE)</f>
        <v>2</v>
      </c>
      <c r="F3" s="7">
        <f>IF(model.table[[#This Row],[note.no]] = 1, tonic.no, F2+model.table[[#This Row],[value.change]])</f>
        <v>6</v>
      </c>
      <c r="G3" s="49" t="str">
        <f>VLOOKUP(model.table[[#This Row],[value.tone.no]],     tone.table[],2,FALSE)</f>
        <v>D</v>
      </c>
      <c r="I3" s="53" t="s">
        <v>32</v>
      </c>
      <c r="J3" s="53">
        <v>1</v>
      </c>
      <c r="K3" s="7" t="str">
        <f>VLOOKUP(mode.table[[#This Row],[mod]]+1,model.table[],4,FALSE)</f>
        <v>D</v>
      </c>
      <c r="L3" s="7" t="str">
        <f>VLOOKUP(mode.table[[#This Row],[mod]]+3,model.table[],4,FALSE)</f>
        <v>F</v>
      </c>
      <c r="M3" s="7" t="str">
        <f>VLOOKUP(mode.table[[#This Row],[mod]]+5,model.table[],4,FALSE)</f>
        <v>A</v>
      </c>
      <c r="N3" s="50">
        <f>IF(MATCH(mode.table[[#This Row],[third]],tone.list,0)-MATCH(mode.table[[#This Row],[first]],tone.list,0)&lt;0,MATCH(mode.table[[#This Row],[third]],tone.list,0)+12-MATCH(mode.table[[#This Row],[first]],tone.list,0),MATCH(mode.table[[#This Row],[third]],tone.list,0)-MATCH(mode.table[[#This Row],[first]],tone.list,0))</f>
        <v>3</v>
      </c>
      <c r="O3" s="50" t="str">
        <f>IF(mode.table[[#This Row],[third.distance]]=3,"minor",IF(mode.table[[#This Row],[third.distance]]=4,"major","?"))</f>
        <v>minor</v>
      </c>
      <c r="P3" s="50">
        <f>IF(MATCH(mode.table[[#This Row],[fifth]],tone.list,0)-MATCH(mode.table[[#This Row],[first]],tone.list,0)&lt;0,MATCH(mode.table[[#This Row],[fifth]],tone.list,0)+12-MATCH(mode.table[[#This Row],[first]],tone.list,0),MATCH(mode.table[[#This Row],[fifth]],tone.list,0)-MATCH(mode.table[[#This Row],[first]],tone.list,0))</f>
        <v>7</v>
      </c>
      <c r="Q3" s="50" t="str">
        <f>IF(mode.table[[#This Row],[fifth.distance]]=7,"perfect",IF(mode.table[[#This Row],[fifth.distance]]=6,"diminished","augmented"))</f>
        <v>perfect</v>
      </c>
      <c r="R3" s="51" t="str">
        <f>_xlfn.CONCAT(mode.table[[#This Row],[first]], " ",      IF(mode.table[[#This Row],[fifth.type]]="diminished",     "dim",     IF(mode.table[[#This Row],[fifth.type]]="augmented",   "aug",  IF(mode.table[[#This Row],[third.type]]="minor",     "min",     IF(mode.table[[#This Row],[third.type]]="major",     "maj",     "?")))))</f>
        <v>D min</v>
      </c>
    </row>
    <row r="4" spans="1:18" x14ac:dyDescent="0.3">
      <c r="A4" s="55" t="s">
        <v>29</v>
      </c>
      <c r="B4" s="47" t="s">
        <v>31</v>
      </c>
      <c r="D4" s="52">
        <v>3</v>
      </c>
      <c r="E4" s="7">
        <f>VLOOKUP(scale,     scale.table[],     model.table[[#This Row],[note.no]]+mode.no+9,     FALSE)</f>
        <v>2</v>
      </c>
      <c r="F4" s="7">
        <f>IF(model.table[[#This Row],[note.no]] = 1, tonic.no, F3+model.table[[#This Row],[value.change]])</f>
        <v>8</v>
      </c>
      <c r="G4" s="49" t="str">
        <f>VLOOKUP(model.table[[#This Row],[value.tone.no]],     tone.table[],2,FALSE)</f>
        <v>E</v>
      </c>
      <c r="I4" s="53" t="s">
        <v>33</v>
      </c>
      <c r="J4" s="53">
        <v>2</v>
      </c>
      <c r="K4" s="7" t="str">
        <f>VLOOKUP(mode.table[[#This Row],[mod]]+1,model.table[],4,FALSE)</f>
        <v>E</v>
      </c>
      <c r="L4" s="7" t="str">
        <f>VLOOKUP(mode.table[[#This Row],[mod]]+3,model.table[],4,FALSE)</f>
        <v>G</v>
      </c>
      <c r="M4" s="7" t="str">
        <f>VLOOKUP(mode.table[[#This Row],[mod]]+5,model.table[],4,FALSE)</f>
        <v>B</v>
      </c>
      <c r="N4" s="50">
        <f>IF(MATCH(mode.table[[#This Row],[third]],tone.list,0)-MATCH(mode.table[[#This Row],[first]],tone.list,0)&lt;0,MATCH(mode.table[[#This Row],[third]],tone.list,0)+12-MATCH(mode.table[[#This Row],[first]],tone.list,0),MATCH(mode.table[[#This Row],[third]],tone.list,0)-MATCH(mode.table[[#This Row],[first]],tone.list,0))</f>
        <v>3</v>
      </c>
      <c r="O4" s="50" t="str">
        <f>IF(mode.table[[#This Row],[third.distance]]=3,"minor",IF(mode.table[[#This Row],[third.distance]]=4,"major","?"))</f>
        <v>minor</v>
      </c>
      <c r="P4" s="50">
        <f>IF(MATCH(mode.table[[#This Row],[fifth]],tone.list,0)-MATCH(mode.table[[#This Row],[first]],tone.list,0)&lt;0,MATCH(mode.table[[#This Row],[fifth]],tone.list,0)+12-MATCH(mode.table[[#This Row],[first]],tone.list,0),MATCH(mode.table[[#This Row],[fifth]],tone.list,0)-MATCH(mode.table[[#This Row],[first]],tone.list,0))</f>
        <v>7</v>
      </c>
      <c r="Q4" s="50" t="str">
        <f>IF(mode.table[[#This Row],[fifth.distance]]=7,"perfect",IF(mode.table[[#This Row],[fifth.distance]]=6,"diminished","augmented"))</f>
        <v>perfect</v>
      </c>
      <c r="R4" s="51" t="str">
        <f>_xlfn.CONCAT(mode.table[[#This Row],[first]], " ",      IF(mode.table[[#This Row],[fifth.type]]="diminished",     "dim",     IF(mode.table[[#This Row],[fifth.type]]="augmented",   "aug",  IF(mode.table[[#This Row],[third.type]]="minor",     "min",     IF(mode.table[[#This Row],[third.type]]="major",     "maj",     "?")))))</f>
        <v>E min</v>
      </c>
    </row>
    <row r="5" spans="1:18" x14ac:dyDescent="0.3">
      <c r="A5" s="52" t="s">
        <v>52</v>
      </c>
      <c r="B5" s="7">
        <f>MATCH(mode,mode.list,0)-1</f>
        <v>0</v>
      </c>
      <c r="D5" s="52">
        <v>4</v>
      </c>
      <c r="E5" s="7">
        <f>VLOOKUP(scale,     scale.table[],     model.table[[#This Row],[note.no]]+mode.no+9,     FALSE)</f>
        <v>1</v>
      </c>
      <c r="F5" s="7">
        <f>IF(model.table[[#This Row],[note.no]] = 1, tonic.no, F4+model.table[[#This Row],[value.change]])</f>
        <v>9</v>
      </c>
      <c r="G5" s="49" t="str">
        <f>VLOOKUP(model.table[[#This Row],[value.tone.no]],     tone.table[],2,FALSE)</f>
        <v>F</v>
      </c>
      <c r="I5" s="53" t="s">
        <v>34</v>
      </c>
      <c r="J5" s="54">
        <v>3</v>
      </c>
      <c r="K5" s="7" t="str">
        <f>VLOOKUP(mode.table[[#This Row],[mod]]+1,model.table[],4,FALSE)</f>
        <v>F</v>
      </c>
      <c r="L5" s="7" t="str">
        <f>VLOOKUP(mode.table[[#This Row],[mod]]+3,model.table[],4,FALSE)</f>
        <v>A</v>
      </c>
      <c r="M5" s="7" t="str">
        <f>VLOOKUP(mode.table[[#This Row],[mod]]+5,model.table[],4,FALSE)</f>
        <v>C</v>
      </c>
      <c r="N5" s="50">
        <f>IF(MATCH(mode.table[[#This Row],[third]],tone.list,0)-MATCH(mode.table[[#This Row],[first]],tone.list,0)&lt;0,MATCH(mode.table[[#This Row],[third]],tone.list,0)+12-MATCH(mode.table[[#This Row],[first]],tone.list,0),MATCH(mode.table[[#This Row],[third]],tone.list,0)-MATCH(mode.table[[#This Row],[first]],tone.list,0))</f>
        <v>4</v>
      </c>
      <c r="O5" s="50" t="str">
        <f>IF(mode.table[[#This Row],[third.distance]]=3,"minor",IF(mode.table[[#This Row],[third.distance]]=4,"major","?"))</f>
        <v>major</v>
      </c>
      <c r="P5" s="50">
        <f>IF(MATCH(mode.table[[#This Row],[fifth]],tone.list,0)-MATCH(mode.table[[#This Row],[first]],tone.list,0)&lt;0,MATCH(mode.table[[#This Row],[fifth]],tone.list,0)+12-MATCH(mode.table[[#This Row],[first]],tone.list,0),MATCH(mode.table[[#This Row],[fifth]],tone.list,0)-MATCH(mode.table[[#This Row],[first]],tone.list,0))</f>
        <v>7</v>
      </c>
      <c r="Q5" s="50" t="str">
        <f>IF(mode.table[[#This Row],[fifth.distance]]=7,"perfect",IF(mode.table[[#This Row],[fifth.distance]]=6,"diminished","augmented"))</f>
        <v>perfect</v>
      </c>
      <c r="R5" s="51" t="str">
        <f>_xlfn.CONCAT(mode.table[[#This Row],[first]], " ",      IF(mode.table[[#This Row],[fifth.type]]="diminished",     "dim",     IF(mode.table[[#This Row],[fifth.type]]="augmented",   "aug",  IF(mode.table[[#This Row],[third.type]]="minor",     "min",     IF(mode.table[[#This Row],[third.type]]="major",     "maj",     "?")))))</f>
        <v>F maj</v>
      </c>
    </row>
    <row r="6" spans="1:18" x14ac:dyDescent="0.3">
      <c r="A6" s="52" t="s">
        <v>75</v>
      </c>
      <c r="B6" s="7">
        <f>MATCH(B2,tone.list,0)</f>
        <v>4</v>
      </c>
      <c r="D6" s="52">
        <v>5</v>
      </c>
      <c r="E6" s="7">
        <f>VLOOKUP(scale,     scale.table[],     model.table[[#This Row],[note.no]]+mode.no+9,     FALSE)</f>
        <v>2</v>
      </c>
      <c r="F6" s="7">
        <f>IF(model.table[[#This Row],[note.no]] = 1, tonic.no, F5+model.table[[#This Row],[value.change]])</f>
        <v>11</v>
      </c>
      <c r="G6" s="49" t="str">
        <f>VLOOKUP(model.table[[#This Row],[value.tone.no]],     tone.table[],2,FALSE)</f>
        <v>G</v>
      </c>
      <c r="I6" s="53" t="s">
        <v>35</v>
      </c>
      <c r="J6" s="54">
        <v>4</v>
      </c>
      <c r="K6" s="7" t="str">
        <f>VLOOKUP(mode.table[[#This Row],[mod]]+1,model.table[],4,FALSE)</f>
        <v>G</v>
      </c>
      <c r="L6" s="7" t="str">
        <f>VLOOKUP(mode.table[[#This Row],[mod]]+3,model.table[],4,FALSE)</f>
        <v>B</v>
      </c>
      <c r="M6" s="7" t="str">
        <f>VLOOKUP(mode.table[[#This Row],[mod]]+5,model.table[],4,FALSE)</f>
        <v>D</v>
      </c>
      <c r="N6" s="50">
        <f>IF(MATCH(mode.table[[#This Row],[third]],tone.list,0)-MATCH(mode.table[[#This Row],[first]],tone.list,0)&lt;0,MATCH(mode.table[[#This Row],[third]],tone.list,0)+12-MATCH(mode.table[[#This Row],[first]],tone.list,0),MATCH(mode.table[[#This Row],[third]],tone.list,0)-MATCH(mode.table[[#This Row],[first]],tone.list,0))</f>
        <v>4</v>
      </c>
      <c r="O6" s="50" t="str">
        <f>IF(mode.table[[#This Row],[third.distance]]=3,"minor",IF(mode.table[[#This Row],[third.distance]]=4,"major","?"))</f>
        <v>major</v>
      </c>
      <c r="P6" s="50">
        <f>IF(MATCH(mode.table[[#This Row],[fifth]],tone.list,0)-MATCH(mode.table[[#This Row],[first]],tone.list,0)&lt;0,MATCH(mode.table[[#This Row],[fifth]],tone.list,0)+12-MATCH(mode.table[[#This Row],[first]],tone.list,0),MATCH(mode.table[[#This Row],[fifth]],tone.list,0)-MATCH(mode.table[[#This Row],[first]],tone.list,0))</f>
        <v>7</v>
      </c>
      <c r="Q6" s="50" t="str">
        <f>IF(mode.table[[#This Row],[fifth.distance]]=7,"perfect",IF(mode.table[[#This Row],[fifth.distance]]=6,"diminished","augmented"))</f>
        <v>perfect</v>
      </c>
      <c r="R6" s="51" t="str">
        <f>_xlfn.CONCAT(mode.table[[#This Row],[first]], " ",      IF(mode.table[[#This Row],[fifth.type]]="diminished",     "dim",     IF(mode.table[[#This Row],[fifth.type]]="augmented",   "aug",  IF(mode.table[[#This Row],[third.type]]="minor",     "min",     IF(mode.table[[#This Row],[third.type]]="major",     "maj",     "?")))))</f>
        <v>G maj</v>
      </c>
    </row>
    <row r="7" spans="1:18" x14ac:dyDescent="0.3">
      <c r="A7" s="52" t="s">
        <v>40</v>
      </c>
      <c r="B7" s="7">
        <f>(key.no + VLOOKUP(_xlfn.CONCAT(scale,".differences"),      scale.differences.table[],     3 + mode.no,     FALSE))</f>
        <v>4</v>
      </c>
      <c r="D7" s="52">
        <v>6</v>
      </c>
      <c r="E7" s="7">
        <f>VLOOKUP(scale,     scale.table[],     model.table[[#This Row],[note.no]]+mode.no+9,     FALSE)</f>
        <v>2</v>
      </c>
      <c r="F7" s="7">
        <f>IF(model.table[[#This Row],[note.no]] = 1, tonic.no, F6+model.table[[#This Row],[value.change]])</f>
        <v>13</v>
      </c>
      <c r="G7" s="49" t="str">
        <f>VLOOKUP(model.table[[#This Row],[value.tone.no]],     tone.table[],2,FALSE)</f>
        <v>A</v>
      </c>
      <c r="I7" s="53" t="s">
        <v>36</v>
      </c>
      <c r="J7" s="54">
        <v>5</v>
      </c>
      <c r="K7" s="7" t="str">
        <f>VLOOKUP(mode.table[[#This Row],[mod]]+1,model.table[],4,FALSE)</f>
        <v>A</v>
      </c>
      <c r="L7" s="7" t="str">
        <f>VLOOKUP(mode.table[[#This Row],[mod]]+3,model.table[],4,FALSE)</f>
        <v>C</v>
      </c>
      <c r="M7" s="7" t="str">
        <f>VLOOKUP(mode.table[[#This Row],[mod]]+5,model.table[],4,FALSE)</f>
        <v>E</v>
      </c>
      <c r="N7" s="50">
        <f>IF(MATCH(mode.table[[#This Row],[third]],tone.list,0)-MATCH(mode.table[[#This Row],[first]],tone.list,0)&lt;0,MATCH(mode.table[[#This Row],[third]],tone.list,0)+12-MATCH(mode.table[[#This Row],[first]],tone.list,0),MATCH(mode.table[[#This Row],[third]],tone.list,0)-MATCH(mode.table[[#This Row],[first]],tone.list,0))</f>
        <v>3</v>
      </c>
      <c r="O7" s="50" t="str">
        <f>IF(mode.table[[#This Row],[third.distance]]=3,"minor",IF(mode.table[[#This Row],[third.distance]]=4,"major","?"))</f>
        <v>minor</v>
      </c>
      <c r="P7" s="50">
        <f>IF(MATCH(mode.table[[#This Row],[fifth]],tone.list,0)-MATCH(mode.table[[#This Row],[first]],tone.list,0)&lt;0,MATCH(mode.table[[#This Row],[fifth]],tone.list,0)+12-MATCH(mode.table[[#This Row],[first]],tone.list,0),MATCH(mode.table[[#This Row],[fifth]],tone.list,0)-MATCH(mode.table[[#This Row],[first]],tone.list,0))</f>
        <v>7</v>
      </c>
      <c r="Q7" s="50" t="str">
        <f>IF(mode.table[[#This Row],[fifth.distance]]=7,"perfect",IF(mode.table[[#This Row],[fifth.distance]]=6,"diminished","augmented"))</f>
        <v>perfect</v>
      </c>
      <c r="R7" s="51" t="str">
        <f>_xlfn.CONCAT(mode.table[[#This Row],[first]], " ",      IF(mode.table[[#This Row],[fifth.type]]="diminished",     "dim",     IF(mode.table[[#This Row],[fifth.type]]="augmented",   "aug",  IF(mode.table[[#This Row],[third.type]]="minor",     "min",     IF(mode.table[[#This Row],[third.type]]="major",     "maj",     "?")))))</f>
        <v>A min</v>
      </c>
    </row>
    <row r="8" spans="1:18" x14ac:dyDescent="0.3">
      <c r="A8" s="52" t="s">
        <v>28</v>
      </c>
      <c r="B8" s="7" t="str">
        <f>VLOOKUP(tonic.no,tone.table[],2,FALSE)</f>
        <v>C</v>
      </c>
      <c r="D8" s="52">
        <v>7</v>
      </c>
      <c r="E8" s="7">
        <f>VLOOKUP(scale,     scale.table[],     model.table[[#This Row],[note.no]]+mode.no+9,     FALSE)</f>
        <v>2</v>
      </c>
      <c r="F8" s="7">
        <f>IF(model.table[[#This Row],[note.no]] = 1, tonic.no, F7+model.table[[#This Row],[value.change]])</f>
        <v>15</v>
      </c>
      <c r="G8" s="49" t="str">
        <f>VLOOKUP(model.table[[#This Row],[value.tone.no]],     tone.table[],2,FALSE)</f>
        <v>B</v>
      </c>
      <c r="I8" s="53" t="s">
        <v>37</v>
      </c>
      <c r="J8" s="54">
        <v>6</v>
      </c>
      <c r="K8" s="7" t="str">
        <f>VLOOKUP(mode.table[[#This Row],[mod]]+1,model.table[],4,FALSE)</f>
        <v>B</v>
      </c>
      <c r="L8" s="7" t="str">
        <f>VLOOKUP(mode.table[[#This Row],[mod]]+3,model.table[],4,FALSE)</f>
        <v>D</v>
      </c>
      <c r="M8" s="7" t="str">
        <f>VLOOKUP(mode.table[[#This Row],[mod]]+5,model.table[],4,FALSE)</f>
        <v>F</v>
      </c>
      <c r="N8" s="50">
        <f>IF(MATCH(mode.table[[#This Row],[third]],tone.list,0)-MATCH(mode.table[[#This Row],[first]],tone.list,0)&lt;0,MATCH(mode.table[[#This Row],[third]],tone.list,0)+12-MATCH(mode.table[[#This Row],[first]],tone.list,0),MATCH(mode.table[[#This Row],[third]],tone.list,0)-MATCH(mode.table[[#This Row],[first]],tone.list,0))</f>
        <v>3</v>
      </c>
      <c r="O8" s="50" t="str">
        <f>IF(mode.table[[#This Row],[third.distance]]=3,"minor",IF(mode.table[[#This Row],[third.distance]]=4,"major","?"))</f>
        <v>minor</v>
      </c>
      <c r="P8" s="50">
        <f>IF(MATCH(mode.table[[#This Row],[fifth]],tone.list,0)-MATCH(mode.table[[#This Row],[first]],tone.list,0)&lt;0,MATCH(mode.table[[#This Row],[fifth]],tone.list,0)+12-MATCH(mode.table[[#This Row],[first]],tone.list,0),MATCH(mode.table[[#This Row],[fifth]],tone.list,0)-MATCH(mode.table[[#This Row],[first]],tone.list,0))</f>
        <v>6</v>
      </c>
      <c r="Q8" s="50" t="str">
        <f>IF(mode.table[[#This Row],[fifth.distance]]=7,"perfect",IF(mode.table[[#This Row],[fifth.distance]]=6,"diminished","augmented"))</f>
        <v>diminished</v>
      </c>
      <c r="R8" s="51" t="str">
        <f>_xlfn.CONCAT(mode.table[[#This Row],[first]], " ",      IF(mode.table[[#This Row],[fifth.type]]="diminished",     "dim",     IF(mode.table[[#This Row],[fifth.type]]="augmented",   "aug",  IF(mode.table[[#This Row],[third.type]]="minor",     "min",     IF(mode.table[[#This Row],[third.type]]="major",     "maj",     "?")))))</f>
        <v>B dim</v>
      </c>
    </row>
    <row r="9" spans="1:18" hidden="1" x14ac:dyDescent="0.3">
      <c r="D9" s="6">
        <v>8</v>
      </c>
      <c r="E9" s="6">
        <f>VLOOKUP(scale,     scale.table[],     model.table[[#This Row],[note.no]]+mode.no+9,     FALSE)</f>
        <v>1</v>
      </c>
      <c r="F9" s="6">
        <f>IF(model.table[[#This Row],[note.no]] = 1, tonic.no, F8+model.table[[#This Row],[value.change]])</f>
        <v>16</v>
      </c>
      <c r="G9" s="49" t="str">
        <f>VLOOKUP(model.table[[#This Row],[value.tone.no]],     tone.table[],2,FALSE)</f>
        <v>C</v>
      </c>
    </row>
    <row r="10" spans="1:18" hidden="1" x14ac:dyDescent="0.3">
      <c r="D10" s="6">
        <v>9</v>
      </c>
      <c r="E10" s="10">
        <f>VLOOKUP(scale,     scale.table[],     model.table[[#This Row],[note.no]]+mode.no+9,     FALSE)</f>
        <v>2</v>
      </c>
      <c r="F10" s="10">
        <f>IF(model.table[[#This Row],[note.no]] = 1, tonic.no, F9+model.table[[#This Row],[value.change]])</f>
        <v>18</v>
      </c>
      <c r="G10" s="51" t="str">
        <f>VLOOKUP(model.table[[#This Row],[value.tone.no]],     tone.table[],2,FALSE)</f>
        <v>D</v>
      </c>
    </row>
    <row r="11" spans="1:18" hidden="1" x14ac:dyDescent="0.3">
      <c r="D11" s="6">
        <v>10</v>
      </c>
      <c r="E11" s="10">
        <f>VLOOKUP(scale,     scale.table[],     model.table[[#This Row],[note.no]]+mode.no+9,     FALSE)</f>
        <v>2</v>
      </c>
      <c r="F11" s="10">
        <f>IF(model.table[[#This Row],[note.no]] = 1, tonic.no, F10+model.table[[#This Row],[value.change]])</f>
        <v>20</v>
      </c>
      <c r="G11" s="51" t="str">
        <f>VLOOKUP(model.table[[#This Row],[value.tone.no]],     tone.table[],2,FALSE)</f>
        <v>E</v>
      </c>
    </row>
    <row r="12" spans="1:18" hidden="1" x14ac:dyDescent="0.3">
      <c r="D12" s="6">
        <v>11</v>
      </c>
      <c r="E12" s="10">
        <f>VLOOKUP(scale,     scale.table[],     model.table[[#This Row],[note.no]]+mode.no+9,     FALSE)</f>
        <v>1</v>
      </c>
      <c r="F12" s="10">
        <f>IF(model.table[[#This Row],[note.no]] = 1, tonic.no, F11+model.table[[#This Row],[value.change]])</f>
        <v>21</v>
      </c>
      <c r="G12" s="51" t="str">
        <f>VLOOKUP(model.table[[#This Row],[value.tone.no]],     tone.table[],2,FALSE)</f>
        <v>F</v>
      </c>
    </row>
    <row r="13" spans="1:18" hidden="1" x14ac:dyDescent="0.3">
      <c r="D13" s="6">
        <v>12</v>
      </c>
      <c r="E13" s="10">
        <f>VLOOKUP(scale,     scale.table[],     model.table[[#This Row],[note.no]]+mode.no+9,     FALSE)</f>
        <v>2</v>
      </c>
      <c r="F13" s="10">
        <f>IF(model.table[[#This Row],[note.no]] = 1, tonic.no, F12+model.table[[#This Row],[value.change]])</f>
        <v>23</v>
      </c>
      <c r="G13" s="51" t="str">
        <f>VLOOKUP(model.table[[#This Row],[value.tone.no]],     tone.table[],2,FALSE)</f>
        <v>G</v>
      </c>
    </row>
    <row r="14" spans="1:18" hidden="1" x14ac:dyDescent="0.3">
      <c r="D14" s="6">
        <v>13</v>
      </c>
      <c r="E14" s="10">
        <f>VLOOKUP(scale,     scale.table[],     model.table[[#This Row],[note.no]]+mode.no+9,     FALSE)</f>
        <v>2</v>
      </c>
      <c r="F14" s="10">
        <f>IF(model.table[[#This Row],[note.no]] = 1, tonic.no, F13+model.table[[#This Row],[value.change]])</f>
        <v>25</v>
      </c>
      <c r="G14" s="51" t="str">
        <f>VLOOKUP(model.table[[#This Row],[value.tone.no]],     tone.table[],2,FALSE)</f>
        <v>A</v>
      </c>
    </row>
    <row r="15" spans="1:18" hidden="1" x14ac:dyDescent="0.3">
      <c r="D15" s="6">
        <v>14</v>
      </c>
      <c r="E15" s="10">
        <f>VLOOKUP(scale,     scale.table[],     model.table[[#This Row],[note.no]]+mode.no+9,     FALSE)</f>
        <v>2</v>
      </c>
      <c r="F15" s="10">
        <f>IF(model.table[[#This Row],[note.no]] = 1, tonic.no, F14+model.table[[#This Row],[value.change]])</f>
        <v>27</v>
      </c>
      <c r="G15" s="51" t="str">
        <f>VLOOKUP(model.table[[#This Row],[value.tone.no]],     tone.table[],2,FALSE)</f>
        <v>B</v>
      </c>
    </row>
    <row r="16" spans="1:18" hidden="1" x14ac:dyDescent="0.3">
      <c r="D16" s="6">
        <v>15</v>
      </c>
      <c r="E16" s="10">
        <f>VLOOKUP(scale,     scale.table[],     model.table[[#This Row],[note.no]]+mode.no+9,     FALSE)</f>
        <v>1</v>
      </c>
      <c r="F16" s="10">
        <f>IF(model.table[[#This Row],[note.no]] = 1, tonic.no, F15+model.table[[#This Row],[value.change]])</f>
        <v>28</v>
      </c>
      <c r="G16" s="51" t="str">
        <f>VLOOKUP(model.table[[#This Row],[value.tone.no]],     tone.table[],2,FALSE)</f>
        <v>C</v>
      </c>
    </row>
  </sheetData>
  <phoneticPr fontId="11" type="noConversion"/>
  <conditionalFormatting sqref="R2:R8">
    <cfRule type="containsText" dxfId="96" priority="2" operator="containsText" text="maj">
      <formula>NOT(ISERROR(SEARCH("maj",R2)))</formula>
    </cfRule>
    <cfRule type="containsText" dxfId="95" priority="3" operator="containsText" text="min">
      <formula>NOT(ISERROR(SEARCH("min",R2)))</formula>
    </cfRule>
  </conditionalFormatting>
  <conditionalFormatting sqref="G2:G16">
    <cfRule type="cellIs" dxfId="94" priority="1" operator="equal">
      <formula>key</formula>
    </cfRule>
  </conditionalFormatting>
  <dataValidations count="3">
    <dataValidation type="list" allowBlank="1" showInputMessage="1" showErrorMessage="1" sqref="B2" xr:uid="{54B47472-E7C7-4EBA-A2E4-07DF29BC8929}">
      <formula1>tone.list</formula1>
    </dataValidation>
    <dataValidation type="list" allowBlank="1" showInputMessage="1" showErrorMessage="1" sqref="B3" xr:uid="{9D16D0D6-7323-406E-A0AF-150EFBE65C27}">
      <formula1>scale.list</formula1>
    </dataValidation>
    <dataValidation type="list" allowBlank="1" showInputMessage="1" showErrorMessage="1" sqref="B4" xr:uid="{81AA5BB5-872F-400A-82B2-492A3F9368EE}">
      <formula1>mode.list</formula1>
    </dataValidation>
  </dataValidation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16D3-0795-45DA-96FD-BAA422AFE620}">
  <sheetPr>
    <tabColor rgb="FF00B050"/>
  </sheetPr>
  <dimension ref="A1:Q25"/>
  <sheetViews>
    <sheetView showGridLines="0" showRowColHeaders="0" topLeftCell="C1" zoomScale="115" zoomScaleNormal="115" workbookViewId="0">
      <selection activeCell="K5" sqref="K5:L5"/>
    </sheetView>
  </sheetViews>
  <sheetFormatPr defaultColWidth="0" defaultRowHeight="14.4" zeroHeight="1" x14ac:dyDescent="0.3"/>
  <cols>
    <col min="1" max="2" width="8.88671875" style="6" hidden="1" customWidth="1"/>
    <col min="3" max="14" width="6.6640625" style="6" customWidth="1"/>
    <col min="15" max="15" width="8.21875" style="6" customWidth="1"/>
    <col min="16" max="16" width="9.33203125" style="6" hidden="1" customWidth="1"/>
    <col min="17" max="16384" width="8.88671875" style="6" hidden="1"/>
  </cols>
  <sheetData>
    <row r="1" spans="1:17" ht="18" customHeight="1" x14ac:dyDescent="0.3">
      <c r="C1" s="112" t="str">
        <f>_xlfn.CONCAT("Key of ", tonic, " ", scale)</f>
        <v>Key of C major</v>
      </c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</row>
    <row r="2" spans="1:17" x14ac:dyDescent="0.3">
      <c r="A2" s="6" t="s">
        <v>8</v>
      </c>
      <c r="B2" s="6" t="s">
        <v>45</v>
      </c>
      <c r="C2" s="6" t="s">
        <v>76</v>
      </c>
      <c r="E2" s="59" t="s">
        <v>151</v>
      </c>
      <c r="F2" s="59" t="s">
        <v>148</v>
      </c>
      <c r="G2" s="59" t="s">
        <v>149</v>
      </c>
      <c r="H2" s="59" t="s">
        <v>150</v>
      </c>
      <c r="O2" s="88" t="s">
        <v>76</v>
      </c>
      <c r="P2" s="89" t="s">
        <v>8</v>
      </c>
      <c r="Q2" s="90" t="s">
        <v>45</v>
      </c>
    </row>
    <row r="3" spans="1:17" x14ac:dyDescent="0.3">
      <c r="A3" s="7">
        <f>MATCH(tuning.table[[#This Row],[tuning]],tone.list,0)</f>
        <v>8</v>
      </c>
      <c r="B3" s="41">
        <v>1</v>
      </c>
      <c r="C3" s="47" t="s">
        <v>5</v>
      </c>
      <c r="E3" s="84" t="str" cm="1">
        <f t="array" ref="E3:E9">mode.table[chord]</f>
        <v>C maj</v>
      </c>
      <c r="F3" s="60" t="str" cm="1">
        <f t="array" ref="F3:F9">mode.table[first]</f>
        <v>C</v>
      </c>
      <c r="G3" s="60" t="str" cm="1">
        <f t="array" ref="G3:G9">mode.table[third]</f>
        <v>E</v>
      </c>
      <c r="H3" s="60" t="str" cm="1">
        <f t="array" ref="H3:H9">mode.table[fifth]</f>
        <v>G</v>
      </c>
      <c r="O3" s="87" t="s">
        <v>5</v>
      </c>
      <c r="P3" s="85">
        <f>MATCH(Table4[[#This Row],[tuning]],tone.list,0)</f>
        <v>8</v>
      </c>
      <c r="Q3" s="86">
        <v>1</v>
      </c>
    </row>
    <row r="4" spans="1:17" x14ac:dyDescent="0.3">
      <c r="A4" s="7">
        <f>MATCH(tuning.table[[#This Row],[tuning]],tone.list,0)</f>
        <v>3</v>
      </c>
      <c r="B4" s="41">
        <v>2</v>
      </c>
      <c r="C4" s="47" t="s">
        <v>2</v>
      </c>
      <c r="E4" s="84" t="str">
        <v>D min</v>
      </c>
      <c r="F4" s="60" t="str">
        <v>D</v>
      </c>
      <c r="G4" s="60" t="str">
        <v>F</v>
      </c>
      <c r="H4" s="60" t="str">
        <v>A</v>
      </c>
      <c r="J4" s="99" t="s">
        <v>152</v>
      </c>
      <c r="K4" s="100"/>
      <c r="L4" s="100"/>
      <c r="M4" s="101"/>
      <c r="O4" s="87" t="s">
        <v>0</v>
      </c>
      <c r="P4" s="85">
        <f>MATCH(Table4[[#This Row],[tuning]],tone.list,0)</f>
        <v>1</v>
      </c>
      <c r="Q4" s="86">
        <v>2</v>
      </c>
    </row>
    <row r="5" spans="1:17" x14ac:dyDescent="0.3">
      <c r="A5" s="7">
        <f>MATCH(tuning.table[[#This Row],[tuning]],tone.list,0)</f>
        <v>11</v>
      </c>
      <c r="B5" s="41">
        <v>3</v>
      </c>
      <c r="C5" s="47" t="s">
        <v>1</v>
      </c>
      <c r="E5" s="84" t="str">
        <v>E min</v>
      </c>
      <c r="F5" s="60" t="str">
        <v>E</v>
      </c>
      <c r="G5" s="60" t="str">
        <v>G</v>
      </c>
      <c r="H5" s="60" t="str">
        <v>B</v>
      </c>
      <c r="J5" s="61"/>
      <c r="K5" s="97" t="s">
        <v>115</v>
      </c>
      <c r="L5" s="98"/>
      <c r="M5" s="62"/>
      <c r="O5" s="87" t="s">
        <v>4</v>
      </c>
      <c r="P5" s="85">
        <f>MATCH(Table4[[#This Row],[tuning]],tone.list,0)</f>
        <v>6</v>
      </c>
      <c r="Q5" s="86">
        <v>3</v>
      </c>
    </row>
    <row r="6" spans="1:17" x14ac:dyDescent="0.3">
      <c r="A6" s="7">
        <f>MATCH(tuning.table[[#This Row],[tuning]],tone.list,0)</f>
        <v>6</v>
      </c>
      <c r="B6" s="41">
        <v>4</v>
      </c>
      <c r="C6" s="47" t="s">
        <v>4</v>
      </c>
      <c r="E6" s="84" t="str">
        <v>F maj</v>
      </c>
      <c r="F6" s="60" t="str">
        <v>F</v>
      </c>
      <c r="G6" s="60" t="str">
        <v>A</v>
      </c>
      <c r="H6" s="60" t="str">
        <v>C</v>
      </c>
      <c r="J6" s="63"/>
      <c r="K6" s="64"/>
      <c r="L6" s="64"/>
      <c r="M6" s="65"/>
      <c r="O6" s="87" t="s">
        <v>1</v>
      </c>
      <c r="P6" s="85">
        <f>MATCH(Table4[[#This Row],[tuning]],tone.list,0)</f>
        <v>11</v>
      </c>
      <c r="Q6" s="86">
        <v>4</v>
      </c>
    </row>
    <row r="7" spans="1:17" x14ac:dyDescent="0.3">
      <c r="A7" s="7">
        <f>MATCH(tuning.table[[#This Row],[tuning]],tone.list,0)</f>
        <v>1</v>
      </c>
      <c r="B7" s="41">
        <v>5</v>
      </c>
      <c r="C7" s="47" t="s">
        <v>0</v>
      </c>
      <c r="E7" s="84" t="str">
        <v>G maj</v>
      </c>
      <c r="F7" s="60" t="str">
        <v>G</v>
      </c>
      <c r="G7" s="60" t="str">
        <v>B</v>
      </c>
      <c r="H7" s="60" t="str">
        <v>D</v>
      </c>
      <c r="O7" s="87"/>
      <c r="P7" s="85" t="e">
        <f>MATCH(Table4[[#This Row],[tuning]],tone.list,0)</f>
        <v>#N/A</v>
      </c>
      <c r="Q7" s="86">
        <v>5</v>
      </c>
    </row>
    <row r="8" spans="1:17" x14ac:dyDescent="0.3">
      <c r="A8" s="7">
        <f>MATCH(tuning.table[[#This Row],[tuning]],tone.list,0)</f>
        <v>8</v>
      </c>
      <c r="B8" s="41">
        <v>6</v>
      </c>
      <c r="C8" s="47" t="s">
        <v>5</v>
      </c>
      <c r="E8" s="84" t="str">
        <v>A min</v>
      </c>
      <c r="F8" s="60" t="str">
        <v>A</v>
      </c>
      <c r="G8" s="60" t="str">
        <v>C</v>
      </c>
      <c r="H8" s="60" t="str">
        <v>E</v>
      </c>
      <c r="O8" s="91"/>
      <c r="P8" s="92" t="e">
        <f>MATCH(Table4[[#This Row],[tuning]],tone.list,0)</f>
        <v>#N/A</v>
      </c>
      <c r="Q8" s="93">
        <v>6</v>
      </c>
    </row>
    <row r="9" spans="1:17" x14ac:dyDescent="0.3">
      <c r="E9" s="84" t="str">
        <v>B dim</v>
      </c>
      <c r="F9" s="60" t="str">
        <v>B</v>
      </c>
      <c r="G9" s="60" t="str">
        <v>D</v>
      </c>
      <c r="H9" s="60" t="str">
        <v>F</v>
      </c>
    </row>
    <row r="10" spans="1:17" x14ac:dyDescent="0.3"/>
    <row r="11" spans="1:17" x14ac:dyDescent="0.3">
      <c r="B11" s="42"/>
      <c r="C11" s="42">
        <v>0</v>
      </c>
      <c r="D11" s="42">
        <v>1</v>
      </c>
      <c r="E11" s="42">
        <v>2</v>
      </c>
      <c r="F11" s="42">
        <v>3</v>
      </c>
      <c r="G11" s="42">
        <v>4</v>
      </c>
      <c r="H11" s="42">
        <v>5</v>
      </c>
      <c r="I11" s="42">
        <v>6</v>
      </c>
      <c r="J11" s="42">
        <v>7</v>
      </c>
      <c r="K11" s="42">
        <v>8</v>
      </c>
      <c r="L11" s="42">
        <v>9</v>
      </c>
      <c r="M11" s="42">
        <v>10</v>
      </c>
      <c r="N11" s="42">
        <v>11</v>
      </c>
      <c r="O11" s="42">
        <v>12</v>
      </c>
    </row>
    <row r="12" spans="1:17" x14ac:dyDescent="0.3">
      <c r="A12" s="6" t="str">
        <f t="shared" ref="A12:A17" si="0">IF(ISNA(A3)=TRUE,"NO","YES")</f>
        <v>YES</v>
      </c>
      <c r="B12" s="43">
        <f t="shared" ref="B12:B17" si="1">IF(ISNA($A3), "",B11+1)</f>
        <v>1</v>
      </c>
      <c r="C12" s="9" t="str">
        <f>IF(ISNA($A3),"",IF(ISNA(MATCH(VLOOKUP((C$11+$A3),tone.table[],2,FALSE),value.tone.list,0))=TRUE,"",VLOOKUP((C$11+$A3),tone.table[],2,FALSE)))</f>
        <v>E</v>
      </c>
      <c r="D12" s="9" t="str">
        <f>IF(ISNA($A3),"",IF(ISNA(MATCH(VLOOKUP((D$11+$A3),tone.table[],2,FALSE),value.tone.list,0))=TRUE,"",VLOOKUP((D$11+$A3),tone.table[],2,FALSE)))</f>
        <v>F</v>
      </c>
      <c r="E12" s="9" t="str">
        <f>IF(ISNA($A3),"",IF(ISNA(MATCH(VLOOKUP((E$11+$A3),tone.table[],2,FALSE),value.tone.list,0))=TRUE,"",VLOOKUP((E$11+$A3),tone.table[],2,FALSE)))</f>
        <v/>
      </c>
      <c r="F12" s="9" t="str">
        <f>IF(ISNA($A3),"",IF(ISNA(MATCH(VLOOKUP((F$11+$A3),tone.table[],2,FALSE),value.tone.list,0))=TRUE,"",VLOOKUP((F$11+$A3),tone.table[],2,FALSE)))</f>
        <v>G</v>
      </c>
      <c r="G12" s="9" t="str">
        <f>IF(ISNA($A3),"",IF(ISNA(MATCH(VLOOKUP((G$11+$A3),tone.table[],2,FALSE),value.tone.list,0))=TRUE,"",VLOOKUP((G$11+$A3),tone.table[],2,FALSE)))</f>
        <v/>
      </c>
      <c r="H12" s="9" t="str">
        <f>IF(ISNA($A3),"",IF(ISNA(MATCH(VLOOKUP((H$11+$A3),tone.table[],2,FALSE),value.tone.list,0))=TRUE,"",VLOOKUP((H$11+$A3),tone.table[],2,FALSE)))</f>
        <v>A</v>
      </c>
      <c r="I12" s="9" t="str">
        <f>IF(ISNA($A3),"",IF(ISNA(MATCH(VLOOKUP((I$11+$A3),tone.table[],2,FALSE),value.tone.list,0))=TRUE,"",VLOOKUP((I$11+$A3),tone.table[],2,FALSE)))</f>
        <v/>
      </c>
      <c r="J12" s="9" t="str">
        <f>IF(ISNA($A3),"",IF(ISNA(MATCH(VLOOKUP((J$11+$A3),tone.table[],2,FALSE),value.tone.list,0))=TRUE,"",VLOOKUP((J$11+$A3),tone.table[],2,FALSE)))</f>
        <v>B</v>
      </c>
      <c r="K12" s="9" t="str">
        <f>IF(ISNA($A3),"",IF(ISNA(MATCH(VLOOKUP((K$11+$A3),tone.table[],2,FALSE),value.tone.list,0))=TRUE,"",VLOOKUP((K$11+$A3),tone.table[],2,FALSE)))</f>
        <v>C</v>
      </c>
      <c r="L12" s="9" t="str">
        <f>IF(ISNA($A3),"",IF(ISNA(MATCH(VLOOKUP((L$11+$A3),tone.table[],2,FALSE),value.tone.list,0))=TRUE,"",VLOOKUP((L$11+$A3),tone.table[],2,FALSE)))</f>
        <v/>
      </c>
      <c r="M12" s="9" t="str">
        <f>IF(ISNA($A3),"",IF(ISNA(MATCH(VLOOKUP((M$11+$A3),tone.table[],2,FALSE),value.tone.list,0))=TRUE,"",VLOOKUP((M$11+$A3),tone.table[],2,FALSE)))</f>
        <v>D</v>
      </c>
      <c r="N12" s="9" t="str">
        <f>IF(ISNA($A3),"",IF(ISNA(MATCH(VLOOKUP((N$11+$A3),tone.table[],2,FALSE),value.tone.list,0))=TRUE,"",VLOOKUP((N$11+$A3),tone.table[],2,FALSE)))</f>
        <v/>
      </c>
      <c r="O12" s="9" t="str">
        <f>IF(ISNA($A3),"",IF(ISNA(MATCH(VLOOKUP((O$11+$A3),tone.table[],2,FALSE),value.tone.list,0))=TRUE,"",VLOOKUP((O$11+$A3),tone.table[],2,FALSE)))</f>
        <v>E</v>
      </c>
    </row>
    <row r="13" spans="1:17" x14ac:dyDescent="0.3">
      <c r="A13" s="6" t="str">
        <f t="shared" si="0"/>
        <v>YES</v>
      </c>
      <c r="B13" s="43">
        <f t="shared" si="1"/>
        <v>2</v>
      </c>
      <c r="C13" s="9" t="str">
        <f>IF(ISNA($A4),"",IF(ISNA(MATCH(VLOOKUP((C$11+$A4),tone.table[],2,FALSE),value.tone.list,0))=TRUE,"",VLOOKUP((C$11+$A4),tone.table[],2,FALSE)))</f>
        <v>B</v>
      </c>
      <c r="D13" s="9" t="str">
        <f>IF(ISNA($A4),"",IF(ISNA(MATCH(VLOOKUP((D$11+$A4),tone.table[],2,FALSE),value.tone.list,0))=TRUE,"",VLOOKUP((D$11+$A4),tone.table[],2,FALSE)))</f>
        <v>C</v>
      </c>
      <c r="E13" s="9" t="str">
        <f>IF(ISNA($A4),"",IF(ISNA(MATCH(VLOOKUP((E$11+$A4),tone.table[],2,FALSE),value.tone.list,0))=TRUE,"",VLOOKUP((E$11+$A4),tone.table[],2,FALSE)))</f>
        <v/>
      </c>
      <c r="F13" s="9" t="str">
        <f>IF(ISNA($A4),"",IF(ISNA(MATCH(VLOOKUP((F$11+$A4),tone.table[],2,FALSE),value.tone.list,0))=TRUE,"",VLOOKUP((F$11+$A4),tone.table[],2,FALSE)))</f>
        <v>D</v>
      </c>
      <c r="G13" s="9" t="str">
        <f>IF(ISNA($A4),"",IF(ISNA(MATCH(VLOOKUP((G$11+$A4),tone.table[],2,FALSE),value.tone.list,0))=TRUE,"",VLOOKUP((G$11+$A4),tone.table[],2,FALSE)))</f>
        <v/>
      </c>
      <c r="H13" s="9" t="str">
        <f>IF(ISNA($A4),"",IF(ISNA(MATCH(VLOOKUP((H$11+$A4),tone.table[],2,FALSE),value.tone.list,0))=TRUE,"",VLOOKUP((H$11+$A4),tone.table[],2,FALSE)))</f>
        <v>E</v>
      </c>
      <c r="I13" s="9" t="str">
        <f>IF(ISNA($A4),"",IF(ISNA(MATCH(VLOOKUP((I$11+$A4),tone.table[],2,FALSE),value.tone.list,0))=TRUE,"",VLOOKUP((I$11+$A4),tone.table[],2,FALSE)))</f>
        <v>F</v>
      </c>
      <c r="J13" s="9" t="str">
        <f>IF(ISNA($A4),"",IF(ISNA(MATCH(VLOOKUP((J$11+$A4),tone.table[],2,FALSE),value.tone.list,0))=TRUE,"",VLOOKUP((J$11+$A4),tone.table[],2,FALSE)))</f>
        <v/>
      </c>
      <c r="K13" s="9" t="str">
        <f>IF(ISNA($A4),"",IF(ISNA(MATCH(VLOOKUP((K$11+$A4),tone.table[],2,FALSE),value.tone.list,0))=TRUE,"",VLOOKUP((K$11+$A4),tone.table[],2,FALSE)))</f>
        <v>G</v>
      </c>
      <c r="L13" s="9" t="str">
        <f>IF(ISNA($A4),"",IF(ISNA(MATCH(VLOOKUP((L$11+$A4),tone.table[],2,FALSE),value.tone.list,0))=TRUE,"",VLOOKUP((L$11+$A4),tone.table[],2,FALSE)))</f>
        <v/>
      </c>
      <c r="M13" s="9" t="str">
        <f>IF(ISNA($A4),"",IF(ISNA(MATCH(VLOOKUP((M$11+$A4),tone.table[],2,FALSE),value.tone.list,0))=TRUE,"",VLOOKUP((M$11+$A4),tone.table[],2,FALSE)))</f>
        <v>A</v>
      </c>
      <c r="N13" s="9" t="str">
        <f>IF(ISNA($A4),"",IF(ISNA(MATCH(VLOOKUP((N$11+$A4),tone.table[],2,FALSE),value.tone.list,0))=TRUE,"",VLOOKUP((N$11+$A4),tone.table[],2,FALSE)))</f>
        <v/>
      </c>
      <c r="O13" s="9" t="str">
        <f>IF(ISNA($A4),"",IF(ISNA(MATCH(VLOOKUP((O$11+$A4),tone.table[],2,FALSE),value.tone.list,0))=TRUE,"",VLOOKUP((O$11+$A4),tone.table[],2,FALSE)))</f>
        <v>B</v>
      </c>
    </row>
    <row r="14" spans="1:17" x14ac:dyDescent="0.3">
      <c r="A14" s="6" t="str">
        <f t="shared" si="0"/>
        <v>YES</v>
      </c>
      <c r="B14" s="43">
        <f t="shared" si="1"/>
        <v>3</v>
      </c>
      <c r="C14" s="9" t="str">
        <f>IF(ISNA($A5),"",IF(ISNA(MATCH(VLOOKUP((C$11+$A5),tone.table[],2,FALSE),value.tone.list,0))=TRUE,"",VLOOKUP((C$11+$A5),tone.table[],2,FALSE)))</f>
        <v>G</v>
      </c>
      <c r="D14" s="9" t="str">
        <f>IF(ISNA($A5),"",IF(ISNA(MATCH(VLOOKUP((D$11+$A5),tone.table[],2,FALSE),value.tone.list,0))=TRUE,"",VLOOKUP((D$11+$A5),tone.table[],2,FALSE)))</f>
        <v/>
      </c>
      <c r="E14" s="9" t="str">
        <f>IF(ISNA($A5),"",IF(ISNA(MATCH(VLOOKUP((E$11+$A5),tone.table[],2,FALSE),value.tone.list,0))=TRUE,"",VLOOKUP((E$11+$A5),tone.table[],2,FALSE)))</f>
        <v>A</v>
      </c>
      <c r="F14" s="9" t="str">
        <f>IF(ISNA($A5),"",IF(ISNA(MATCH(VLOOKUP((F$11+$A5),tone.table[],2,FALSE),value.tone.list,0))=TRUE,"",VLOOKUP((F$11+$A5),tone.table[],2,FALSE)))</f>
        <v/>
      </c>
      <c r="G14" s="9" t="str">
        <f>IF(ISNA($A5),"",IF(ISNA(MATCH(VLOOKUP((G$11+$A5),tone.table[],2,FALSE),value.tone.list,0))=TRUE,"",VLOOKUP((G$11+$A5),tone.table[],2,FALSE)))</f>
        <v>B</v>
      </c>
      <c r="H14" s="9" t="str">
        <f>IF(ISNA($A5),"",IF(ISNA(MATCH(VLOOKUP((H$11+$A5),tone.table[],2,FALSE),value.tone.list,0))=TRUE,"",VLOOKUP((H$11+$A5),tone.table[],2,FALSE)))</f>
        <v>C</v>
      </c>
      <c r="I14" s="9" t="str">
        <f>IF(ISNA($A5),"",IF(ISNA(MATCH(VLOOKUP((I$11+$A5),tone.table[],2,FALSE),value.tone.list,0))=TRUE,"",VLOOKUP((I$11+$A5),tone.table[],2,FALSE)))</f>
        <v/>
      </c>
      <c r="J14" s="9" t="str">
        <f>IF(ISNA($A5),"",IF(ISNA(MATCH(VLOOKUP((J$11+$A5),tone.table[],2,FALSE),value.tone.list,0))=TRUE,"",VLOOKUP((J$11+$A5),tone.table[],2,FALSE)))</f>
        <v>D</v>
      </c>
      <c r="K14" s="9" t="str">
        <f>IF(ISNA($A5),"",IF(ISNA(MATCH(VLOOKUP((K$11+$A5),tone.table[],2,FALSE),value.tone.list,0))=TRUE,"",VLOOKUP((K$11+$A5),tone.table[],2,FALSE)))</f>
        <v/>
      </c>
      <c r="L14" s="9" t="str">
        <f>IF(ISNA($A5),"",IF(ISNA(MATCH(VLOOKUP((L$11+$A5),tone.table[],2,FALSE),value.tone.list,0))=TRUE,"",VLOOKUP((L$11+$A5),tone.table[],2,FALSE)))</f>
        <v>E</v>
      </c>
      <c r="M14" s="9" t="str">
        <f>IF(ISNA($A5),"",IF(ISNA(MATCH(VLOOKUP((M$11+$A5),tone.table[],2,FALSE),value.tone.list,0))=TRUE,"",VLOOKUP((M$11+$A5),tone.table[],2,FALSE)))</f>
        <v>F</v>
      </c>
      <c r="N14" s="9" t="str">
        <f>IF(ISNA($A5),"",IF(ISNA(MATCH(VLOOKUP((N$11+$A5),tone.table[],2,FALSE),value.tone.list,0))=TRUE,"",VLOOKUP((N$11+$A5),tone.table[],2,FALSE)))</f>
        <v/>
      </c>
      <c r="O14" s="9" t="str">
        <f>IF(ISNA($A5),"",IF(ISNA(MATCH(VLOOKUP((O$11+$A5),tone.table[],2,FALSE),value.tone.list,0))=TRUE,"",VLOOKUP((O$11+$A5),tone.table[],2,FALSE)))</f>
        <v>G</v>
      </c>
    </row>
    <row r="15" spans="1:17" x14ac:dyDescent="0.3">
      <c r="A15" s="6" t="str">
        <f t="shared" si="0"/>
        <v>YES</v>
      </c>
      <c r="B15" s="43">
        <f t="shared" si="1"/>
        <v>4</v>
      </c>
      <c r="C15" s="9" t="str">
        <f>IF(ISNA($A6),"",IF(ISNA(MATCH(VLOOKUP((C$11+$A6),tone.table[],2,FALSE),value.tone.list,0))=TRUE,"",VLOOKUP((C$11+$A6),tone.table[],2,FALSE)))</f>
        <v>D</v>
      </c>
      <c r="D15" s="9" t="str">
        <f>IF(ISNA($A6),"",IF(ISNA(MATCH(VLOOKUP((D$11+$A6),tone.table[],2,FALSE),value.tone.list,0))=TRUE,"",VLOOKUP((D$11+$A6),tone.table[],2,FALSE)))</f>
        <v/>
      </c>
      <c r="E15" s="9" t="str">
        <f>IF(ISNA($A6),"",IF(ISNA(MATCH(VLOOKUP((E$11+$A6),tone.table[],2,FALSE),value.tone.list,0))=TRUE,"",VLOOKUP((E$11+$A6),tone.table[],2,FALSE)))</f>
        <v>E</v>
      </c>
      <c r="F15" s="9" t="str">
        <f>IF(ISNA($A6),"",IF(ISNA(MATCH(VLOOKUP((F$11+$A6),tone.table[],2,FALSE),value.tone.list,0))=TRUE,"",VLOOKUP((F$11+$A6),tone.table[],2,FALSE)))</f>
        <v>F</v>
      </c>
      <c r="G15" s="9" t="str">
        <f>IF(ISNA($A6),"",IF(ISNA(MATCH(VLOOKUP((G$11+$A6),tone.table[],2,FALSE),value.tone.list,0))=TRUE,"",VLOOKUP((G$11+$A6),tone.table[],2,FALSE)))</f>
        <v/>
      </c>
      <c r="H15" s="9" t="str">
        <f>IF(ISNA($A6),"",IF(ISNA(MATCH(VLOOKUP((H$11+$A6),tone.table[],2,FALSE),value.tone.list,0))=TRUE,"",VLOOKUP((H$11+$A6),tone.table[],2,FALSE)))</f>
        <v>G</v>
      </c>
      <c r="I15" s="9" t="str">
        <f>IF(ISNA($A6),"",IF(ISNA(MATCH(VLOOKUP((I$11+$A6),tone.table[],2,FALSE),value.tone.list,0))=TRUE,"",VLOOKUP((I$11+$A6),tone.table[],2,FALSE)))</f>
        <v/>
      </c>
      <c r="J15" s="9" t="str">
        <f>IF(ISNA($A6),"",IF(ISNA(MATCH(VLOOKUP((J$11+$A6),tone.table[],2,FALSE),value.tone.list,0))=TRUE,"",VLOOKUP((J$11+$A6),tone.table[],2,FALSE)))</f>
        <v>A</v>
      </c>
      <c r="K15" s="9" t="str">
        <f>IF(ISNA($A6),"",IF(ISNA(MATCH(VLOOKUP((K$11+$A6),tone.table[],2,FALSE),value.tone.list,0))=TRUE,"",VLOOKUP((K$11+$A6),tone.table[],2,FALSE)))</f>
        <v/>
      </c>
      <c r="L15" s="9" t="str">
        <f>IF(ISNA($A6),"",IF(ISNA(MATCH(VLOOKUP((L$11+$A6),tone.table[],2,FALSE),value.tone.list,0))=TRUE,"",VLOOKUP((L$11+$A6),tone.table[],2,FALSE)))</f>
        <v>B</v>
      </c>
      <c r="M15" s="9" t="str">
        <f>IF(ISNA($A6),"",IF(ISNA(MATCH(VLOOKUP((M$11+$A6),tone.table[],2,FALSE),value.tone.list,0))=TRUE,"",VLOOKUP((M$11+$A6),tone.table[],2,FALSE)))</f>
        <v>C</v>
      </c>
      <c r="N15" s="9" t="str">
        <f>IF(ISNA($A6),"",IF(ISNA(MATCH(VLOOKUP((N$11+$A6),tone.table[],2,FALSE),value.tone.list,0))=TRUE,"",VLOOKUP((N$11+$A6),tone.table[],2,FALSE)))</f>
        <v/>
      </c>
      <c r="O15" s="9" t="str">
        <f>IF(ISNA($A6),"",IF(ISNA(MATCH(VLOOKUP((O$11+$A6),tone.table[],2,FALSE),value.tone.list,0))=TRUE,"",VLOOKUP((O$11+$A6),tone.table[],2,FALSE)))</f>
        <v>D</v>
      </c>
    </row>
    <row r="16" spans="1:17" x14ac:dyDescent="0.3">
      <c r="A16" s="6" t="str">
        <f t="shared" si="0"/>
        <v>YES</v>
      </c>
      <c r="B16" s="43">
        <f t="shared" si="1"/>
        <v>5</v>
      </c>
      <c r="C16" s="9" t="str">
        <f>IF(ISNA($A7),"",IF(ISNA(MATCH(VLOOKUP((C$11+$A7),tone.table[],2,FALSE),value.tone.list,0))=TRUE,"",VLOOKUP((C$11+$A7),tone.table[],2,FALSE)))</f>
        <v>A</v>
      </c>
      <c r="D16" s="9" t="str">
        <f>IF(ISNA($A7),"",IF(ISNA(MATCH(VLOOKUP((D$11+$A7),tone.table[],2,FALSE),value.tone.list,0))=TRUE,"",VLOOKUP((D$11+$A7),tone.table[],2,FALSE)))</f>
        <v/>
      </c>
      <c r="E16" s="9" t="str">
        <f>IF(ISNA($A7),"",IF(ISNA(MATCH(VLOOKUP((E$11+$A7),tone.table[],2,FALSE),value.tone.list,0))=TRUE,"",VLOOKUP((E$11+$A7),tone.table[],2,FALSE)))</f>
        <v>B</v>
      </c>
      <c r="F16" s="9" t="str">
        <f>IF(ISNA($A7),"",IF(ISNA(MATCH(VLOOKUP((F$11+$A7),tone.table[],2,FALSE),value.tone.list,0))=TRUE,"",VLOOKUP((F$11+$A7),tone.table[],2,FALSE)))</f>
        <v>C</v>
      </c>
      <c r="G16" s="9" t="str">
        <f>IF(ISNA($A7),"",IF(ISNA(MATCH(VLOOKUP((G$11+$A7),tone.table[],2,FALSE),value.tone.list,0))=TRUE,"",VLOOKUP((G$11+$A7),tone.table[],2,FALSE)))</f>
        <v/>
      </c>
      <c r="H16" s="9" t="str">
        <f>IF(ISNA($A7),"",IF(ISNA(MATCH(VLOOKUP((H$11+$A7),tone.table[],2,FALSE),value.tone.list,0))=TRUE,"",VLOOKUP((H$11+$A7),tone.table[],2,FALSE)))</f>
        <v>D</v>
      </c>
      <c r="I16" s="9" t="str">
        <f>IF(ISNA($A7),"",IF(ISNA(MATCH(VLOOKUP((I$11+$A7),tone.table[],2,FALSE),value.tone.list,0))=TRUE,"",VLOOKUP((I$11+$A7),tone.table[],2,FALSE)))</f>
        <v/>
      </c>
      <c r="J16" s="9" t="str">
        <f>IF(ISNA($A7),"",IF(ISNA(MATCH(VLOOKUP((J$11+$A7),tone.table[],2,FALSE),value.tone.list,0))=TRUE,"",VLOOKUP((J$11+$A7),tone.table[],2,FALSE)))</f>
        <v>E</v>
      </c>
      <c r="K16" s="9" t="str">
        <f>IF(ISNA($A7),"",IF(ISNA(MATCH(VLOOKUP((K$11+$A7),tone.table[],2,FALSE),value.tone.list,0))=TRUE,"",VLOOKUP((K$11+$A7),tone.table[],2,FALSE)))</f>
        <v>F</v>
      </c>
      <c r="L16" s="9" t="str">
        <f>IF(ISNA($A7),"",IF(ISNA(MATCH(VLOOKUP((L$11+$A7),tone.table[],2,FALSE),value.tone.list,0))=TRUE,"",VLOOKUP((L$11+$A7),tone.table[],2,FALSE)))</f>
        <v/>
      </c>
      <c r="M16" s="9" t="str">
        <f>IF(ISNA($A7),"",IF(ISNA(MATCH(VLOOKUP((M$11+$A7),tone.table[],2,FALSE),value.tone.list,0))=TRUE,"",VLOOKUP((M$11+$A7),tone.table[],2,FALSE)))</f>
        <v>G</v>
      </c>
      <c r="N16" s="9" t="str">
        <f>IF(ISNA($A7),"",IF(ISNA(MATCH(VLOOKUP((N$11+$A7),tone.table[],2,FALSE),value.tone.list,0))=TRUE,"",VLOOKUP((N$11+$A7),tone.table[],2,FALSE)))</f>
        <v/>
      </c>
      <c r="O16" s="9" t="str">
        <f>IF(ISNA($A7),"",IF(ISNA(MATCH(VLOOKUP((O$11+$A7),tone.table[],2,FALSE),value.tone.list,0))=TRUE,"",VLOOKUP((O$11+$A7),tone.table[],2,FALSE)))</f>
        <v>A</v>
      </c>
    </row>
    <row r="17" spans="1:15" x14ac:dyDescent="0.3">
      <c r="A17" s="6" t="str">
        <f t="shared" si="0"/>
        <v>YES</v>
      </c>
      <c r="B17" s="43">
        <f t="shared" si="1"/>
        <v>6</v>
      </c>
      <c r="C17" s="9" t="str">
        <f>IF(ISNA($A8),"",IF(ISNA(MATCH(VLOOKUP((C$11+$A8),tone.table[],2,FALSE),value.tone.list,0))=TRUE,"",VLOOKUP((C$11+$A8),tone.table[],2,FALSE)))</f>
        <v>E</v>
      </c>
      <c r="D17" s="9" t="str">
        <f>IF(ISNA($A8),"",IF(ISNA(MATCH(VLOOKUP((D$11+$A8),tone.table[],2,FALSE),value.tone.list,0))=TRUE,"",VLOOKUP((D$11+$A8),tone.table[],2,FALSE)))</f>
        <v>F</v>
      </c>
      <c r="E17" s="9" t="str">
        <f>IF(ISNA($A8),"",IF(ISNA(MATCH(VLOOKUP((E$11+$A8),tone.table[],2,FALSE),value.tone.list,0))=TRUE,"",VLOOKUP((E$11+$A8),tone.table[],2,FALSE)))</f>
        <v/>
      </c>
      <c r="F17" s="9" t="str">
        <f>IF(ISNA($A8),"",IF(ISNA(MATCH(VLOOKUP((F$11+$A8),tone.table[],2,FALSE),value.tone.list,0))=TRUE,"",VLOOKUP((F$11+$A8),tone.table[],2,FALSE)))</f>
        <v>G</v>
      </c>
      <c r="G17" s="9" t="str">
        <f>IF(ISNA($A8),"",IF(ISNA(MATCH(VLOOKUP((G$11+$A8),tone.table[],2,FALSE),value.tone.list,0))=TRUE,"",VLOOKUP((G$11+$A8),tone.table[],2,FALSE)))</f>
        <v/>
      </c>
      <c r="H17" s="9" t="str">
        <f>IF(ISNA($A8),"",IF(ISNA(MATCH(VLOOKUP((H$11+$A8),tone.table[],2,FALSE),value.tone.list,0))=TRUE,"",VLOOKUP((H$11+$A8),tone.table[],2,FALSE)))</f>
        <v>A</v>
      </c>
      <c r="I17" s="9" t="str">
        <f>IF(ISNA($A8),"",IF(ISNA(MATCH(VLOOKUP((I$11+$A8),tone.table[],2,FALSE),value.tone.list,0))=TRUE,"",VLOOKUP((I$11+$A8),tone.table[],2,FALSE)))</f>
        <v/>
      </c>
      <c r="J17" s="9" t="str">
        <f>IF(ISNA($A8),"",IF(ISNA(MATCH(VLOOKUP((J$11+$A8),tone.table[],2,FALSE),value.tone.list,0))=TRUE,"",VLOOKUP((J$11+$A8),tone.table[],2,FALSE)))</f>
        <v>B</v>
      </c>
      <c r="K17" s="9" t="str">
        <f>IF(ISNA($A8),"",IF(ISNA(MATCH(VLOOKUP((K$11+$A8),tone.table[],2,FALSE),value.tone.list,0))=TRUE,"",VLOOKUP((K$11+$A8),tone.table[],2,FALSE)))</f>
        <v>C</v>
      </c>
      <c r="L17" s="9" t="str">
        <f>IF(ISNA($A8),"",IF(ISNA(MATCH(VLOOKUP((L$11+$A8),tone.table[],2,FALSE),value.tone.list,0))=TRUE,"",VLOOKUP((L$11+$A8),tone.table[],2,FALSE)))</f>
        <v/>
      </c>
      <c r="M17" s="9" t="str">
        <f>IF(ISNA($A8),"",IF(ISNA(MATCH(VLOOKUP((M$11+$A8),tone.table[],2,FALSE),value.tone.list,0))=TRUE,"",VLOOKUP((M$11+$A8),tone.table[],2,FALSE)))</f>
        <v>D</v>
      </c>
      <c r="N17" s="9" t="str">
        <f>IF(ISNA($A8),"",IF(ISNA(MATCH(VLOOKUP((N$11+$A8),tone.table[],2,FALSE),value.tone.list,0))=TRUE,"",VLOOKUP((N$11+$A8),tone.table[],2,FALSE)))</f>
        <v/>
      </c>
      <c r="O17" s="9" t="str">
        <f>IF(ISNA($A8),"",IF(ISNA(MATCH(VLOOKUP((O$11+$A8),tone.table[],2,FALSE),value.tone.list,0))=TRUE,"",VLOOKUP((O$11+$A8),tone.table[],2,FALSE)))</f>
        <v>E</v>
      </c>
    </row>
    <row r="18" spans="1:15" x14ac:dyDescent="0.3"/>
    <row r="19" spans="1:15" x14ac:dyDescent="0.3">
      <c r="B19" s="42"/>
      <c r="C19" s="42">
        <v>0</v>
      </c>
      <c r="D19" s="42">
        <v>1</v>
      </c>
      <c r="E19" s="42">
        <v>2</v>
      </c>
      <c r="F19" s="42">
        <v>3</v>
      </c>
      <c r="G19" s="42">
        <v>4</v>
      </c>
      <c r="H19" s="42">
        <v>5</v>
      </c>
      <c r="I19" s="42">
        <v>6</v>
      </c>
      <c r="J19" s="42">
        <v>7</v>
      </c>
      <c r="K19" s="42">
        <v>8</v>
      </c>
      <c r="L19" s="42">
        <v>9</v>
      </c>
      <c r="M19" s="42">
        <v>10</v>
      </c>
      <c r="N19" s="42">
        <v>11</v>
      </c>
      <c r="O19" s="42">
        <v>12</v>
      </c>
    </row>
    <row r="20" spans="1:15" x14ac:dyDescent="0.3">
      <c r="A20" s="6" t="str">
        <f t="shared" ref="A20:A25" si="2">IF(ISNA(P3)=TRUE,"NO","YES")</f>
        <v>YES</v>
      </c>
      <c r="B20" s="43">
        <f t="shared" ref="B20:B25" si="3">IF(ISNA($P3), "",B19+1)</f>
        <v>1</v>
      </c>
      <c r="C20" s="9" t="str">
        <f>IF(ISNA($P3),"",IF(ISNA(MATCH(VLOOKUP((C$11+$P3),tone.table[],2,FALSE),value.tone.list,0))=TRUE,"",VLOOKUP((C$11+$P3),tone.table[],2,FALSE)))</f>
        <v>E</v>
      </c>
      <c r="D20" s="9" t="str">
        <f>IF(ISNA($P3),"",IF(ISNA(MATCH(VLOOKUP((D$11+$P3),tone.table[],2,FALSE),value.tone.list,0))=TRUE,"",VLOOKUP((D$11+$P3),tone.table[],2,FALSE)))</f>
        <v>F</v>
      </c>
      <c r="E20" s="9" t="str">
        <f>IF(ISNA($P3),"",IF(ISNA(MATCH(VLOOKUP((E$11+$P3),tone.table[],2,FALSE),value.tone.list,0))=TRUE,"",VLOOKUP((E$11+$P3),tone.table[],2,FALSE)))</f>
        <v/>
      </c>
      <c r="F20" s="9" t="str">
        <f>IF(ISNA($P3),"",IF(ISNA(MATCH(VLOOKUP((F$11+$P3),tone.table[],2,FALSE),value.tone.list,0))=TRUE,"",VLOOKUP((F$11+$P3),tone.table[],2,FALSE)))</f>
        <v>G</v>
      </c>
      <c r="G20" s="9" t="str">
        <f>IF(ISNA($P3),"",IF(ISNA(MATCH(VLOOKUP((G$11+$P3),tone.table[],2,FALSE),value.tone.list,0))=TRUE,"",VLOOKUP((G$11+$P3),tone.table[],2,FALSE)))</f>
        <v/>
      </c>
      <c r="H20" s="9" t="str">
        <f>IF(ISNA($P3),"",IF(ISNA(MATCH(VLOOKUP((H$11+$P3),tone.table[],2,FALSE),value.tone.list,0))=TRUE,"",VLOOKUP((H$11+$P3),tone.table[],2,FALSE)))</f>
        <v>A</v>
      </c>
      <c r="I20" s="9" t="str">
        <f>IF(ISNA($P3),"",IF(ISNA(MATCH(VLOOKUP((I$11+$P3),tone.table[],2,FALSE),value.tone.list,0))=TRUE,"",VLOOKUP((I$11+$P3),tone.table[],2,FALSE)))</f>
        <v/>
      </c>
      <c r="J20" s="9" t="str">
        <f>IF(ISNA($P3),"",IF(ISNA(MATCH(VLOOKUP((J$11+$P3),tone.table[],2,FALSE),value.tone.list,0))=TRUE,"",VLOOKUP((J$11+$P3),tone.table[],2,FALSE)))</f>
        <v>B</v>
      </c>
      <c r="K20" s="9" t="str">
        <f>IF(ISNA($P3),"",IF(ISNA(MATCH(VLOOKUP((K$11+$P3),tone.table[],2,FALSE),value.tone.list,0))=TRUE,"",VLOOKUP((K$11+$P3),tone.table[],2,FALSE)))</f>
        <v>C</v>
      </c>
      <c r="L20" s="9" t="str">
        <f>IF(ISNA($P3),"",IF(ISNA(MATCH(VLOOKUP((L$11+$P3),tone.table[],2,FALSE),value.tone.list,0))=TRUE,"",VLOOKUP((L$11+$P3),tone.table[],2,FALSE)))</f>
        <v/>
      </c>
      <c r="M20" s="9" t="str">
        <f>IF(ISNA($P3),"",IF(ISNA(MATCH(VLOOKUP((M$11+$P3),tone.table[],2,FALSE),value.tone.list,0))=TRUE,"",VLOOKUP((M$11+$P3),tone.table[],2,FALSE)))</f>
        <v>D</v>
      </c>
      <c r="N20" s="9" t="str">
        <f>IF(ISNA($P3),"",IF(ISNA(MATCH(VLOOKUP((N$11+$P3),tone.table[],2,FALSE),value.tone.list,0))=TRUE,"",VLOOKUP((N$11+$P3),tone.table[],2,FALSE)))</f>
        <v/>
      </c>
      <c r="O20" s="9" t="str">
        <f>IF(ISNA($P3),"",IF(ISNA(MATCH(VLOOKUP((O$11+$P3),tone.table[],2,FALSE),value.tone.list,0))=TRUE,"",VLOOKUP((O$11+$P3),tone.table[],2,FALSE)))</f>
        <v>E</v>
      </c>
    </row>
    <row r="21" spans="1:15" x14ac:dyDescent="0.3">
      <c r="A21" s="6" t="str">
        <f t="shared" si="2"/>
        <v>YES</v>
      </c>
      <c r="B21" s="43">
        <f t="shared" si="3"/>
        <v>2</v>
      </c>
      <c r="C21" s="9" t="str">
        <f>IF(ISNA($P4),"",IF(ISNA(MATCH(VLOOKUP((C$11+$P4),tone.table[],2,FALSE),value.tone.list,0))=TRUE,"",VLOOKUP((C$11+$P4),tone.table[],2,FALSE)))</f>
        <v>A</v>
      </c>
      <c r="D21" s="9" t="str">
        <f>IF(ISNA($P4),"",IF(ISNA(MATCH(VLOOKUP((D$11+$P4),tone.table[],2,FALSE),value.tone.list,0))=TRUE,"",VLOOKUP((D$11+$P4),tone.table[],2,FALSE)))</f>
        <v/>
      </c>
      <c r="E21" s="9" t="str">
        <f>IF(ISNA($P4),"",IF(ISNA(MATCH(VLOOKUP((E$11+$P4),tone.table[],2,FALSE),value.tone.list,0))=TRUE,"",VLOOKUP((E$11+$P4),tone.table[],2,FALSE)))</f>
        <v>B</v>
      </c>
      <c r="F21" s="9" t="str">
        <f>IF(ISNA($P4),"",IF(ISNA(MATCH(VLOOKUP((F$11+$P4),tone.table[],2,FALSE),value.tone.list,0))=TRUE,"",VLOOKUP((F$11+$P4),tone.table[],2,FALSE)))</f>
        <v>C</v>
      </c>
      <c r="G21" s="9" t="str">
        <f>IF(ISNA($P4),"",IF(ISNA(MATCH(VLOOKUP((G$11+$P4),tone.table[],2,FALSE),value.tone.list,0))=TRUE,"",VLOOKUP((G$11+$P4),tone.table[],2,FALSE)))</f>
        <v/>
      </c>
      <c r="H21" s="9" t="str">
        <f>IF(ISNA($P4),"",IF(ISNA(MATCH(VLOOKUP((H$11+$P4),tone.table[],2,FALSE),value.tone.list,0))=TRUE,"",VLOOKUP((H$11+$P4),tone.table[],2,FALSE)))</f>
        <v>D</v>
      </c>
      <c r="I21" s="9" t="str">
        <f>IF(ISNA($P4),"",IF(ISNA(MATCH(VLOOKUP((I$11+$P4),tone.table[],2,FALSE),value.tone.list,0))=TRUE,"",VLOOKUP((I$11+$P4),tone.table[],2,FALSE)))</f>
        <v/>
      </c>
      <c r="J21" s="9" t="str">
        <f>IF(ISNA($P4),"",IF(ISNA(MATCH(VLOOKUP((J$11+$P4),tone.table[],2,FALSE),value.tone.list,0))=TRUE,"",VLOOKUP((J$11+$P4),tone.table[],2,FALSE)))</f>
        <v>E</v>
      </c>
      <c r="K21" s="9" t="str">
        <f>IF(ISNA($P4),"",IF(ISNA(MATCH(VLOOKUP((K$11+$P4),tone.table[],2,FALSE),value.tone.list,0))=TRUE,"",VLOOKUP((K$11+$P4),tone.table[],2,FALSE)))</f>
        <v>F</v>
      </c>
      <c r="L21" s="9" t="str">
        <f>IF(ISNA($P4),"",IF(ISNA(MATCH(VLOOKUP((L$11+$P4),tone.table[],2,FALSE),value.tone.list,0))=TRUE,"",VLOOKUP((L$11+$P4),tone.table[],2,FALSE)))</f>
        <v/>
      </c>
      <c r="M21" s="9" t="str">
        <f>IF(ISNA($P4),"",IF(ISNA(MATCH(VLOOKUP((M$11+$P4),tone.table[],2,FALSE),value.tone.list,0))=TRUE,"",VLOOKUP((M$11+$P4),tone.table[],2,FALSE)))</f>
        <v>G</v>
      </c>
      <c r="N21" s="9" t="str">
        <f>IF(ISNA($P4),"",IF(ISNA(MATCH(VLOOKUP((N$11+$P4),tone.table[],2,FALSE),value.tone.list,0))=TRUE,"",VLOOKUP((N$11+$P4),tone.table[],2,FALSE)))</f>
        <v/>
      </c>
      <c r="O21" s="9" t="str">
        <f>IF(ISNA($P4),"",IF(ISNA(MATCH(VLOOKUP((O$11+$P4),tone.table[],2,FALSE),value.tone.list,0))=TRUE,"",VLOOKUP((O$11+$P4),tone.table[],2,FALSE)))</f>
        <v>A</v>
      </c>
    </row>
    <row r="22" spans="1:15" x14ac:dyDescent="0.3">
      <c r="A22" s="6" t="str">
        <f t="shared" si="2"/>
        <v>YES</v>
      </c>
      <c r="B22" s="43">
        <f t="shared" si="3"/>
        <v>3</v>
      </c>
      <c r="C22" s="9" t="str">
        <f>IF(ISNA($P5),"",IF(ISNA(MATCH(VLOOKUP((C$11+$P5),tone.table[],2,FALSE),value.tone.list,0))=TRUE,"",VLOOKUP((C$11+$P5),tone.table[],2,FALSE)))</f>
        <v>D</v>
      </c>
      <c r="D22" s="9" t="str">
        <f>IF(ISNA($P5),"",IF(ISNA(MATCH(VLOOKUP((D$11+$P5),tone.table[],2,FALSE),value.tone.list,0))=TRUE,"",VLOOKUP((D$11+$P5),tone.table[],2,FALSE)))</f>
        <v/>
      </c>
      <c r="E22" s="9" t="str">
        <f>IF(ISNA($P5),"",IF(ISNA(MATCH(VLOOKUP((E$11+$P5),tone.table[],2,FALSE),value.tone.list,0))=TRUE,"",VLOOKUP((E$11+$P5),tone.table[],2,FALSE)))</f>
        <v>E</v>
      </c>
      <c r="F22" s="9" t="str">
        <f>IF(ISNA($P5),"",IF(ISNA(MATCH(VLOOKUP((F$11+$P5),tone.table[],2,FALSE),value.tone.list,0))=TRUE,"",VLOOKUP((F$11+$P5),tone.table[],2,FALSE)))</f>
        <v>F</v>
      </c>
      <c r="G22" s="9" t="str">
        <f>IF(ISNA($P5),"",IF(ISNA(MATCH(VLOOKUP((G$11+$P5),tone.table[],2,FALSE),value.tone.list,0))=TRUE,"",VLOOKUP((G$11+$P5),tone.table[],2,FALSE)))</f>
        <v/>
      </c>
      <c r="H22" s="9" t="str">
        <f>IF(ISNA($P5),"",IF(ISNA(MATCH(VLOOKUP((H$11+$P5),tone.table[],2,FALSE),value.tone.list,0))=TRUE,"",VLOOKUP((H$11+$P5),tone.table[],2,FALSE)))</f>
        <v>G</v>
      </c>
      <c r="I22" s="9" t="str">
        <f>IF(ISNA($P5),"",IF(ISNA(MATCH(VLOOKUP((I$11+$P5),tone.table[],2,FALSE),value.tone.list,0))=TRUE,"",VLOOKUP((I$11+$P5),tone.table[],2,FALSE)))</f>
        <v/>
      </c>
      <c r="J22" s="9" t="str">
        <f>IF(ISNA($P5),"",IF(ISNA(MATCH(VLOOKUP((J$11+$P5),tone.table[],2,FALSE),value.tone.list,0))=TRUE,"",VLOOKUP((J$11+$P5),tone.table[],2,FALSE)))</f>
        <v>A</v>
      </c>
      <c r="K22" s="9" t="str">
        <f>IF(ISNA($P5),"",IF(ISNA(MATCH(VLOOKUP((K$11+$P5),tone.table[],2,FALSE),value.tone.list,0))=TRUE,"",VLOOKUP((K$11+$P5),tone.table[],2,FALSE)))</f>
        <v/>
      </c>
      <c r="L22" s="9" t="str">
        <f>IF(ISNA($P5),"",IF(ISNA(MATCH(VLOOKUP((L$11+$P5),tone.table[],2,FALSE),value.tone.list,0))=TRUE,"",VLOOKUP((L$11+$P5),tone.table[],2,FALSE)))</f>
        <v>B</v>
      </c>
      <c r="M22" s="9" t="str">
        <f>IF(ISNA($P5),"",IF(ISNA(MATCH(VLOOKUP((M$11+$P5),tone.table[],2,FALSE),value.tone.list,0))=TRUE,"",VLOOKUP((M$11+$P5),tone.table[],2,FALSE)))</f>
        <v>C</v>
      </c>
      <c r="N22" s="9" t="str">
        <f>IF(ISNA($P5),"",IF(ISNA(MATCH(VLOOKUP((N$11+$P5),tone.table[],2,FALSE),value.tone.list,0))=TRUE,"",VLOOKUP((N$11+$P5),tone.table[],2,FALSE)))</f>
        <v/>
      </c>
      <c r="O22" s="9" t="str">
        <f>IF(ISNA($P5),"",IF(ISNA(MATCH(VLOOKUP((O$11+$P5),tone.table[],2,FALSE),value.tone.list,0))=TRUE,"",VLOOKUP((O$11+$P5),tone.table[],2,FALSE)))</f>
        <v>D</v>
      </c>
    </row>
    <row r="23" spans="1:15" x14ac:dyDescent="0.3">
      <c r="A23" s="6" t="str">
        <f t="shared" si="2"/>
        <v>YES</v>
      </c>
      <c r="B23" s="43">
        <f t="shared" si="3"/>
        <v>4</v>
      </c>
      <c r="C23" s="9" t="str">
        <f>IF(ISNA($P6),"",IF(ISNA(MATCH(VLOOKUP((C$11+$P6),tone.table[],2,FALSE),value.tone.list,0))=TRUE,"",VLOOKUP((C$11+$P6),tone.table[],2,FALSE)))</f>
        <v>G</v>
      </c>
      <c r="D23" s="9" t="str">
        <f>IF(ISNA($P6),"",IF(ISNA(MATCH(VLOOKUP((D$11+$P6),tone.table[],2,FALSE),value.tone.list,0))=TRUE,"",VLOOKUP((D$11+$P6),tone.table[],2,FALSE)))</f>
        <v/>
      </c>
      <c r="E23" s="9" t="str">
        <f>IF(ISNA($P6),"",IF(ISNA(MATCH(VLOOKUP((E$11+$P6),tone.table[],2,FALSE),value.tone.list,0))=TRUE,"",VLOOKUP((E$11+$P6),tone.table[],2,FALSE)))</f>
        <v>A</v>
      </c>
      <c r="F23" s="9" t="str">
        <f>IF(ISNA($P6),"",IF(ISNA(MATCH(VLOOKUP((F$11+$P6),tone.table[],2,FALSE),value.tone.list,0))=TRUE,"",VLOOKUP((F$11+$P6),tone.table[],2,FALSE)))</f>
        <v/>
      </c>
      <c r="G23" s="9" t="str">
        <f>IF(ISNA($P6),"",IF(ISNA(MATCH(VLOOKUP((G$11+$P6),tone.table[],2,FALSE),value.tone.list,0))=TRUE,"",VLOOKUP((G$11+$P6),tone.table[],2,FALSE)))</f>
        <v>B</v>
      </c>
      <c r="H23" s="9" t="str">
        <f>IF(ISNA($P6),"",IF(ISNA(MATCH(VLOOKUP((H$11+$P6),tone.table[],2,FALSE),value.tone.list,0))=TRUE,"",VLOOKUP((H$11+$P6),tone.table[],2,FALSE)))</f>
        <v>C</v>
      </c>
      <c r="I23" s="9" t="str">
        <f>IF(ISNA($P6),"",IF(ISNA(MATCH(VLOOKUP((I$11+$P6),tone.table[],2,FALSE),value.tone.list,0))=TRUE,"",VLOOKUP((I$11+$P6),tone.table[],2,FALSE)))</f>
        <v/>
      </c>
      <c r="J23" s="9" t="str">
        <f>IF(ISNA($P6),"",IF(ISNA(MATCH(VLOOKUP((J$11+$P6),tone.table[],2,FALSE),value.tone.list,0))=TRUE,"",VLOOKUP((J$11+$P6),tone.table[],2,FALSE)))</f>
        <v>D</v>
      </c>
      <c r="K23" s="9" t="str">
        <f>IF(ISNA($P6),"",IF(ISNA(MATCH(VLOOKUP((K$11+$P6),tone.table[],2,FALSE),value.tone.list,0))=TRUE,"",VLOOKUP((K$11+$P6),tone.table[],2,FALSE)))</f>
        <v/>
      </c>
      <c r="L23" s="9" t="str">
        <f>IF(ISNA($P6),"",IF(ISNA(MATCH(VLOOKUP((L$11+$P6),tone.table[],2,FALSE),value.tone.list,0))=TRUE,"",VLOOKUP((L$11+$P6),tone.table[],2,FALSE)))</f>
        <v>E</v>
      </c>
      <c r="M23" s="9" t="str">
        <f>IF(ISNA($P6),"",IF(ISNA(MATCH(VLOOKUP((M$11+$P6),tone.table[],2,FALSE),value.tone.list,0))=TRUE,"",VLOOKUP((M$11+$P6),tone.table[],2,FALSE)))</f>
        <v>F</v>
      </c>
      <c r="N23" s="9" t="str">
        <f>IF(ISNA($P6),"",IF(ISNA(MATCH(VLOOKUP((N$11+$P6),tone.table[],2,FALSE),value.tone.list,0))=TRUE,"",VLOOKUP((N$11+$P6),tone.table[],2,FALSE)))</f>
        <v/>
      </c>
      <c r="O23" s="9" t="str">
        <f>IF(ISNA($P6),"",IF(ISNA(MATCH(VLOOKUP((O$11+$P6),tone.table[],2,FALSE),value.tone.list,0))=TRUE,"",VLOOKUP((O$11+$P6),tone.table[],2,FALSE)))</f>
        <v>G</v>
      </c>
    </row>
    <row r="24" spans="1:15" x14ac:dyDescent="0.3">
      <c r="A24" s="6" t="str">
        <f t="shared" si="2"/>
        <v>NO</v>
      </c>
      <c r="B24" s="43" t="str">
        <f t="shared" si="3"/>
        <v/>
      </c>
      <c r="C24" s="9" t="str">
        <f>IF(ISNA($P7),"",IF(ISNA(MATCH(VLOOKUP((C$11+$P7),tone.table[],2,FALSE),value.tone.list,0))=TRUE,"",VLOOKUP((C$11+$P7),tone.table[],2,FALSE)))</f>
        <v/>
      </c>
      <c r="D24" s="9" t="str">
        <f>IF(ISNA($P7),"",IF(ISNA(MATCH(VLOOKUP((D$11+$P7),tone.table[],2,FALSE),value.tone.list,0))=TRUE,"",VLOOKUP((D$11+$P7),tone.table[],2,FALSE)))</f>
        <v/>
      </c>
      <c r="E24" s="9" t="str">
        <f>IF(ISNA($P7),"",IF(ISNA(MATCH(VLOOKUP((E$11+$P7),tone.table[],2,FALSE),value.tone.list,0))=TRUE,"",VLOOKUP((E$11+$P7),tone.table[],2,FALSE)))</f>
        <v/>
      </c>
      <c r="F24" s="9" t="str">
        <f>IF(ISNA($P7),"",IF(ISNA(MATCH(VLOOKUP((F$11+$P7),tone.table[],2,FALSE),value.tone.list,0))=TRUE,"",VLOOKUP((F$11+$P7),tone.table[],2,FALSE)))</f>
        <v/>
      </c>
      <c r="G24" s="9" t="str">
        <f>IF(ISNA($P7),"",IF(ISNA(MATCH(VLOOKUP((G$11+$P7),tone.table[],2,FALSE),value.tone.list,0))=TRUE,"",VLOOKUP((G$11+$P7),tone.table[],2,FALSE)))</f>
        <v/>
      </c>
      <c r="H24" s="9" t="str">
        <f>IF(ISNA($P7),"",IF(ISNA(MATCH(VLOOKUP((H$11+$P7),tone.table[],2,FALSE),value.tone.list,0))=TRUE,"",VLOOKUP((H$11+$P7),tone.table[],2,FALSE)))</f>
        <v/>
      </c>
      <c r="I24" s="9" t="str">
        <f>IF(ISNA($P7),"",IF(ISNA(MATCH(VLOOKUP((I$11+$P7),tone.table[],2,FALSE),value.tone.list,0))=TRUE,"",VLOOKUP((I$11+$P7),tone.table[],2,FALSE)))</f>
        <v/>
      </c>
      <c r="J24" s="9" t="str">
        <f>IF(ISNA($P7),"",IF(ISNA(MATCH(VLOOKUP((J$11+$P7),tone.table[],2,FALSE),value.tone.list,0))=TRUE,"",VLOOKUP((J$11+$P7),tone.table[],2,FALSE)))</f>
        <v/>
      </c>
      <c r="K24" s="9" t="str">
        <f>IF(ISNA($P7),"",IF(ISNA(MATCH(VLOOKUP((K$11+$P7),tone.table[],2,FALSE),value.tone.list,0))=TRUE,"",VLOOKUP((K$11+$P7),tone.table[],2,FALSE)))</f>
        <v/>
      </c>
      <c r="L24" s="9" t="str">
        <f>IF(ISNA($P7),"",IF(ISNA(MATCH(VLOOKUP((L$11+$P7),tone.table[],2,FALSE),value.tone.list,0))=TRUE,"",VLOOKUP((L$11+$P7),tone.table[],2,FALSE)))</f>
        <v/>
      </c>
      <c r="M24" s="9" t="str">
        <f>IF(ISNA($P7),"",IF(ISNA(MATCH(VLOOKUP((M$11+$P7),tone.table[],2,FALSE),value.tone.list,0))=TRUE,"",VLOOKUP((M$11+$P7),tone.table[],2,FALSE)))</f>
        <v/>
      </c>
      <c r="N24" s="9" t="str">
        <f>IF(ISNA($P7),"",IF(ISNA(MATCH(VLOOKUP((N$11+$P7),tone.table[],2,FALSE),value.tone.list,0))=TRUE,"",VLOOKUP((N$11+$P7),tone.table[],2,FALSE)))</f>
        <v/>
      </c>
      <c r="O24" s="9" t="str">
        <f>IF(ISNA($P7),"",IF(ISNA(MATCH(VLOOKUP((O$11+$P7),tone.table[],2,FALSE),value.tone.list,0))=TRUE,"",VLOOKUP((O$11+$P7),tone.table[],2,FALSE)))</f>
        <v/>
      </c>
    </row>
    <row r="25" spans="1:15" x14ac:dyDescent="0.3">
      <c r="A25" s="6" t="str">
        <f t="shared" si="2"/>
        <v>NO</v>
      </c>
      <c r="B25" s="43" t="str">
        <f t="shared" si="3"/>
        <v/>
      </c>
      <c r="C25" s="9" t="str">
        <f>IF(ISNA($P8),"",IF(ISNA(MATCH(VLOOKUP((C$11+$P8),tone.table[],2,FALSE),value.tone.list,0))=TRUE,"",VLOOKUP((C$11+$P8),tone.table[],2,FALSE)))</f>
        <v/>
      </c>
      <c r="D25" s="9" t="str">
        <f>IF(ISNA($P8),"",IF(ISNA(MATCH(VLOOKUP((D$11+$P8),tone.table[],2,FALSE),value.tone.list,0))=TRUE,"",VLOOKUP((D$11+$P8),tone.table[],2,FALSE)))</f>
        <v/>
      </c>
      <c r="E25" s="9" t="str">
        <f>IF(ISNA($P8),"",IF(ISNA(MATCH(VLOOKUP((E$11+$P8),tone.table[],2,FALSE),value.tone.list,0))=TRUE,"",VLOOKUP((E$11+$P8),tone.table[],2,FALSE)))</f>
        <v/>
      </c>
      <c r="F25" s="9" t="str">
        <f>IF(ISNA($P8),"",IF(ISNA(MATCH(VLOOKUP((F$11+$P8),tone.table[],2,FALSE),value.tone.list,0))=TRUE,"",VLOOKUP((F$11+$P8),tone.table[],2,FALSE)))</f>
        <v/>
      </c>
      <c r="G25" s="9" t="str">
        <f>IF(ISNA($P8),"",IF(ISNA(MATCH(VLOOKUP((G$11+$P8),tone.table[],2,FALSE),value.tone.list,0))=TRUE,"",VLOOKUP((G$11+$P8),tone.table[],2,FALSE)))</f>
        <v/>
      </c>
      <c r="H25" s="9" t="str">
        <f>IF(ISNA($P8),"",IF(ISNA(MATCH(VLOOKUP((H$11+$P8),tone.table[],2,FALSE),value.tone.list,0))=TRUE,"",VLOOKUP((H$11+$P8),tone.table[],2,FALSE)))</f>
        <v/>
      </c>
      <c r="I25" s="9" t="str">
        <f>IF(ISNA($P8),"",IF(ISNA(MATCH(VLOOKUP((I$11+$P8),tone.table[],2,FALSE),value.tone.list,0))=TRUE,"",VLOOKUP((I$11+$P8),tone.table[],2,FALSE)))</f>
        <v/>
      </c>
      <c r="J25" s="9" t="str">
        <f>IF(ISNA($P8),"",IF(ISNA(MATCH(VLOOKUP((J$11+$P8),tone.table[],2,FALSE),value.tone.list,0))=TRUE,"",VLOOKUP((J$11+$P8),tone.table[],2,FALSE)))</f>
        <v/>
      </c>
      <c r="K25" s="9" t="str">
        <f>IF(ISNA($P8),"",IF(ISNA(MATCH(VLOOKUP((K$11+$P8),tone.table[],2,FALSE),value.tone.list,0))=TRUE,"",VLOOKUP((K$11+$P8),tone.table[],2,FALSE)))</f>
        <v/>
      </c>
      <c r="L25" s="9" t="str">
        <f>IF(ISNA($P8),"",IF(ISNA(MATCH(VLOOKUP((L$11+$P8),tone.table[],2,FALSE),value.tone.list,0))=TRUE,"",VLOOKUP((L$11+$P8),tone.table[],2,FALSE)))</f>
        <v/>
      </c>
      <c r="M25" s="9" t="str">
        <f>IF(ISNA($P8),"",IF(ISNA(MATCH(VLOOKUP((M$11+$P8),tone.table[],2,FALSE),value.tone.list,0))=TRUE,"",VLOOKUP((M$11+$P8),tone.table[],2,FALSE)))</f>
        <v/>
      </c>
      <c r="N25" s="9" t="str">
        <f>IF(ISNA($P8),"",IF(ISNA(MATCH(VLOOKUP((N$11+$P8),tone.table[],2,FALSE),value.tone.list,0))=TRUE,"",VLOOKUP((N$11+$P8),tone.table[],2,FALSE)))</f>
        <v/>
      </c>
      <c r="O25" s="9" t="str">
        <f>IF(ISNA($P8),"",IF(ISNA(MATCH(VLOOKUP((O$11+$P8),tone.table[],2,FALSE),value.tone.list,0))=TRUE,"",VLOOKUP((O$11+$P8),tone.table[],2,FALSE)))</f>
        <v/>
      </c>
    </row>
  </sheetData>
  <mergeCells count="3">
    <mergeCell ref="K5:L5"/>
    <mergeCell ref="J4:M4"/>
    <mergeCell ref="C1:O1"/>
  </mergeCells>
  <conditionalFormatting sqref="D12:O17">
    <cfRule type="expression" dxfId="72" priority="14">
      <formula>$A12="YES"</formula>
    </cfRule>
  </conditionalFormatting>
  <conditionalFormatting sqref="C12:O17">
    <cfRule type="cellIs" dxfId="71" priority="13" operator="equal">
      <formula>tonic</formula>
    </cfRule>
  </conditionalFormatting>
  <conditionalFormatting sqref="E3:E9">
    <cfRule type="containsText" dxfId="70" priority="9" operator="containsText" text="min">
      <formula>NOT(ISERROR(SEARCH("min",E3)))</formula>
    </cfRule>
    <cfRule type="containsText" dxfId="69" priority="10" operator="containsText" text="maj">
      <formula>NOT(ISERROR(SEARCH("maj",E3)))</formula>
    </cfRule>
  </conditionalFormatting>
  <conditionalFormatting sqref="D20:O25">
    <cfRule type="expression" dxfId="68" priority="5">
      <formula>$A20="YES"</formula>
    </cfRule>
  </conditionalFormatting>
  <conditionalFormatting sqref="C12:O17 C20:O25">
    <cfRule type="expression" dxfId="67" priority="23">
      <formula>OR(C12=VLOOKUP($K$5,$E$3:$H$9,2,FALSE),C12=VLOOKUP($K$5,$E$3:$H$9,3,FALSE),C12=VLOOKUP($K$5,$E$3:$H$9,4,FALSE))</formula>
    </cfRule>
  </conditionalFormatting>
  <conditionalFormatting sqref="C20:O25">
    <cfRule type="expression" dxfId="66" priority="25">
      <formula>OR(C20=VLOOKUP($K$5,$E$3:$H$9,2,FALSE),C20=VLOOKUP($K$5,$E$3:$H$9,3,FALSE),C20=VLOOKUP($K$5,$E$3:$H$9,4,FALSE))</formula>
    </cfRule>
    <cfRule type="cellIs" dxfId="65" priority="26" operator="equal">
      <formula>tonic</formula>
    </cfRule>
  </conditionalFormatting>
  <dataValidations count="2">
    <dataValidation type="list" allowBlank="1" showInputMessage="1" showErrorMessage="1" sqref="K5" xr:uid="{2BC144D3-8FAF-4458-BD31-19CC472B7D08}">
      <formula1>chord.list</formula1>
    </dataValidation>
    <dataValidation type="list" allowBlank="1" showInputMessage="1" showErrorMessage="1" sqref="C3:C8" xr:uid="{CA274C49-88E5-4B93-9774-B4A7758CD4EB}">
      <formula1>tone.list</formula1>
    </dataValidation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2858-3446-408A-86FF-DA69670FF581}">
  <sheetPr>
    <tabColor rgb="FF00B050"/>
  </sheetPr>
  <dimension ref="A1:AP12"/>
  <sheetViews>
    <sheetView showGridLines="0" showRowColHeaders="0" zoomScaleNormal="100" workbookViewId="0">
      <selection activeCell="N3" sqref="N3:P3"/>
    </sheetView>
  </sheetViews>
  <sheetFormatPr defaultColWidth="0" defaultRowHeight="14.4" zeroHeight="1" x14ac:dyDescent="0.3"/>
  <cols>
    <col min="1" max="30" width="2.77734375" customWidth="1"/>
    <col min="31" max="31" width="3" bestFit="1" customWidth="1"/>
    <col min="32" max="33" width="2.77734375" customWidth="1"/>
    <col min="34" max="34" width="3" bestFit="1" customWidth="1"/>
    <col min="35" max="36" width="2.77734375" customWidth="1"/>
    <col min="37" max="37" width="3" bestFit="1" customWidth="1"/>
    <col min="38" max="39" width="2.77734375" customWidth="1"/>
    <col min="40" max="40" width="3" bestFit="1" customWidth="1"/>
    <col min="41" max="42" width="2.77734375" customWidth="1"/>
    <col min="43" max="16384" width="2.77734375" hidden="1"/>
  </cols>
  <sheetData>
    <row r="1" spans="1:42" ht="19.95" customHeight="1" x14ac:dyDescent="0.3">
      <c r="A1" s="113" t="str">
        <f>_xlfn.CONCAT("Key of ", tonic, " ", scale)</f>
        <v>Key of C major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  <c r="AM1" s="113"/>
      <c r="AN1" s="113"/>
      <c r="AO1" s="113"/>
      <c r="AP1" s="113"/>
    </row>
    <row r="2" spans="1:42" s="67" customFormat="1" ht="15" customHeight="1" x14ac:dyDescent="0.3">
      <c r="C2" s="78" t="s">
        <v>151</v>
      </c>
      <c r="D2" s="80"/>
      <c r="E2" s="78" t="s">
        <v>148</v>
      </c>
      <c r="F2" s="80"/>
      <c r="G2" s="78" t="s">
        <v>149</v>
      </c>
      <c r="H2" s="80"/>
      <c r="I2" s="79" t="s">
        <v>150</v>
      </c>
      <c r="J2" s="80"/>
      <c r="K2" s="66"/>
      <c r="L2" s="69"/>
      <c r="M2" s="70"/>
      <c r="N2" s="70"/>
      <c r="O2" s="71" t="s">
        <v>152</v>
      </c>
      <c r="P2" s="70"/>
      <c r="Q2" s="70"/>
      <c r="R2" s="72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</row>
    <row r="3" spans="1:42" s="67" customFormat="1" ht="15" customHeight="1" x14ac:dyDescent="0.3">
      <c r="C3" s="78" t="str" cm="1">
        <f t="array" ref="C3:C9">chord.list</f>
        <v>C maj</v>
      </c>
      <c r="D3" s="80"/>
      <c r="E3" s="81" t="str" cm="1">
        <f t="array" ref="E3:E9">mode.table[first]</f>
        <v>C</v>
      </c>
      <c r="F3" s="82"/>
      <c r="G3" s="81" t="str" cm="1">
        <f t="array" ref="G3:G9">mode.table[third]</f>
        <v>E</v>
      </c>
      <c r="H3" s="82"/>
      <c r="I3" s="83" t="str" cm="1">
        <f t="array" ref="I3:I9">mode.table[fifth]</f>
        <v>G</v>
      </c>
      <c r="J3" s="80"/>
      <c r="K3" s="66"/>
      <c r="L3" s="73"/>
      <c r="M3" s="68"/>
      <c r="N3" s="109" t="s">
        <v>115</v>
      </c>
      <c r="O3" s="110"/>
      <c r="P3" s="111"/>
      <c r="Q3" s="68"/>
      <c r="R3" s="74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</row>
    <row r="4" spans="1:42" s="67" customFormat="1" ht="15" customHeight="1" x14ac:dyDescent="0.3">
      <c r="C4" s="78" t="str">
        <v>D min</v>
      </c>
      <c r="D4" s="80"/>
      <c r="E4" s="81" t="str">
        <v>D</v>
      </c>
      <c r="F4" s="82"/>
      <c r="G4" s="81" t="str">
        <v>F</v>
      </c>
      <c r="H4" s="82"/>
      <c r="I4" s="83" t="str">
        <v>A</v>
      </c>
      <c r="J4" s="80"/>
      <c r="K4" s="66"/>
      <c r="L4" s="75"/>
      <c r="M4" s="76"/>
      <c r="N4" s="76"/>
      <c r="O4" s="76"/>
      <c r="P4" s="76"/>
      <c r="Q4" s="76"/>
      <c r="R4" s="77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</row>
    <row r="5" spans="1:42" s="67" customFormat="1" ht="15" customHeight="1" x14ac:dyDescent="0.3">
      <c r="C5" s="78" t="str">
        <v>E min</v>
      </c>
      <c r="D5" s="80"/>
      <c r="E5" s="81" t="str">
        <v>E</v>
      </c>
      <c r="F5" s="82"/>
      <c r="G5" s="81" t="str">
        <v>G</v>
      </c>
      <c r="H5" s="82"/>
      <c r="I5" s="83" t="str">
        <v>B</v>
      </c>
      <c r="J5" s="80"/>
      <c r="K5" s="66"/>
      <c r="L5" s="66"/>
      <c r="M5" s="66"/>
      <c r="N5" s="66"/>
      <c r="O5" s="66"/>
      <c r="P5" s="66"/>
      <c r="Q5" s="66"/>
      <c r="R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</row>
    <row r="6" spans="1:42" s="67" customFormat="1" ht="15" customHeight="1" x14ac:dyDescent="0.3">
      <c r="C6" s="78" t="str">
        <v>F maj</v>
      </c>
      <c r="D6" s="80"/>
      <c r="E6" s="81" t="str">
        <v>F</v>
      </c>
      <c r="F6" s="82"/>
      <c r="G6" s="81" t="str">
        <v>A</v>
      </c>
      <c r="H6" s="82"/>
      <c r="I6" s="83" t="str">
        <v>C</v>
      </c>
      <c r="J6" s="80"/>
      <c r="K6" s="66"/>
      <c r="L6" s="66"/>
      <c r="M6" s="66"/>
      <c r="N6" s="66"/>
      <c r="O6" s="66"/>
      <c r="P6" s="66"/>
      <c r="Q6" s="66"/>
      <c r="R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</row>
    <row r="7" spans="1:42" s="67" customFormat="1" ht="15" customHeight="1" x14ac:dyDescent="0.3">
      <c r="C7" s="78" t="str">
        <v>G maj</v>
      </c>
      <c r="D7" s="80"/>
      <c r="E7" s="81" t="str">
        <v>G</v>
      </c>
      <c r="F7" s="82"/>
      <c r="G7" s="81" t="str">
        <v>B</v>
      </c>
      <c r="H7" s="82"/>
      <c r="I7" s="83" t="str">
        <v>D</v>
      </c>
      <c r="J7" s="80"/>
      <c r="K7" s="66"/>
      <c r="L7" s="66"/>
      <c r="M7" s="66"/>
      <c r="N7" s="66"/>
      <c r="O7" s="66"/>
      <c r="P7" s="66"/>
      <c r="Q7" s="66"/>
      <c r="R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</row>
    <row r="8" spans="1:42" s="67" customFormat="1" ht="15" customHeight="1" x14ac:dyDescent="0.3">
      <c r="C8" s="78" t="str">
        <v>A min</v>
      </c>
      <c r="D8" s="80"/>
      <c r="E8" s="81" t="str">
        <v>A</v>
      </c>
      <c r="F8" s="82"/>
      <c r="G8" s="81" t="str">
        <v>C</v>
      </c>
      <c r="H8" s="82"/>
      <c r="I8" s="83" t="str">
        <v>E</v>
      </c>
      <c r="J8" s="80"/>
      <c r="K8" s="66"/>
      <c r="L8" s="66"/>
      <c r="M8" s="66"/>
      <c r="N8" s="66"/>
      <c r="O8" s="66"/>
      <c r="P8" s="66"/>
      <c r="Q8" s="66"/>
      <c r="R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</row>
    <row r="9" spans="1:42" s="67" customFormat="1" ht="15" customHeight="1" x14ac:dyDescent="0.3">
      <c r="C9" s="78" t="str">
        <v>B dim</v>
      </c>
      <c r="D9" s="80"/>
      <c r="E9" s="81" t="str">
        <v>B</v>
      </c>
      <c r="F9" s="82"/>
      <c r="G9" s="81" t="str">
        <v>D</v>
      </c>
      <c r="H9" s="82"/>
      <c r="I9" s="83" t="str">
        <v>F</v>
      </c>
      <c r="J9" s="80"/>
      <c r="K9" s="66"/>
      <c r="L9" s="66"/>
      <c r="M9" s="66"/>
      <c r="N9" s="66"/>
      <c r="O9" s="66"/>
      <c r="P9" s="66"/>
      <c r="Q9" s="66"/>
      <c r="R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</row>
    <row r="10" spans="1:42" s="67" customFormat="1" ht="15" customHeight="1" x14ac:dyDescent="0.3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</row>
    <row r="11" spans="1:42" s="8" customFormat="1" ht="102.6" customHeight="1" x14ac:dyDescent="0.3">
      <c r="A11" s="105"/>
      <c r="B11" s="106"/>
      <c r="C11" s="107" t="str">
        <f>IF(ISNA(MATCH("C#/Db",value.tone.list,0)),"","C#/Db")</f>
        <v/>
      </c>
      <c r="D11" s="108"/>
      <c r="E11" s="45"/>
      <c r="F11" s="107" t="str">
        <f>IF(ISNA(MATCH("D#/Eb",value.tone.list,0)),"","D#/Eb")</f>
        <v/>
      </c>
      <c r="G11" s="108"/>
      <c r="H11" s="105"/>
      <c r="I11" s="106"/>
      <c r="J11" s="105"/>
      <c r="K11" s="106"/>
      <c r="L11" s="107" t="str">
        <f>IF(ISNA(MATCH("F#/Gb",value.tone.list,0)),"","F#/Gb")</f>
        <v/>
      </c>
      <c r="M11" s="108"/>
      <c r="N11" s="46"/>
      <c r="O11" s="107" t="str">
        <f>IF(ISNA(MATCH("G#/Ab",value.tone.list,0)),"","G#/Ab")</f>
        <v/>
      </c>
      <c r="P11" s="108"/>
      <c r="Q11" s="46"/>
      <c r="R11" s="107" t="str">
        <f>IF(ISNA(MATCH("A#/Bb",value.tone.list,0)),"","A#/Bb")</f>
        <v/>
      </c>
      <c r="S11" s="108"/>
      <c r="T11" s="105"/>
      <c r="U11" s="106"/>
      <c r="V11" s="105"/>
      <c r="W11" s="106"/>
      <c r="X11" s="107" t="str">
        <f>IF(ISNA(MATCH("C#/Db",value.tone.list,0)),"","C#/Db")</f>
        <v/>
      </c>
      <c r="Y11" s="108"/>
      <c r="Z11" s="45"/>
      <c r="AA11" s="107" t="str">
        <f>IF(ISNA(MATCH("D#/Eb",value.tone.list,0)),"","D#/Eb")</f>
        <v/>
      </c>
      <c r="AB11" s="108"/>
      <c r="AC11" s="105"/>
      <c r="AD11" s="106"/>
      <c r="AE11" s="105"/>
      <c r="AF11" s="106"/>
      <c r="AG11" s="107" t="str">
        <f>IF(ISNA(MATCH("F#/Gb",value.tone.list,0)),"","F#/Gb")</f>
        <v/>
      </c>
      <c r="AH11" s="108"/>
      <c r="AI11" s="46"/>
      <c r="AJ11" s="107" t="str">
        <f>IF(ISNA(MATCH("G#/Ab",value.tone.list,0)),"","G#/Ab")</f>
        <v/>
      </c>
      <c r="AK11" s="108"/>
      <c r="AL11" s="46"/>
      <c r="AM11" s="107" t="str">
        <f>IF(ISNA(MATCH("A#/Bb",value.tone.list,0)),"","A#/Bb")</f>
        <v/>
      </c>
      <c r="AN11" s="108"/>
      <c r="AO11" s="105"/>
      <c r="AP11" s="106"/>
    </row>
    <row r="12" spans="1:42" ht="75.599999999999994" customHeight="1" x14ac:dyDescent="0.3">
      <c r="A12" s="102" t="str">
        <f>IF(ISNA(MATCH("C",value.tone.list,0)),"","C")</f>
        <v>C</v>
      </c>
      <c r="B12" s="103"/>
      <c r="C12" s="104"/>
      <c r="D12" s="102" t="str">
        <f>IF(ISNA(MATCH("D",value.tone.list,0)),"","D")</f>
        <v>D</v>
      </c>
      <c r="E12" s="103"/>
      <c r="F12" s="104"/>
      <c r="G12" s="102" t="str">
        <f>IF(ISNA(MATCH("E",value.tone.list,0)),"","E")</f>
        <v>E</v>
      </c>
      <c r="H12" s="103"/>
      <c r="I12" s="104"/>
      <c r="J12" s="102" t="str">
        <f>IF(ISNA(MATCH("F",value.tone.list,0)),"","F")</f>
        <v>F</v>
      </c>
      <c r="K12" s="103"/>
      <c r="L12" s="104"/>
      <c r="M12" s="102" t="str">
        <f>IF(ISNA(MATCH("G",value.tone.list,0)),"","G")</f>
        <v>G</v>
      </c>
      <c r="N12" s="103"/>
      <c r="O12" s="104"/>
      <c r="P12" s="102" t="str">
        <f>IF(ISNA(MATCH("A",value.tone.list,0)),"","A")</f>
        <v>A</v>
      </c>
      <c r="Q12" s="103"/>
      <c r="R12" s="104"/>
      <c r="S12" s="102" t="str">
        <f>IF(ISNA(MATCH("B",value.tone.list,0)),"","B")</f>
        <v>B</v>
      </c>
      <c r="T12" s="103"/>
      <c r="U12" s="104"/>
      <c r="V12" s="102" t="str">
        <f>IF(ISNA(MATCH("C",value.tone.list,0)),"","C")</f>
        <v>C</v>
      </c>
      <c r="W12" s="103"/>
      <c r="X12" s="104"/>
      <c r="Y12" s="102" t="str">
        <f>IF(ISNA(MATCH("D",value.tone.list,0)),"","D")</f>
        <v>D</v>
      </c>
      <c r="Z12" s="103"/>
      <c r="AA12" s="104"/>
      <c r="AB12" s="102" t="str">
        <f>IF(ISNA(MATCH("E",value.tone.list,0)),"","E")</f>
        <v>E</v>
      </c>
      <c r="AC12" s="103"/>
      <c r="AD12" s="104"/>
      <c r="AE12" s="102" t="str">
        <f>IF(ISNA(MATCH("F",value.tone.list,0)),"","F")</f>
        <v>F</v>
      </c>
      <c r="AF12" s="103"/>
      <c r="AG12" s="104"/>
      <c r="AH12" s="102" t="str">
        <f>IF(ISNA(MATCH("G",value.tone.list,0)),"","G")</f>
        <v>G</v>
      </c>
      <c r="AI12" s="103"/>
      <c r="AJ12" s="104"/>
      <c r="AK12" s="102" t="str">
        <f>IF(ISNA(MATCH("A",value.tone.list,0)),"","A")</f>
        <v>A</v>
      </c>
      <c r="AL12" s="103"/>
      <c r="AM12" s="104"/>
      <c r="AN12" s="102" t="str">
        <f>IF(ISNA(MATCH("B",value.tone.list,0)),"","B")</f>
        <v>B</v>
      </c>
      <c r="AO12" s="103"/>
      <c r="AP12" s="104"/>
    </row>
  </sheetData>
  <mergeCells count="34">
    <mergeCell ref="N3:P3"/>
    <mergeCell ref="AJ11:AK11"/>
    <mergeCell ref="AM11:AN11"/>
    <mergeCell ref="A1:AP1"/>
    <mergeCell ref="AH12:AJ12"/>
    <mergeCell ref="AE11:AF11"/>
    <mergeCell ref="AK12:AM12"/>
    <mergeCell ref="A11:B11"/>
    <mergeCell ref="AN12:AP12"/>
    <mergeCell ref="AO11:AP11"/>
    <mergeCell ref="C11:D11"/>
    <mergeCell ref="F11:G11"/>
    <mergeCell ref="L11:M11"/>
    <mergeCell ref="O11:P11"/>
    <mergeCell ref="V12:X12"/>
    <mergeCell ref="Y12:AA12"/>
    <mergeCell ref="V11:W11"/>
    <mergeCell ref="AC11:AD11"/>
    <mergeCell ref="AB12:AD12"/>
    <mergeCell ref="AE12:AG12"/>
    <mergeCell ref="X11:Y11"/>
    <mergeCell ref="AA11:AB11"/>
    <mergeCell ref="AG11:AH11"/>
    <mergeCell ref="S12:U12"/>
    <mergeCell ref="G12:I12"/>
    <mergeCell ref="J12:L12"/>
    <mergeCell ref="A12:C12"/>
    <mergeCell ref="H11:I11"/>
    <mergeCell ref="J11:K11"/>
    <mergeCell ref="T11:U11"/>
    <mergeCell ref="R11:S11"/>
    <mergeCell ref="D12:F12"/>
    <mergeCell ref="M12:O12"/>
    <mergeCell ref="P12:R12"/>
  </mergeCells>
  <conditionalFormatting sqref="A11:AP12">
    <cfRule type="expression" dxfId="53" priority="10">
      <formula>OR(A11=VLOOKUP($N$3,$C$3:$J$9,3,FALSE),A11=VLOOKUP($N$3,$C$3:$J$9,5,FALSE),A11=VLOOKUP($N$3,$C$3:$J$9,7,FALSE))</formula>
    </cfRule>
    <cfRule type="cellIs" dxfId="52" priority="11" operator="equal">
      <formula>tonic</formula>
    </cfRule>
  </conditionalFormatting>
  <dataValidations count="1">
    <dataValidation type="list" allowBlank="1" showInputMessage="1" showErrorMessage="1" sqref="N3" xr:uid="{F5FA9826-C9ED-4A6A-A643-B190C8F4F938}">
      <formula1>chord.list</formula1>
    </dataValidation>
  </dataValidations>
  <pageMargins left="0.7" right="0.7" top="0.75" bottom="0.75" header="0.3" footer="0.3"/>
  <ignoredErrors>
    <ignoredError sqref="Y12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1E95D-6A31-4502-ABFB-DBA508937FFB}">
  <sheetPr>
    <tabColor rgb="FFFFFF00"/>
  </sheetPr>
  <dimension ref="A40:L57"/>
  <sheetViews>
    <sheetView showGridLines="0" showRowColHeaders="0" topLeftCell="A25" zoomScale="70" zoomScaleNormal="70" workbookViewId="0">
      <selection activeCell="F48" sqref="F48"/>
    </sheetView>
  </sheetViews>
  <sheetFormatPr defaultColWidth="0" defaultRowHeight="14.4" x14ac:dyDescent="0.3"/>
  <cols>
    <col min="1" max="1" width="8.88671875" customWidth="1"/>
    <col min="2" max="2" width="8.21875" customWidth="1"/>
    <col min="3" max="3" width="10.44140625" customWidth="1"/>
    <col min="4" max="12" width="8.88671875" customWidth="1"/>
    <col min="13" max="16384" width="8.88671875" hidden="1"/>
  </cols>
  <sheetData>
    <row r="40" spans="1:11" x14ac:dyDescent="0.3">
      <c r="E40" s="6">
        <v>7</v>
      </c>
      <c r="F40" s="6">
        <v>6</v>
      </c>
      <c r="G40" s="6">
        <v>5</v>
      </c>
      <c r="H40" s="6">
        <v>4</v>
      </c>
      <c r="I40" s="6">
        <v>3</v>
      </c>
      <c r="J40" s="6">
        <v>2</v>
      </c>
      <c r="K40" s="6">
        <v>1</v>
      </c>
    </row>
    <row r="41" spans="1:11" x14ac:dyDescent="0.3">
      <c r="E41" s="6">
        <v>1</v>
      </c>
      <c r="F41" s="6">
        <v>2</v>
      </c>
      <c r="G41" s="6">
        <v>3</v>
      </c>
      <c r="H41" s="6">
        <v>4</v>
      </c>
      <c r="I41" s="6">
        <v>5</v>
      </c>
      <c r="J41" s="6">
        <v>6</v>
      </c>
      <c r="K41" s="6">
        <v>7</v>
      </c>
    </row>
    <row r="42" spans="1:11" ht="28.8" x14ac:dyDescent="0.3">
      <c r="A42" s="58" t="s">
        <v>147</v>
      </c>
      <c r="B42" s="58" t="s">
        <v>153</v>
      </c>
      <c r="C42" s="58" t="s">
        <v>132</v>
      </c>
      <c r="D42" s="58" t="s">
        <v>133</v>
      </c>
      <c r="E42" s="6" t="s">
        <v>6</v>
      </c>
      <c r="F42" s="6" t="s">
        <v>3</v>
      </c>
      <c r="G42" s="6" t="s">
        <v>1</v>
      </c>
      <c r="H42" s="6" t="s">
        <v>4</v>
      </c>
      <c r="I42" s="6" t="s">
        <v>0</v>
      </c>
      <c r="J42" s="6" t="s">
        <v>5</v>
      </c>
      <c r="K42" s="6" t="s">
        <v>2</v>
      </c>
    </row>
    <row r="43" spans="1:11" x14ac:dyDescent="0.3">
      <c r="A43" t="s">
        <v>115</v>
      </c>
      <c r="B43" t="s">
        <v>116</v>
      </c>
      <c r="C43" s="6">
        <v>0</v>
      </c>
      <c r="D43" s="6">
        <v>0</v>
      </c>
      <c r="E43" s="6" t="str">
        <f>IF($C43&lt;E$41,"",_xlfn.CONCAT(E$42,"#"))</f>
        <v/>
      </c>
      <c r="F43" s="6" t="str">
        <f t="shared" ref="F43:K50" si="0">IF($C43&lt;F$41,"",_xlfn.CONCAT(F$42,"#"))</f>
        <v/>
      </c>
      <c r="G43" s="6" t="str">
        <f t="shared" si="0"/>
        <v/>
      </c>
      <c r="H43" s="6" t="str">
        <f t="shared" si="0"/>
        <v/>
      </c>
      <c r="I43" s="6" t="str">
        <f t="shared" si="0"/>
        <v/>
      </c>
      <c r="J43" s="6" t="str">
        <f t="shared" si="0"/>
        <v/>
      </c>
      <c r="K43" s="6" t="str">
        <f t="shared" si="0"/>
        <v/>
      </c>
    </row>
    <row r="44" spans="1:11" x14ac:dyDescent="0.3">
      <c r="A44" t="s">
        <v>117</v>
      </c>
      <c r="B44" t="s">
        <v>118</v>
      </c>
      <c r="C44" s="6">
        <v>1</v>
      </c>
      <c r="D44" s="6">
        <v>0</v>
      </c>
      <c r="E44" s="6" t="str">
        <f t="shared" ref="E44:E50" si="1">IF($C44&lt;E$41,"",_xlfn.CONCAT(E$42,"#"))</f>
        <v>F#</v>
      </c>
      <c r="F44" s="6" t="str">
        <f t="shared" si="0"/>
        <v/>
      </c>
      <c r="G44" s="6" t="str">
        <f t="shared" si="0"/>
        <v/>
      </c>
      <c r="H44" s="6" t="str">
        <f t="shared" si="0"/>
        <v/>
      </c>
      <c r="I44" s="6" t="str">
        <f t="shared" si="0"/>
        <v/>
      </c>
      <c r="J44" s="6" t="str">
        <f t="shared" si="0"/>
        <v/>
      </c>
      <c r="K44" s="6" t="str">
        <f t="shared" si="0"/>
        <v/>
      </c>
    </row>
    <row r="45" spans="1:11" x14ac:dyDescent="0.3">
      <c r="A45" t="s">
        <v>124</v>
      </c>
      <c r="B45" t="s">
        <v>120</v>
      </c>
      <c r="C45" s="6">
        <v>2</v>
      </c>
      <c r="D45" s="6">
        <v>0</v>
      </c>
      <c r="E45" s="6" t="str">
        <f t="shared" si="1"/>
        <v>F#</v>
      </c>
      <c r="F45" s="6" t="str">
        <f t="shared" si="0"/>
        <v>C#</v>
      </c>
      <c r="G45" s="6" t="str">
        <f t="shared" si="0"/>
        <v/>
      </c>
      <c r="H45" s="6" t="str">
        <f t="shared" si="0"/>
        <v/>
      </c>
      <c r="I45" s="6" t="str">
        <f t="shared" si="0"/>
        <v/>
      </c>
      <c r="J45" s="6" t="str">
        <f t="shared" si="0"/>
        <v/>
      </c>
      <c r="K45" s="6" t="str">
        <f t="shared" si="0"/>
        <v/>
      </c>
    </row>
    <row r="46" spans="1:11" x14ac:dyDescent="0.3">
      <c r="A46" t="s">
        <v>121</v>
      </c>
      <c r="B46" t="s">
        <v>125</v>
      </c>
      <c r="C46" s="6">
        <v>3</v>
      </c>
      <c r="D46" s="6">
        <v>0</v>
      </c>
      <c r="E46" s="6" t="str">
        <f t="shared" si="1"/>
        <v>F#</v>
      </c>
      <c r="F46" s="6" t="str">
        <f t="shared" si="0"/>
        <v>C#</v>
      </c>
      <c r="G46" s="6" t="str">
        <f t="shared" si="0"/>
        <v>G#</v>
      </c>
      <c r="H46" s="6" t="str">
        <f t="shared" si="0"/>
        <v/>
      </c>
      <c r="I46" s="6" t="str">
        <f t="shared" si="0"/>
        <v/>
      </c>
      <c r="J46" s="6" t="str">
        <f t="shared" si="0"/>
        <v/>
      </c>
      <c r="K46" s="6" t="str">
        <f t="shared" si="0"/>
        <v/>
      </c>
    </row>
    <row r="47" spans="1:11" x14ac:dyDescent="0.3">
      <c r="A47" t="s">
        <v>122</v>
      </c>
      <c r="B47" t="s">
        <v>126</v>
      </c>
      <c r="C47" s="6">
        <v>4</v>
      </c>
      <c r="D47" s="6">
        <v>0</v>
      </c>
      <c r="E47" s="6" t="str">
        <f t="shared" si="1"/>
        <v>F#</v>
      </c>
      <c r="F47" s="6" t="str">
        <f t="shared" si="0"/>
        <v>C#</v>
      </c>
      <c r="G47" s="6" t="str">
        <f t="shared" si="0"/>
        <v>G#</v>
      </c>
      <c r="H47" s="6" t="str">
        <f t="shared" si="0"/>
        <v>D#</v>
      </c>
      <c r="I47" s="6" t="str">
        <f t="shared" si="0"/>
        <v/>
      </c>
      <c r="J47" s="6" t="str">
        <f t="shared" si="0"/>
        <v/>
      </c>
      <c r="K47" s="6" t="str">
        <f t="shared" si="0"/>
        <v/>
      </c>
    </row>
    <row r="48" spans="1:11" x14ac:dyDescent="0.3">
      <c r="A48" t="s">
        <v>123</v>
      </c>
      <c r="B48" t="s">
        <v>127</v>
      </c>
      <c r="C48" s="6">
        <v>5</v>
      </c>
      <c r="D48" s="6">
        <v>0</v>
      </c>
      <c r="E48" s="6" t="str">
        <f t="shared" si="1"/>
        <v>F#</v>
      </c>
      <c r="F48" s="6" t="str">
        <f t="shared" si="0"/>
        <v>C#</v>
      </c>
      <c r="G48" s="6" t="str">
        <f t="shared" si="0"/>
        <v>G#</v>
      </c>
      <c r="H48" s="6" t="str">
        <f t="shared" si="0"/>
        <v>D#</v>
      </c>
      <c r="I48" s="6" t="str">
        <f t="shared" si="0"/>
        <v>A#</v>
      </c>
      <c r="J48" s="6" t="str">
        <f t="shared" si="0"/>
        <v/>
      </c>
      <c r="K48" s="6" t="str">
        <f t="shared" si="0"/>
        <v/>
      </c>
    </row>
    <row r="49" spans="1:11" x14ac:dyDescent="0.3">
      <c r="A49" t="s">
        <v>128</v>
      </c>
      <c r="B49" t="s">
        <v>129</v>
      </c>
      <c r="C49" s="6">
        <v>6</v>
      </c>
      <c r="D49" s="6">
        <v>0</v>
      </c>
      <c r="E49" s="6" t="str">
        <f t="shared" si="1"/>
        <v>F#</v>
      </c>
      <c r="F49" s="6" t="str">
        <f t="shared" si="0"/>
        <v>C#</v>
      </c>
      <c r="G49" s="6" t="str">
        <f t="shared" si="0"/>
        <v>G#</v>
      </c>
      <c r="H49" s="6" t="str">
        <f t="shared" si="0"/>
        <v>D#</v>
      </c>
      <c r="I49" s="6" t="str">
        <f t="shared" si="0"/>
        <v>A#</v>
      </c>
      <c r="J49" s="57" t="str">
        <f t="shared" si="0"/>
        <v>E#</v>
      </c>
      <c r="K49" s="6" t="str">
        <f t="shared" si="0"/>
        <v/>
      </c>
    </row>
    <row r="50" spans="1:11" x14ac:dyDescent="0.3">
      <c r="A50" t="s">
        <v>130</v>
      </c>
      <c r="B50" t="s">
        <v>131</v>
      </c>
      <c r="C50" s="6">
        <v>7</v>
      </c>
      <c r="D50" s="6">
        <v>0</v>
      </c>
      <c r="E50" s="6" t="str">
        <f t="shared" si="1"/>
        <v>F#</v>
      </c>
      <c r="F50" s="6" t="str">
        <f t="shared" si="0"/>
        <v>C#</v>
      </c>
      <c r="G50" s="6" t="str">
        <f t="shared" si="0"/>
        <v>G#</v>
      </c>
      <c r="H50" s="6" t="str">
        <f t="shared" si="0"/>
        <v>D#</v>
      </c>
      <c r="I50" s="6" t="str">
        <f t="shared" si="0"/>
        <v>A#</v>
      </c>
      <c r="J50" s="57" t="str">
        <f t="shared" si="0"/>
        <v>E#</v>
      </c>
      <c r="K50" s="57" t="str">
        <f t="shared" si="0"/>
        <v>B#</v>
      </c>
    </row>
    <row r="51" spans="1:11" x14ac:dyDescent="0.3">
      <c r="A51" t="s">
        <v>119</v>
      </c>
      <c r="B51" t="s">
        <v>134</v>
      </c>
      <c r="C51" s="6">
        <v>0</v>
      </c>
      <c r="D51" s="6">
        <v>1</v>
      </c>
      <c r="E51" s="6" t="str">
        <f t="shared" ref="E51:K57" si="2">IF($D51&lt;E$40,"",_xlfn.CONCAT(E$42,"b"))</f>
        <v/>
      </c>
      <c r="F51" s="6" t="str">
        <f t="shared" si="2"/>
        <v/>
      </c>
      <c r="G51" s="6" t="str">
        <f t="shared" si="2"/>
        <v/>
      </c>
      <c r="H51" s="6" t="str">
        <f t="shared" si="2"/>
        <v/>
      </c>
      <c r="I51" s="6" t="str">
        <f t="shared" si="2"/>
        <v/>
      </c>
      <c r="J51" s="6" t="str">
        <f t="shared" si="2"/>
        <v/>
      </c>
      <c r="K51" s="6" t="str">
        <f>IF($D51&lt;K$40,"",_xlfn.CONCAT(K$42,"b"))</f>
        <v>Bb</v>
      </c>
    </row>
    <row r="52" spans="1:11" x14ac:dyDescent="0.3">
      <c r="A52" t="s">
        <v>135</v>
      </c>
      <c r="B52" t="s">
        <v>136</v>
      </c>
      <c r="C52" s="6">
        <v>0</v>
      </c>
      <c r="D52" s="6">
        <v>2</v>
      </c>
      <c r="E52" s="6" t="str">
        <f t="shared" si="2"/>
        <v/>
      </c>
      <c r="F52" s="6" t="str">
        <f t="shared" si="2"/>
        <v/>
      </c>
      <c r="G52" s="6" t="str">
        <f t="shared" si="2"/>
        <v/>
      </c>
      <c r="H52" s="6" t="str">
        <f t="shared" si="2"/>
        <v/>
      </c>
      <c r="I52" s="6" t="str">
        <f t="shared" si="2"/>
        <v/>
      </c>
      <c r="J52" s="6" t="str">
        <f t="shared" si="2"/>
        <v>Eb</v>
      </c>
      <c r="K52" s="6" t="str">
        <f t="shared" si="2"/>
        <v>Bb</v>
      </c>
    </row>
    <row r="53" spans="1:11" x14ac:dyDescent="0.3">
      <c r="A53" t="s">
        <v>137</v>
      </c>
      <c r="B53" t="s">
        <v>138</v>
      </c>
      <c r="C53" s="6">
        <v>0</v>
      </c>
      <c r="D53" s="6">
        <v>3</v>
      </c>
      <c r="E53" s="6" t="str">
        <f t="shared" si="2"/>
        <v/>
      </c>
      <c r="F53" s="6" t="str">
        <f t="shared" si="2"/>
        <v/>
      </c>
      <c r="G53" s="6" t="str">
        <f t="shared" si="2"/>
        <v/>
      </c>
      <c r="H53" s="6" t="str">
        <f t="shared" si="2"/>
        <v/>
      </c>
      <c r="I53" s="6" t="str">
        <f t="shared" si="2"/>
        <v>Ab</v>
      </c>
      <c r="J53" s="6" t="str">
        <f t="shared" si="2"/>
        <v>Eb</v>
      </c>
      <c r="K53" s="6" t="str">
        <f t="shared" si="2"/>
        <v>Bb</v>
      </c>
    </row>
    <row r="54" spans="1:11" x14ac:dyDescent="0.3">
      <c r="A54" t="s">
        <v>139</v>
      </c>
      <c r="B54" t="s">
        <v>140</v>
      </c>
      <c r="C54" s="6">
        <v>0</v>
      </c>
      <c r="D54" s="6">
        <v>4</v>
      </c>
      <c r="E54" s="6" t="str">
        <f t="shared" si="2"/>
        <v/>
      </c>
      <c r="F54" s="6" t="str">
        <f t="shared" si="2"/>
        <v/>
      </c>
      <c r="G54" s="6" t="str">
        <f t="shared" si="2"/>
        <v/>
      </c>
      <c r="H54" s="6" t="str">
        <f t="shared" si="2"/>
        <v>Db</v>
      </c>
      <c r="I54" s="6" t="str">
        <f t="shared" si="2"/>
        <v>Ab</v>
      </c>
      <c r="J54" s="6" t="str">
        <f t="shared" si="2"/>
        <v>Eb</v>
      </c>
      <c r="K54" s="6" t="str">
        <f t="shared" si="2"/>
        <v>Bb</v>
      </c>
    </row>
    <row r="55" spans="1:11" x14ac:dyDescent="0.3">
      <c r="A55" t="s">
        <v>141</v>
      </c>
      <c r="B55" t="s">
        <v>142</v>
      </c>
      <c r="C55" s="6">
        <v>0</v>
      </c>
      <c r="D55" s="6">
        <v>5</v>
      </c>
      <c r="E55" s="6" t="str">
        <f t="shared" si="2"/>
        <v/>
      </c>
      <c r="F55" s="6" t="str">
        <f t="shared" si="2"/>
        <v/>
      </c>
      <c r="G55" s="6" t="str">
        <f t="shared" si="2"/>
        <v>Gb</v>
      </c>
      <c r="H55" s="6" t="str">
        <f t="shared" si="2"/>
        <v>Db</v>
      </c>
      <c r="I55" s="6" t="str">
        <f t="shared" si="2"/>
        <v>Ab</v>
      </c>
      <c r="J55" s="6" t="str">
        <f t="shared" si="2"/>
        <v>Eb</v>
      </c>
      <c r="K55" s="6" t="str">
        <f t="shared" si="2"/>
        <v>Bb</v>
      </c>
    </row>
    <row r="56" spans="1:11" x14ac:dyDescent="0.3">
      <c r="A56" t="s">
        <v>143</v>
      </c>
      <c r="B56" t="s">
        <v>144</v>
      </c>
      <c r="C56" s="6">
        <v>0</v>
      </c>
      <c r="D56" s="6">
        <v>6</v>
      </c>
      <c r="E56" s="6" t="str">
        <f t="shared" si="2"/>
        <v/>
      </c>
      <c r="F56" s="57" t="str">
        <f t="shared" si="2"/>
        <v>Cb</v>
      </c>
      <c r="G56" s="6" t="str">
        <f t="shared" si="2"/>
        <v>Gb</v>
      </c>
      <c r="H56" s="6" t="str">
        <f t="shared" si="2"/>
        <v>Db</v>
      </c>
      <c r="I56" s="6" t="str">
        <f t="shared" si="2"/>
        <v>Ab</v>
      </c>
      <c r="J56" s="6" t="str">
        <f t="shared" si="2"/>
        <v>Eb</v>
      </c>
      <c r="K56" s="6" t="str">
        <f t="shared" si="2"/>
        <v>Bb</v>
      </c>
    </row>
    <row r="57" spans="1:11" x14ac:dyDescent="0.3">
      <c r="A57" s="56" t="s">
        <v>145</v>
      </c>
      <c r="B57" t="s">
        <v>146</v>
      </c>
      <c r="C57" s="6">
        <v>0</v>
      </c>
      <c r="D57" s="6">
        <v>7</v>
      </c>
      <c r="E57" s="57" t="str">
        <f t="shared" si="2"/>
        <v>Fb</v>
      </c>
      <c r="F57" s="57" t="str">
        <f t="shared" si="2"/>
        <v>Cb</v>
      </c>
      <c r="G57" s="6" t="str">
        <f t="shared" si="2"/>
        <v>Gb</v>
      </c>
      <c r="H57" s="6" t="str">
        <f t="shared" si="2"/>
        <v>Db</v>
      </c>
      <c r="I57" s="6" t="str">
        <f t="shared" si="2"/>
        <v>Ab</v>
      </c>
      <c r="J57" s="6" t="str">
        <f t="shared" si="2"/>
        <v>Eb</v>
      </c>
      <c r="K57" s="6" t="str">
        <f t="shared" si="2"/>
        <v>Bb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B0D1-EC8E-41D0-8049-422E948D97F4}">
  <sheetPr>
    <tabColor rgb="FFFF0000"/>
  </sheetPr>
  <dimension ref="A1:AE36"/>
  <sheetViews>
    <sheetView showGridLines="0" showRowColHeaders="0" workbookViewId="0">
      <selection activeCell="K23" sqref="K23"/>
    </sheetView>
  </sheetViews>
  <sheetFormatPr defaultColWidth="0" defaultRowHeight="14.4" x14ac:dyDescent="0.3"/>
  <cols>
    <col min="1" max="1" width="25.109375" customWidth="1"/>
    <col min="2" max="2" width="10.33203125" customWidth="1"/>
    <col min="3" max="14" width="8.88671875" customWidth="1"/>
    <col min="15" max="31" width="8.88671875" hidden="1" customWidth="1"/>
    <col min="32" max="16384" width="8.88671875" hidden="1"/>
  </cols>
  <sheetData>
    <row r="1" spans="1:31" x14ac:dyDescent="0.3">
      <c r="A1" t="s">
        <v>9</v>
      </c>
      <c r="B1" s="13" t="s">
        <v>66</v>
      </c>
      <c r="C1" s="3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s="14" t="s">
        <v>18</v>
      </c>
      <c r="K1" s="5" t="s">
        <v>21</v>
      </c>
      <c r="L1" s="5" t="s">
        <v>22</v>
      </c>
      <c r="M1" s="5" t="s">
        <v>23</v>
      </c>
      <c r="N1" s="5" t="s">
        <v>19</v>
      </c>
      <c r="O1" s="5" t="s">
        <v>24</v>
      </c>
      <c r="P1" s="5" t="s">
        <v>25</v>
      </c>
      <c r="Q1" s="15" t="s">
        <v>26</v>
      </c>
      <c r="R1" s="3" t="s">
        <v>27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20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s="13" t="s">
        <v>64</v>
      </c>
    </row>
    <row r="2" spans="1:31" x14ac:dyDescent="0.3">
      <c r="A2" s="16" t="s">
        <v>69</v>
      </c>
      <c r="B2" s="20">
        <v>7</v>
      </c>
      <c r="C2" s="16">
        <v>2</v>
      </c>
      <c r="D2" s="32">
        <v>2</v>
      </c>
      <c r="E2" s="32">
        <v>2</v>
      </c>
      <c r="F2" s="32">
        <v>2</v>
      </c>
      <c r="G2" s="32">
        <v>1</v>
      </c>
      <c r="H2" s="32">
        <v>2</v>
      </c>
      <c r="I2" s="32">
        <v>1</v>
      </c>
      <c r="J2" s="33">
        <v>2</v>
      </c>
      <c r="K2" s="31">
        <f>scale.table[[#This Row],[2]]</f>
        <v>2</v>
      </c>
      <c r="L2" s="31">
        <f>scale.table[[#This Row],[3]]</f>
        <v>2</v>
      </c>
      <c r="M2" s="31">
        <f>scale.table[[#This Row],[4]]</f>
        <v>2</v>
      </c>
      <c r="N2" s="31">
        <f>scale.table[[#This Row],[5]]</f>
        <v>1</v>
      </c>
      <c r="O2" s="31">
        <f>scale.table[[#This Row],[6]]</f>
        <v>2</v>
      </c>
      <c r="P2" s="31">
        <f>scale.table[[#This Row],[7]]</f>
        <v>1</v>
      </c>
      <c r="Q2" s="31">
        <f>scale.table[[#This Row],[8]]</f>
        <v>2</v>
      </c>
      <c r="R2" s="31">
        <f>scale.table[[#This Row],[9]]</f>
        <v>2</v>
      </c>
      <c r="S2" s="31">
        <f>scale.table[[#This Row],[10]]</f>
        <v>2</v>
      </c>
      <c r="T2" s="31">
        <f>scale.table[[#This Row],[11]]</f>
        <v>2</v>
      </c>
      <c r="U2" s="31">
        <f>scale.table[[#This Row],[12]]</f>
        <v>1</v>
      </c>
      <c r="V2" s="31">
        <f>scale.table[[#This Row],[13]]</f>
        <v>2</v>
      </c>
      <c r="W2" s="31">
        <f>scale.table[[#This Row],[14]]</f>
        <v>1</v>
      </c>
      <c r="X2" s="31">
        <f>scale.table[[#This Row],[15]]</f>
        <v>2</v>
      </c>
      <c r="Y2" s="31">
        <f>scale.table[[#This Row],[16]]</f>
        <v>2</v>
      </c>
      <c r="Z2" s="31">
        <f>scale.table[[#This Row],[17]]</f>
        <v>2</v>
      </c>
      <c r="AA2" s="31">
        <f>scale.table[[#This Row],[18]]</f>
        <v>2</v>
      </c>
      <c r="AB2" s="31">
        <f>scale.table[[#This Row],[19]]</f>
        <v>1</v>
      </c>
      <c r="AC2" s="31">
        <f>scale.table[[#This Row],[20]]</f>
        <v>2</v>
      </c>
      <c r="AD2" s="31">
        <f>scale.table[[#This Row],[21]]</f>
        <v>1</v>
      </c>
      <c r="AE2" s="31">
        <f>scale.table[[#This Row],[22]]</f>
        <v>2</v>
      </c>
    </row>
    <row r="3" spans="1:31" x14ac:dyDescent="0.3">
      <c r="A3" s="17" t="s">
        <v>71</v>
      </c>
      <c r="B3" s="21">
        <v>6</v>
      </c>
      <c r="C3" s="17">
        <v>1</v>
      </c>
      <c r="D3" s="32">
        <v>3</v>
      </c>
      <c r="E3" s="32">
        <v>1</v>
      </c>
      <c r="F3" s="32">
        <v>3</v>
      </c>
      <c r="G3" s="32">
        <v>1</v>
      </c>
      <c r="H3" s="32">
        <v>3</v>
      </c>
      <c r="I3" s="33">
        <v>1</v>
      </c>
      <c r="J3" s="34">
        <f>scale.table[[#This Row],[2]]</f>
        <v>3</v>
      </c>
      <c r="K3" s="34">
        <f>scale.table[[#This Row],[3]]</f>
        <v>1</v>
      </c>
      <c r="L3" s="34">
        <f>scale.table[[#This Row],[4]]</f>
        <v>3</v>
      </c>
      <c r="M3" s="34">
        <f>scale.table[[#This Row],[5]]</f>
        <v>1</v>
      </c>
      <c r="N3" s="34">
        <f>scale.table[[#This Row],[6]]</f>
        <v>3</v>
      </c>
      <c r="O3" s="34">
        <f>scale.table[[#This Row],[7]]</f>
        <v>1</v>
      </c>
      <c r="P3" s="34">
        <f>scale.table[[#This Row],[8]]</f>
        <v>3</v>
      </c>
      <c r="Q3" s="34">
        <f>scale.table[[#This Row],[9]]</f>
        <v>1</v>
      </c>
      <c r="R3" s="34">
        <f>scale.table[[#This Row],[10]]</f>
        <v>3</v>
      </c>
      <c r="S3" s="34">
        <f>scale.table[[#This Row],[11]]</f>
        <v>1</v>
      </c>
      <c r="T3" s="34">
        <f>scale.table[[#This Row],[12]]</f>
        <v>3</v>
      </c>
      <c r="U3" s="34">
        <f>scale.table[[#This Row],[13]]</f>
        <v>1</v>
      </c>
      <c r="V3" s="34">
        <f>scale.table[[#This Row],[14]]</f>
        <v>3</v>
      </c>
      <c r="W3" s="34">
        <f>scale.table[[#This Row],[15]]</f>
        <v>1</v>
      </c>
      <c r="X3" s="34">
        <f>scale.table[[#This Row],[16]]</f>
        <v>3</v>
      </c>
      <c r="Y3" s="34">
        <f>scale.table[[#This Row],[17]]</f>
        <v>1</v>
      </c>
      <c r="Z3" s="34">
        <f>scale.table[[#This Row],[18]]</f>
        <v>3</v>
      </c>
      <c r="AA3" s="34">
        <f>scale.table[[#This Row],[19]]</f>
        <v>1</v>
      </c>
      <c r="AB3" s="34">
        <f>scale.table[[#This Row],[20]]</f>
        <v>3</v>
      </c>
      <c r="AC3" s="34">
        <f>scale.table[[#This Row],[21]]</f>
        <v>1</v>
      </c>
      <c r="AD3" s="34">
        <f>scale.table[[#This Row],[22]]</f>
        <v>3</v>
      </c>
      <c r="AE3" s="30"/>
    </row>
    <row r="4" spans="1:31" x14ac:dyDescent="0.3">
      <c r="A4" s="17" t="s">
        <v>77</v>
      </c>
      <c r="B4" s="21">
        <v>6</v>
      </c>
      <c r="C4" s="17">
        <v>2</v>
      </c>
      <c r="D4" s="19">
        <v>3</v>
      </c>
      <c r="E4" s="19">
        <v>2</v>
      </c>
      <c r="F4" s="19">
        <v>1</v>
      </c>
      <c r="G4" s="19">
        <v>1</v>
      </c>
      <c r="H4" s="19">
        <v>3</v>
      </c>
      <c r="I4" s="24">
        <v>2</v>
      </c>
      <c r="J4" s="29">
        <f>scale.table[[#This Row],[2]]</f>
        <v>3</v>
      </c>
      <c r="K4" s="29">
        <f>scale.table[[#This Row],[3]]</f>
        <v>2</v>
      </c>
      <c r="L4" s="29">
        <f>scale.table[[#This Row],[4]]</f>
        <v>1</v>
      </c>
      <c r="M4" s="29">
        <f>scale.table[[#This Row],[5]]</f>
        <v>1</v>
      </c>
      <c r="N4" s="29">
        <f>scale.table[[#This Row],[6]]</f>
        <v>3</v>
      </c>
      <c r="O4" s="29">
        <f>scale.table[[#This Row],[7]]</f>
        <v>2</v>
      </c>
      <c r="P4" s="29">
        <f>scale.table[[#This Row],[8]]</f>
        <v>3</v>
      </c>
      <c r="Q4" s="29">
        <f>scale.table[[#This Row],[9]]</f>
        <v>2</v>
      </c>
      <c r="R4" s="29">
        <f>scale.table[[#This Row],[10]]</f>
        <v>1</v>
      </c>
      <c r="S4" s="29">
        <f>scale.table[[#This Row],[11]]</f>
        <v>1</v>
      </c>
      <c r="T4" s="29">
        <f>scale.table[[#This Row],[12]]</f>
        <v>3</v>
      </c>
      <c r="U4" s="29">
        <f>scale.table[[#This Row],[13]]</f>
        <v>2</v>
      </c>
      <c r="V4" s="29">
        <f>scale.table[[#This Row],[14]]</f>
        <v>3</v>
      </c>
      <c r="W4" s="29">
        <f>scale.table[[#This Row],[15]]</f>
        <v>2</v>
      </c>
      <c r="X4" s="29">
        <f>scale.table[[#This Row],[16]]</f>
        <v>1</v>
      </c>
      <c r="Y4" s="29">
        <f>scale.table[[#This Row],[17]]</f>
        <v>1</v>
      </c>
      <c r="Z4" s="29">
        <f>scale.table[[#This Row],[18]]</f>
        <v>3</v>
      </c>
      <c r="AA4" s="29">
        <f>scale.table[[#This Row],[19]]</f>
        <v>2</v>
      </c>
      <c r="AB4" s="29">
        <f>scale.table[[#This Row],[20]]</f>
        <v>3</v>
      </c>
      <c r="AC4" s="29">
        <f>scale.table[[#This Row],[21]]</f>
        <v>2</v>
      </c>
      <c r="AD4" s="28">
        <f>scale.table[[#This Row],[22]]</f>
        <v>1</v>
      </c>
      <c r="AE4" s="28"/>
    </row>
    <row r="5" spans="1:31" x14ac:dyDescent="0.3">
      <c r="A5" s="17" t="s">
        <v>80</v>
      </c>
      <c r="B5" s="21">
        <v>7</v>
      </c>
      <c r="C5" s="17">
        <v>1</v>
      </c>
      <c r="D5" s="19">
        <v>1</v>
      </c>
      <c r="E5" s="19">
        <v>3</v>
      </c>
      <c r="F5" s="19">
        <v>1</v>
      </c>
      <c r="G5" s="19">
        <v>2</v>
      </c>
      <c r="H5" s="19">
        <v>1</v>
      </c>
      <c r="I5" s="19">
        <v>3</v>
      </c>
      <c r="J5" s="24">
        <v>1</v>
      </c>
      <c r="K5" s="31">
        <f>scale.table[[#This Row],[2]]</f>
        <v>1</v>
      </c>
      <c r="L5" s="31">
        <f>scale.table[[#This Row],[3]]</f>
        <v>3</v>
      </c>
      <c r="M5" s="31">
        <f>scale.table[[#This Row],[4]]</f>
        <v>1</v>
      </c>
      <c r="N5" s="31">
        <f>scale.table[[#This Row],[5]]</f>
        <v>2</v>
      </c>
      <c r="O5" s="31">
        <f>scale.table[[#This Row],[6]]</f>
        <v>1</v>
      </c>
      <c r="P5" s="31">
        <f>scale.table[[#This Row],[7]]</f>
        <v>3</v>
      </c>
      <c r="Q5" s="31">
        <f>scale.table[[#This Row],[8]]</f>
        <v>1</v>
      </c>
      <c r="R5" s="31">
        <f>scale.table[[#This Row],[9]]</f>
        <v>1</v>
      </c>
      <c r="S5" s="31">
        <f>scale.table[[#This Row],[10]]</f>
        <v>3</v>
      </c>
      <c r="T5" s="31">
        <f>scale.table[[#This Row],[11]]</f>
        <v>1</v>
      </c>
      <c r="U5" s="31">
        <f>scale.table[[#This Row],[12]]</f>
        <v>2</v>
      </c>
      <c r="V5" s="31">
        <f>scale.table[[#This Row],[13]]</f>
        <v>1</v>
      </c>
      <c r="W5" s="31">
        <f>scale.table[[#This Row],[14]]</f>
        <v>3</v>
      </c>
      <c r="X5" s="31">
        <f>scale.table[[#This Row],[15]]</f>
        <v>1</v>
      </c>
      <c r="Y5" s="31">
        <f>scale.table[[#This Row],[16]]</f>
        <v>1</v>
      </c>
      <c r="Z5" s="31">
        <f>scale.table[[#This Row],[17]]</f>
        <v>3</v>
      </c>
      <c r="AA5" s="31">
        <f>scale.table[[#This Row],[18]]</f>
        <v>1</v>
      </c>
      <c r="AB5" s="31">
        <f>scale.table[[#This Row],[19]]</f>
        <v>2</v>
      </c>
      <c r="AC5" s="31">
        <f>scale.table[[#This Row],[20]]</f>
        <v>1</v>
      </c>
      <c r="AD5" s="31">
        <f>scale.table[[#This Row],[21]]</f>
        <v>3</v>
      </c>
      <c r="AE5" s="31">
        <f>scale.table[[#This Row],[22]]</f>
        <v>1</v>
      </c>
    </row>
    <row r="6" spans="1:31" x14ac:dyDescent="0.3">
      <c r="A6" s="18" t="s">
        <v>79</v>
      </c>
      <c r="B6" s="22">
        <v>7</v>
      </c>
      <c r="C6" s="18">
        <v>1</v>
      </c>
      <c r="D6" s="19">
        <v>1</v>
      </c>
      <c r="E6" s="19">
        <v>3</v>
      </c>
      <c r="F6" s="19">
        <v>2</v>
      </c>
      <c r="G6" s="19">
        <v>2</v>
      </c>
      <c r="H6" s="19">
        <v>2</v>
      </c>
      <c r="I6" s="19">
        <v>1</v>
      </c>
      <c r="J6" s="24">
        <v>1</v>
      </c>
      <c r="K6" s="29">
        <f>scale.table[[#This Row],[2]]</f>
        <v>1</v>
      </c>
      <c r="L6" s="29">
        <f>scale.table[[#This Row],[3]]</f>
        <v>3</v>
      </c>
      <c r="M6" s="29">
        <f>scale.table[[#This Row],[4]]</f>
        <v>2</v>
      </c>
      <c r="N6" s="29">
        <f>scale.table[[#This Row],[5]]</f>
        <v>2</v>
      </c>
      <c r="O6" s="29">
        <f>scale.table[[#This Row],[6]]</f>
        <v>2</v>
      </c>
      <c r="P6" s="29">
        <f>scale.table[[#This Row],[7]]</f>
        <v>1</v>
      </c>
      <c r="Q6" s="29">
        <f>scale.table[[#This Row],[8]]</f>
        <v>1</v>
      </c>
      <c r="R6" s="29">
        <f>scale.table[[#This Row],[9]]</f>
        <v>1</v>
      </c>
      <c r="S6" s="29">
        <f>scale.table[[#This Row],[10]]</f>
        <v>3</v>
      </c>
      <c r="T6" s="29">
        <f>scale.table[[#This Row],[11]]</f>
        <v>2</v>
      </c>
      <c r="U6" s="29">
        <f>scale.table[[#This Row],[12]]</f>
        <v>2</v>
      </c>
      <c r="V6" s="29">
        <f>scale.table[[#This Row],[13]]</f>
        <v>2</v>
      </c>
      <c r="W6" s="29">
        <f>scale.table[[#This Row],[14]]</f>
        <v>1</v>
      </c>
      <c r="X6" s="29">
        <f>scale.table[[#This Row],[15]]</f>
        <v>1</v>
      </c>
      <c r="Y6" s="29">
        <f>scale.table[[#This Row],[16]]</f>
        <v>1</v>
      </c>
      <c r="Z6" s="29">
        <f>scale.table[[#This Row],[17]]</f>
        <v>3</v>
      </c>
      <c r="AA6" s="29">
        <f>scale.table[[#This Row],[18]]</f>
        <v>2</v>
      </c>
      <c r="AB6" s="29">
        <f>scale.table[[#This Row],[19]]</f>
        <v>2</v>
      </c>
      <c r="AC6" s="29">
        <f>scale.table[[#This Row],[20]]</f>
        <v>2</v>
      </c>
      <c r="AD6" s="29">
        <f>scale.table[[#This Row],[21]]</f>
        <v>1</v>
      </c>
      <c r="AE6" s="28">
        <f>scale.table[[#This Row],[22]]</f>
        <v>1</v>
      </c>
    </row>
    <row r="7" spans="1:31" x14ac:dyDescent="0.3">
      <c r="A7" s="17" t="s">
        <v>84</v>
      </c>
      <c r="B7" s="21">
        <v>7</v>
      </c>
      <c r="C7" s="17">
        <v>1</v>
      </c>
      <c r="D7" s="19">
        <v>1</v>
      </c>
      <c r="E7" s="19">
        <v>3</v>
      </c>
      <c r="F7" s="19">
        <v>1</v>
      </c>
      <c r="G7" s="19">
        <v>2</v>
      </c>
      <c r="H7" s="19">
        <v>1</v>
      </c>
      <c r="I7" s="19">
        <v>3</v>
      </c>
      <c r="J7" s="24">
        <v>1</v>
      </c>
      <c r="K7" s="29">
        <f>scale.table[[#This Row],[2]]</f>
        <v>1</v>
      </c>
      <c r="L7" s="29">
        <f>scale.table[[#This Row],[3]]</f>
        <v>3</v>
      </c>
      <c r="M7" s="29">
        <f>scale.table[[#This Row],[4]]</f>
        <v>1</v>
      </c>
      <c r="N7" s="29">
        <f>scale.table[[#This Row],[5]]</f>
        <v>2</v>
      </c>
      <c r="O7" s="29">
        <f>scale.table[[#This Row],[6]]</f>
        <v>1</v>
      </c>
      <c r="P7" s="29">
        <f>scale.table[[#This Row],[7]]</f>
        <v>3</v>
      </c>
      <c r="Q7" s="29">
        <f>scale.table[[#This Row],[8]]</f>
        <v>1</v>
      </c>
      <c r="R7" s="29">
        <f>scale.table[[#This Row],[9]]</f>
        <v>1</v>
      </c>
      <c r="S7" s="29">
        <f>scale.table[[#This Row],[10]]</f>
        <v>3</v>
      </c>
      <c r="T7" s="29">
        <f>scale.table[[#This Row],[11]]</f>
        <v>1</v>
      </c>
      <c r="U7" s="29">
        <f>scale.table[[#This Row],[12]]</f>
        <v>2</v>
      </c>
      <c r="V7" s="29">
        <f>scale.table[[#This Row],[13]]</f>
        <v>1</v>
      </c>
      <c r="W7" s="29">
        <f>scale.table[[#This Row],[14]]</f>
        <v>3</v>
      </c>
      <c r="X7" s="29">
        <f>scale.table[[#This Row],[15]]</f>
        <v>1</v>
      </c>
      <c r="Y7" s="29">
        <f>scale.table[[#This Row],[16]]</f>
        <v>1</v>
      </c>
      <c r="Z7" s="29">
        <f>scale.table[[#This Row],[17]]</f>
        <v>3</v>
      </c>
      <c r="AA7" s="29">
        <f>scale.table[[#This Row],[18]]</f>
        <v>1</v>
      </c>
      <c r="AB7" s="29">
        <f>scale.table[[#This Row],[19]]</f>
        <v>2</v>
      </c>
      <c r="AC7" s="29">
        <f>scale.table[[#This Row],[20]]</f>
        <v>1</v>
      </c>
      <c r="AD7" s="29">
        <f>scale.table[[#This Row],[21]]</f>
        <v>3</v>
      </c>
      <c r="AE7" s="28">
        <f>scale.table[[#This Row],[22]]</f>
        <v>1</v>
      </c>
    </row>
    <row r="8" spans="1:31" x14ac:dyDescent="0.3">
      <c r="A8" s="17" t="s">
        <v>87</v>
      </c>
      <c r="B8" s="21">
        <v>7</v>
      </c>
      <c r="C8" s="17">
        <v>2</v>
      </c>
      <c r="D8" s="19">
        <v>2</v>
      </c>
      <c r="E8" s="19">
        <v>1</v>
      </c>
      <c r="F8" s="19">
        <v>3</v>
      </c>
      <c r="G8" s="19">
        <v>1</v>
      </c>
      <c r="H8" s="19">
        <v>1</v>
      </c>
      <c r="I8" s="19">
        <v>2</v>
      </c>
      <c r="J8" s="24">
        <v>2</v>
      </c>
      <c r="K8" s="29">
        <f>scale.table[[#This Row],[2]]</f>
        <v>2</v>
      </c>
      <c r="L8" s="29">
        <f>scale.table[[#This Row],[3]]</f>
        <v>1</v>
      </c>
      <c r="M8" s="29">
        <f>scale.table[[#This Row],[4]]</f>
        <v>3</v>
      </c>
      <c r="N8" s="29">
        <f>scale.table[[#This Row],[5]]</f>
        <v>1</v>
      </c>
      <c r="O8" s="29">
        <f>scale.table[[#This Row],[6]]</f>
        <v>1</v>
      </c>
      <c r="P8" s="29">
        <f>scale.table[[#This Row],[7]]</f>
        <v>2</v>
      </c>
      <c r="Q8" s="29">
        <f>scale.table[[#This Row],[8]]</f>
        <v>2</v>
      </c>
      <c r="R8" s="29">
        <f>scale.table[[#This Row],[9]]</f>
        <v>2</v>
      </c>
      <c r="S8" s="29">
        <f>scale.table[[#This Row],[10]]</f>
        <v>1</v>
      </c>
      <c r="T8" s="29">
        <f>scale.table[[#This Row],[11]]</f>
        <v>3</v>
      </c>
      <c r="U8" s="29">
        <f>scale.table[[#This Row],[12]]</f>
        <v>1</v>
      </c>
      <c r="V8" s="29">
        <f>scale.table[[#This Row],[13]]</f>
        <v>1</v>
      </c>
      <c r="W8" s="29">
        <f>scale.table[[#This Row],[14]]</f>
        <v>2</v>
      </c>
      <c r="X8" s="29">
        <f>scale.table[[#This Row],[15]]</f>
        <v>2</v>
      </c>
      <c r="Y8" s="29">
        <f>scale.table[[#This Row],[16]]</f>
        <v>2</v>
      </c>
      <c r="Z8" s="29">
        <f>scale.table[[#This Row],[17]]</f>
        <v>1</v>
      </c>
      <c r="AA8" s="29">
        <f>scale.table[[#This Row],[18]]</f>
        <v>3</v>
      </c>
      <c r="AB8" s="29">
        <f>scale.table[[#This Row],[19]]</f>
        <v>1</v>
      </c>
      <c r="AC8" s="29">
        <f>scale.table[[#This Row],[20]]</f>
        <v>1</v>
      </c>
      <c r="AD8" s="29">
        <f>scale.table[[#This Row],[21]]</f>
        <v>2</v>
      </c>
      <c r="AE8" s="28">
        <f>scale.table[[#This Row],[22]]</f>
        <v>2</v>
      </c>
    </row>
    <row r="9" spans="1:31" x14ac:dyDescent="0.3">
      <c r="A9" s="17" t="s">
        <v>83</v>
      </c>
      <c r="B9" s="21">
        <v>7</v>
      </c>
      <c r="C9" s="17">
        <v>2</v>
      </c>
      <c r="D9" s="19">
        <v>2</v>
      </c>
      <c r="E9" s="19">
        <v>1</v>
      </c>
      <c r="F9" s="19">
        <v>2</v>
      </c>
      <c r="G9" s="19">
        <v>1</v>
      </c>
      <c r="H9" s="19">
        <v>2</v>
      </c>
      <c r="I9" s="19">
        <v>2</v>
      </c>
      <c r="J9" s="24">
        <v>2</v>
      </c>
      <c r="K9" s="29">
        <f>scale.table[[#This Row],[2]]</f>
        <v>2</v>
      </c>
      <c r="L9" s="29">
        <f>scale.table[[#This Row],[3]]</f>
        <v>1</v>
      </c>
      <c r="M9" s="29">
        <f>scale.table[[#This Row],[4]]</f>
        <v>2</v>
      </c>
      <c r="N9" s="29">
        <f>scale.table[[#This Row],[5]]</f>
        <v>1</v>
      </c>
      <c r="O9" s="29">
        <f>scale.table[[#This Row],[6]]</f>
        <v>2</v>
      </c>
      <c r="P9" s="29">
        <f>scale.table[[#This Row],[7]]</f>
        <v>2</v>
      </c>
      <c r="Q9" s="29">
        <f>scale.table[[#This Row],[8]]</f>
        <v>2</v>
      </c>
      <c r="R9" s="29">
        <f>scale.table[[#This Row],[9]]</f>
        <v>2</v>
      </c>
      <c r="S9" s="29">
        <f>scale.table[[#This Row],[10]]</f>
        <v>1</v>
      </c>
      <c r="T9" s="29">
        <f>scale.table[[#This Row],[11]]</f>
        <v>2</v>
      </c>
      <c r="U9" s="29">
        <f>scale.table[[#This Row],[12]]</f>
        <v>1</v>
      </c>
      <c r="V9" s="29">
        <f>scale.table[[#This Row],[13]]</f>
        <v>2</v>
      </c>
      <c r="W9" s="29">
        <f>scale.table[[#This Row],[14]]</f>
        <v>2</v>
      </c>
      <c r="X9" s="29">
        <f>scale.table[[#This Row],[15]]</f>
        <v>2</v>
      </c>
      <c r="Y9" s="29">
        <f>scale.table[[#This Row],[16]]</f>
        <v>2</v>
      </c>
      <c r="Z9" s="29">
        <f>scale.table[[#This Row],[17]]</f>
        <v>1</v>
      </c>
      <c r="AA9" s="29">
        <f>scale.table[[#This Row],[18]]</f>
        <v>2</v>
      </c>
      <c r="AB9" s="29">
        <f>scale.table[[#This Row],[19]]</f>
        <v>1</v>
      </c>
      <c r="AC9" s="29">
        <f>scale.table[[#This Row],[20]]</f>
        <v>2</v>
      </c>
      <c r="AD9" s="29">
        <f>scale.table[[#This Row],[21]]</f>
        <v>2</v>
      </c>
      <c r="AE9" s="28">
        <f>scale.table[[#This Row],[22]]</f>
        <v>2</v>
      </c>
    </row>
    <row r="10" spans="1:31" x14ac:dyDescent="0.3">
      <c r="A10" s="17" t="s">
        <v>10</v>
      </c>
      <c r="B10" s="21">
        <v>7</v>
      </c>
      <c r="C10" s="17">
        <v>1</v>
      </c>
      <c r="D10" s="32">
        <v>2</v>
      </c>
      <c r="E10" s="32">
        <v>2</v>
      </c>
      <c r="F10" s="32">
        <v>1</v>
      </c>
      <c r="G10" s="32">
        <v>2</v>
      </c>
      <c r="H10" s="32">
        <v>2</v>
      </c>
      <c r="I10" s="32">
        <v>2</v>
      </c>
      <c r="J10" s="33">
        <v>1</v>
      </c>
      <c r="K10" s="30">
        <f>scale.table[[#This Row],[2]]</f>
        <v>2</v>
      </c>
      <c r="L10" s="30">
        <f>scale.table[[#This Row],[3]]</f>
        <v>2</v>
      </c>
      <c r="M10" s="30">
        <f>scale.table[[#This Row],[4]]</f>
        <v>1</v>
      </c>
      <c r="N10" s="30">
        <f>scale.table[[#This Row],[5]]</f>
        <v>2</v>
      </c>
      <c r="O10" s="30">
        <f>scale.table[[#This Row],[6]]</f>
        <v>2</v>
      </c>
      <c r="P10" s="30">
        <f>scale.table[[#This Row],[7]]</f>
        <v>2</v>
      </c>
      <c r="Q10" s="30">
        <f>scale.table[[#This Row],[8]]</f>
        <v>1</v>
      </c>
      <c r="R10" s="30">
        <f>scale.table[[#This Row],[9]]</f>
        <v>2</v>
      </c>
      <c r="S10" s="30">
        <f>scale.table[[#This Row],[10]]</f>
        <v>2</v>
      </c>
      <c r="T10" s="30">
        <f>scale.table[[#This Row],[11]]</f>
        <v>1</v>
      </c>
      <c r="U10" s="30">
        <f>scale.table[[#This Row],[12]]</f>
        <v>2</v>
      </c>
      <c r="V10" s="30">
        <f>scale.table[[#This Row],[13]]</f>
        <v>2</v>
      </c>
      <c r="W10" s="30">
        <f>scale.table[[#This Row],[14]]</f>
        <v>2</v>
      </c>
      <c r="X10" s="30">
        <f>scale.table[[#This Row],[15]]</f>
        <v>1</v>
      </c>
      <c r="Y10" s="30">
        <f>scale.table[[#This Row],[16]]</f>
        <v>2</v>
      </c>
      <c r="Z10" s="30">
        <f>scale.table[[#This Row],[17]]</f>
        <v>2</v>
      </c>
      <c r="AA10" s="30">
        <f>scale.table[[#This Row],[18]]</f>
        <v>1</v>
      </c>
      <c r="AB10" s="30">
        <f>scale.table[[#This Row],[19]]</f>
        <v>2</v>
      </c>
      <c r="AC10" s="30">
        <f>scale.table[[#This Row],[20]]</f>
        <v>2</v>
      </c>
      <c r="AD10" s="30">
        <f>scale.table[[#This Row],[21]]</f>
        <v>2</v>
      </c>
      <c r="AE10" s="30">
        <f>scale.table[[#This Row],[22]]</f>
        <v>1</v>
      </c>
    </row>
    <row r="11" spans="1:31" x14ac:dyDescent="0.3">
      <c r="A11" s="17" t="s">
        <v>67</v>
      </c>
      <c r="B11" s="21">
        <v>7</v>
      </c>
      <c r="C11" s="17">
        <v>2</v>
      </c>
      <c r="D11" s="32">
        <v>2</v>
      </c>
      <c r="E11" s="32">
        <v>1</v>
      </c>
      <c r="F11" s="32">
        <v>2</v>
      </c>
      <c r="G11" s="32">
        <v>2</v>
      </c>
      <c r="H11" s="32">
        <v>1</v>
      </c>
      <c r="I11" s="32">
        <v>2</v>
      </c>
      <c r="J11" s="33">
        <v>2</v>
      </c>
      <c r="K11" s="31">
        <f>scale.table[[#This Row],[2]]</f>
        <v>2</v>
      </c>
      <c r="L11" s="31">
        <f>scale.table[[#This Row],[3]]</f>
        <v>1</v>
      </c>
      <c r="M11" s="31">
        <f>scale.table[[#This Row],[4]]</f>
        <v>2</v>
      </c>
      <c r="N11" s="31">
        <f>scale.table[[#This Row],[5]]</f>
        <v>2</v>
      </c>
      <c r="O11" s="31">
        <f>scale.table[[#This Row],[6]]</f>
        <v>1</v>
      </c>
      <c r="P11" s="31">
        <f>scale.table[[#This Row],[7]]</f>
        <v>2</v>
      </c>
      <c r="Q11" s="31">
        <f>scale.table[[#This Row],[8]]</f>
        <v>2</v>
      </c>
      <c r="R11" s="31">
        <f>scale.table[[#This Row],[9]]</f>
        <v>2</v>
      </c>
      <c r="S11" s="31">
        <f>scale.table[[#This Row],[10]]</f>
        <v>1</v>
      </c>
      <c r="T11" s="31">
        <f>scale.table[[#This Row],[11]]</f>
        <v>2</v>
      </c>
      <c r="U11" s="31">
        <f>scale.table[[#This Row],[12]]</f>
        <v>2</v>
      </c>
      <c r="V11" s="31">
        <f>scale.table[[#This Row],[13]]</f>
        <v>1</v>
      </c>
      <c r="W11" s="31">
        <f>scale.table[[#This Row],[14]]</f>
        <v>2</v>
      </c>
      <c r="X11" s="31">
        <f>scale.table[[#This Row],[15]]</f>
        <v>2</v>
      </c>
      <c r="Y11" s="31">
        <f>scale.table[[#This Row],[16]]</f>
        <v>2</v>
      </c>
      <c r="Z11" s="31">
        <f>scale.table[[#This Row],[17]]</f>
        <v>1</v>
      </c>
      <c r="AA11" s="31">
        <f>scale.table[[#This Row],[18]]</f>
        <v>2</v>
      </c>
      <c r="AB11" s="31">
        <f>scale.table[[#This Row],[19]]</f>
        <v>2</v>
      </c>
      <c r="AC11" s="31">
        <f>scale.table[[#This Row],[20]]</f>
        <v>1</v>
      </c>
      <c r="AD11" s="31">
        <f>scale.table[[#This Row],[21]]</f>
        <v>2</v>
      </c>
      <c r="AE11" s="31">
        <f>scale.table[[#This Row],[22]]</f>
        <v>2</v>
      </c>
    </row>
    <row r="12" spans="1:31" x14ac:dyDescent="0.3">
      <c r="A12" s="17" t="s">
        <v>97</v>
      </c>
      <c r="B12" s="21">
        <v>7</v>
      </c>
      <c r="C12" s="17">
        <v>1</v>
      </c>
      <c r="D12" s="19">
        <v>2</v>
      </c>
      <c r="E12" s="19">
        <v>2</v>
      </c>
      <c r="F12" s="19">
        <v>1</v>
      </c>
      <c r="G12" s="19">
        <v>2</v>
      </c>
      <c r="H12" s="19">
        <v>1</v>
      </c>
      <c r="I12" s="19">
        <v>3</v>
      </c>
      <c r="J12" s="24">
        <v>1</v>
      </c>
      <c r="K12" s="29">
        <f>scale.table[[#This Row],[2]]</f>
        <v>2</v>
      </c>
      <c r="L12" s="29">
        <f>scale.table[[#This Row],[3]]</f>
        <v>2</v>
      </c>
      <c r="M12" s="29">
        <f>scale.table[[#This Row],[4]]</f>
        <v>1</v>
      </c>
      <c r="N12" s="29">
        <f>scale.table[[#This Row],[5]]</f>
        <v>2</v>
      </c>
      <c r="O12" s="29">
        <f>scale.table[[#This Row],[6]]</f>
        <v>1</v>
      </c>
      <c r="P12" s="29">
        <f>scale.table[[#This Row],[7]]</f>
        <v>3</v>
      </c>
      <c r="Q12" s="29">
        <f>scale.table[[#This Row],[8]]</f>
        <v>1</v>
      </c>
      <c r="R12" s="29">
        <f>scale.table[[#This Row],[9]]</f>
        <v>2</v>
      </c>
      <c r="S12" s="29">
        <f>scale.table[[#This Row],[10]]</f>
        <v>2</v>
      </c>
      <c r="T12" s="29">
        <f>scale.table[[#This Row],[11]]</f>
        <v>1</v>
      </c>
      <c r="U12" s="29">
        <f>scale.table[[#This Row],[12]]</f>
        <v>2</v>
      </c>
      <c r="V12" s="29">
        <f>scale.table[[#This Row],[13]]</f>
        <v>1</v>
      </c>
      <c r="W12" s="29">
        <f>scale.table[[#This Row],[14]]</f>
        <v>3</v>
      </c>
      <c r="X12" s="29">
        <f>scale.table[[#This Row],[15]]</f>
        <v>1</v>
      </c>
      <c r="Y12" s="29">
        <f>scale.table[[#This Row],[16]]</f>
        <v>2</v>
      </c>
      <c r="Z12" s="29">
        <f>scale.table[[#This Row],[17]]</f>
        <v>2</v>
      </c>
      <c r="AA12" s="29">
        <f>scale.table[[#This Row],[18]]</f>
        <v>1</v>
      </c>
      <c r="AB12" s="29">
        <f>scale.table[[#This Row],[19]]</f>
        <v>2</v>
      </c>
      <c r="AC12" s="29">
        <f>scale.table[[#This Row],[20]]</f>
        <v>1</v>
      </c>
      <c r="AD12" s="29">
        <f>scale.table[[#This Row],[21]]</f>
        <v>3</v>
      </c>
      <c r="AE12" s="28">
        <f>scale.table[[#This Row],[22]]</f>
        <v>1</v>
      </c>
    </row>
    <row r="13" spans="1:31" x14ac:dyDescent="0.3">
      <c r="A13" s="17" t="s">
        <v>98</v>
      </c>
      <c r="B13" s="21">
        <v>7</v>
      </c>
      <c r="C13" s="17">
        <v>1</v>
      </c>
      <c r="D13" s="19">
        <v>2</v>
      </c>
      <c r="E13" s="19">
        <v>1</v>
      </c>
      <c r="F13" s="19">
        <v>2</v>
      </c>
      <c r="G13" s="19">
        <v>2</v>
      </c>
      <c r="H13" s="19">
        <v>1</v>
      </c>
      <c r="I13" s="19">
        <v>3</v>
      </c>
      <c r="J13" s="24">
        <v>1</v>
      </c>
      <c r="K13" s="29">
        <f>scale.table[[#This Row],[2]]</f>
        <v>2</v>
      </c>
      <c r="L13" s="29">
        <f>scale.table[[#This Row],[3]]</f>
        <v>1</v>
      </c>
      <c r="M13" s="29">
        <f>scale.table[[#This Row],[4]]</f>
        <v>2</v>
      </c>
      <c r="N13" s="29">
        <f>scale.table[[#This Row],[5]]</f>
        <v>2</v>
      </c>
      <c r="O13" s="29">
        <f>scale.table[[#This Row],[6]]</f>
        <v>1</v>
      </c>
      <c r="P13" s="29">
        <f>scale.table[[#This Row],[7]]</f>
        <v>3</v>
      </c>
      <c r="Q13" s="29">
        <f>scale.table[[#This Row],[8]]</f>
        <v>1</v>
      </c>
      <c r="R13" s="29">
        <f>scale.table[[#This Row],[9]]</f>
        <v>2</v>
      </c>
      <c r="S13" s="29">
        <f>scale.table[[#This Row],[10]]</f>
        <v>1</v>
      </c>
      <c r="T13" s="29">
        <f>scale.table[[#This Row],[11]]</f>
        <v>2</v>
      </c>
      <c r="U13" s="29">
        <f>scale.table[[#This Row],[12]]</f>
        <v>2</v>
      </c>
      <c r="V13" s="29">
        <f>scale.table[[#This Row],[13]]</f>
        <v>1</v>
      </c>
      <c r="W13" s="29">
        <f>scale.table[[#This Row],[14]]</f>
        <v>3</v>
      </c>
      <c r="X13" s="29">
        <f>scale.table[[#This Row],[15]]</f>
        <v>1</v>
      </c>
      <c r="Y13" s="29">
        <f>scale.table[[#This Row],[16]]</f>
        <v>2</v>
      </c>
      <c r="Z13" s="29">
        <f>scale.table[[#This Row],[17]]</f>
        <v>1</v>
      </c>
      <c r="AA13" s="29">
        <f>scale.table[[#This Row],[18]]</f>
        <v>2</v>
      </c>
      <c r="AB13" s="29">
        <f>scale.table[[#This Row],[19]]</f>
        <v>2</v>
      </c>
      <c r="AC13" s="29">
        <f>scale.table[[#This Row],[20]]</f>
        <v>1</v>
      </c>
      <c r="AD13" s="29">
        <f>scale.table[[#This Row],[21]]</f>
        <v>3</v>
      </c>
      <c r="AE13" s="28">
        <f>scale.table[[#This Row],[22]]</f>
        <v>1</v>
      </c>
    </row>
    <row r="14" spans="1:31" x14ac:dyDescent="0.3">
      <c r="A14" s="17" t="s">
        <v>101</v>
      </c>
      <c r="B14" s="21">
        <v>7</v>
      </c>
      <c r="C14" s="17">
        <v>1</v>
      </c>
      <c r="D14" s="19">
        <v>2</v>
      </c>
      <c r="E14" s="19">
        <v>1</v>
      </c>
      <c r="F14" s="19">
        <v>3</v>
      </c>
      <c r="G14" s="19">
        <v>1</v>
      </c>
      <c r="H14" s="19">
        <v>1</v>
      </c>
      <c r="I14" s="19">
        <v>3</v>
      </c>
      <c r="J14" s="24">
        <v>1</v>
      </c>
      <c r="K14" s="29">
        <f>scale.table[[#This Row],[2]]</f>
        <v>2</v>
      </c>
      <c r="L14" s="29">
        <f>scale.table[[#This Row],[3]]</f>
        <v>1</v>
      </c>
      <c r="M14" s="29">
        <f>scale.table[[#This Row],[4]]</f>
        <v>3</v>
      </c>
      <c r="N14" s="29">
        <f>scale.table[[#This Row],[5]]</f>
        <v>1</v>
      </c>
      <c r="O14" s="29">
        <f>scale.table[[#This Row],[6]]</f>
        <v>1</v>
      </c>
      <c r="P14" s="29">
        <f>scale.table[[#This Row],[7]]</f>
        <v>3</v>
      </c>
      <c r="Q14" s="29">
        <f>scale.table[[#This Row],[8]]</f>
        <v>1</v>
      </c>
      <c r="R14" s="29">
        <f>scale.table[[#This Row],[9]]</f>
        <v>2</v>
      </c>
      <c r="S14" s="29">
        <f>scale.table[[#This Row],[10]]</f>
        <v>1</v>
      </c>
      <c r="T14" s="29">
        <f>scale.table[[#This Row],[11]]</f>
        <v>3</v>
      </c>
      <c r="U14" s="29">
        <f>scale.table[[#This Row],[12]]</f>
        <v>1</v>
      </c>
      <c r="V14" s="29">
        <f>scale.table[[#This Row],[13]]</f>
        <v>1</v>
      </c>
      <c r="W14" s="29">
        <f>scale.table[[#This Row],[14]]</f>
        <v>3</v>
      </c>
      <c r="X14" s="29">
        <f>scale.table[[#This Row],[15]]</f>
        <v>1</v>
      </c>
      <c r="Y14" s="29">
        <f>scale.table[[#This Row],[16]]</f>
        <v>2</v>
      </c>
      <c r="Z14" s="29">
        <f>scale.table[[#This Row],[17]]</f>
        <v>1</v>
      </c>
      <c r="AA14" s="29">
        <f>scale.table[[#This Row],[18]]</f>
        <v>3</v>
      </c>
      <c r="AB14" s="29">
        <f>scale.table[[#This Row],[19]]</f>
        <v>1</v>
      </c>
      <c r="AC14" s="29">
        <f>scale.table[[#This Row],[20]]</f>
        <v>1</v>
      </c>
      <c r="AD14" s="29">
        <f>scale.table[[#This Row],[21]]</f>
        <v>3</v>
      </c>
      <c r="AE14" s="28">
        <f>scale.table[[#This Row],[22]]</f>
        <v>1</v>
      </c>
    </row>
    <row r="15" spans="1:31" x14ac:dyDescent="0.3">
      <c r="A15" s="17" t="s">
        <v>102</v>
      </c>
      <c r="B15" s="21">
        <v>7</v>
      </c>
      <c r="C15" s="17">
        <v>2</v>
      </c>
      <c r="D15" s="19">
        <v>3</v>
      </c>
      <c r="E15" s="19">
        <v>1</v>
      </c>
      <c r="F15" s="19">
        <v>2</v>
      </c>
      <c r="G15" s="19">
        <v>1</v>
      </c>
      <c r="H15" s="19">
        <v>2</v>
      </c>
      <c r="I15" s="19">
        <v>1</v>
      </c>
      <c r="J15" s="24">
        <v>2</v>
      </c>
      <c r="K15" s="29">
        <f>scale.table[[#This Row],[2]]</f>
        <v>3</v>
      </c>
      <c r="L15" s="29">
        <f>scale.table[[#This Row],[3]]</f>
        <v>1</v>
      </c>
      <c r="M15" s="29">
        <f>scale.table[[#This Row],[4]]</f>
        <v>2</v>
      </c>
      <c r="N15" s="29">
        <f>scale.table[[#This Row],[5]]</f>
        <v>1</v>
      </c>
      <c r="O15" s="29">
        <f>scale.table[[#This Row],[6]]</f>
        <v>2</v>
      </c>
      <c r="P15" s="29">
        <f>scale.table[[#This Row],[7]]</f>
        <v>1</v>
      </c>
      <c r="Q15" s="29">
        <f>scale.table[[#This Row],[8]]</f>
        <v>2</v>
      </c>
      <c r="R15" s="29">
        <f>scale.table[[#This Row],[9]]</f>
        <v>3</v>
      </c>
      <c r="S15" s="29">
        <f>scale.table[[#This Row],[10]]</f>
        <v>1</v>
      </c>
      <c r="T15" s="29">
        <f>scale.table[[#This Row],[11]]</f>
        <v>2</v>
      </c>
      <c r="U15" s="29">
        <f>scale.table[[#This Row],[12]]</f>
        <v>1</v>
      </c>
      <c r="V15" s="29">
        <f>scale.table[[#This Row],[13]]</f>
        <v>2</v>
      </c>
      <c r="W15" s="29">
        <f>scale.table[[#This Row],[14]]</f>
        <v>1</v>
      </c>
      <c r="X15" s="29">
        <f>scale.table[[#This Row],[15]]</f>
        <v>2</v>
      </c>
      <c r="Y15" s="29">
        <f>scale.table[[#This Row],[16]]</f>
        <v>3</v>
      </c>
      <c r="Z15" s="29">
        <f>scale.table[[#This Row],[17]]</f>
        <v>1</v>
      </c>
      <c r="AA15" s="29">
        <f>scale.table[[#This Row],[18]]</f>
        <v>2</v>
      </c>
      <c r="AB15" s="29">
        <f>scale.table[[#This Row],[19]]</f>
        <v>1</v>
      </c>
      <c r="AC15" s="29">
        <f>scale.table[[#This Row],[20]]</f>
        <v>2</v>
      </c>
      <c r="AD15" s="29">
        <f>scale.table[[#This Row],[21]]</f>
        <v>1</v>
      </c>
      <c r="AE15" s="28">
        <f>scale.table[[#This Row],[22]]</f>
        <v>2</v>
      </c>
    </row>
    <row r="22" spans="1:31" x14ac:dyDescent="0.3">
      <c r="A22" s="1" t="s">
        <v>73</v>
      </c>
      <c r="B22" s="37" t="s">
        <v>66</v>
      </c>
      <c r="C22" s="38" t="s">
        <v>11</v>
      </c>
      <c r="D22" s="2" t="s">
        <v>12</v>
      </c>
      <c r="E22" s="2" t="s">
        <v>13</v>
      </c>
      <c r="F22" s="2" t="s">
        <v>14</v>
      </c>
      <c r="G22" s="2" t="s">
        <v>15</v>
      </c>
      <c r="H22" s="2" t="s">
        <v>16</v>
      </c>
      <c r="I22" s="2" t="s">
        <v>17</v>
      </c>
      <c r="J22" s="38" t="s">
        <v>18</v>
      </c>
      <c r="K22" s="2" t="s">
        <v>21</v>
      </c>
      <c r="L22" s="2" t="s">
        <v>22</v>
      </c>
      <c r="M22" s="2" t="s">
        <v>23</v>
      </c>
      <c r="N22" s="2" t="s">
        <v>19</v>
      </c>
    </row>
    <row r="23" spans="1:31" s="5" customFormat="1" x14ac:dyDescent="0.3">
      <c r="A23" s="26" t="s">
        <v>70</v>
      </c>
      <c r="B23" s="21">
        <v>7</v>
      </c>
      <c r="C23" s="25">
        <f>0</f>
        <v>0</v>
      </c>
      <c r="D23" s="19">
        <v>2</v>
      </c>
      <c r="E23" s="19">
        <v>4</v>
      </c>
      <c r="F23" s="19">
        <v>6</v>
      </c>
      <c r="G23" s="19">
        <v>7</v>
      </c>
      <c r="H23" s="19">
        <v>9</v>
      </c>
      <c r="I23" s="32">
        <v>10</v>
      </c>
      <c r="J23" s="33">
        <v>12</v>
      </c>
      <c r="K23" s="40"/>
      <c r="L23" s="39"/>
      <c r="M23" s="39"/>
      <c r="N23" s="39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</row>
    <row r="24" spans="1:31" s="5" customFormat="1" x14ac:dyDescent="0.3">
      <c r="A24" s="27" t="s">
        <v>72</v>
      </c>
      <c r="B24" s="21">
        <v>6</v>
      </c>
      <c r="C24" s="25">
        <f>0</f>
        <v>0</v>
      </c>
      <c r="D24" s="19">
        <v>3</v>
      </c>
      <c r="E24" s="19">
        <v>4</v>
      </c>
      <c r="F24" s="19">
        <v>7</v>
      </c>
      <c r="G24" s="19">
        <v>8</v>
      </c>
      <c r="H24" s="19">
        <v>11</v>
      </c>
      <c r="I24" s="33">
        <v>12</v>
      </c>
      <c r="J24" s="40"/>
      <c r="K24" s="40"/>
      <c r="L24" s="40"/>
      <c r="M24" s="40"/>
      <c r="N24" s="40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</row>
    <row r="25" spans="1:31" s="5" customFormat="1" x14ac:dyDescent="0.3">
      <c r="A25" s="17" t="s">
        <v>78</v>
      </c>
      <c r="B25" s="21">
        <v>6</v>
      </c>
      <c r="C25" s="25">
        <f>0</f>
        <v>0</v>
      </c>
      <c r="D25" s="19">
        <v>3</v>
      </c>
      <c r="E25" s="19">
        <v>5</v>
      </c>
      <c r="F25" s="19">
        <v>6</v>
      </c>
      <c r="G25" s="19">
        <v>7</v>
      </c>
      <c r="H25" s="19">
        <v>10</v>
      </c>
      <c r="I25" s="24">
        <v>12</v>
      </c>
      <c r="J25" s="24"/>
      <c r="K25" s="44"/>
      <c r="L25" s="4"/>
      <c r="M25" s="4"/>
      <c r="N25" s="4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</row>
    <row r="26" spans="1:31" s="5" customFormat="1" x14ac:dyDescent="0.3">
      <c r="A26" s="17" t="s">
        <v>81</v>
      </c>
      <c r="B26" s="21">
        <v>7</v>
      </c>
      <c r="C26" s="25">
        <f>0</f>
        <v>0</v>
      </c>
      <c r="D26" s="19">
        <v>1</v>
      </c>
      <c r="E26" s="19">
        <v>4</v>
      </c>
      <c r="F26" s="19">
        <v>5</v>
      </c>
      <c r="G26" s="19">
        <v>7</v>
      </c>
      <c r="H26" s="19">
        <v>8</v>
      </c>
      <c r="I26" s="19">
        <v>11</v>
      </c>
      <c r="J26" s="24">
        <v>12</v>
      </c>
      <c r="K26" s="44"/>
      <c r="L26" s="4"/>
      <c r="M26" s="4"/>
      <c r="N26" s="4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11"/>
    </row>
    <row r="27" spans="1:31" x14ac:dyDescent="0.3">
      <c r="A27" s="24" t="s">
        <v>82</v>
      </c>
      <c r="B27" s="21">
        <v>7</v>
      </c>
      <c r="C27" s="25">
        <f>0</f>
        <v>0</v>
      </c>
      <c r="D27" s="19">
        <v>1</v>
      </c>
      <c r="E27" s="19">
        <v>4</v>
      </c>
      <c r="F27" s="19">
        <v>6</v>
      </c>
      <c r="G27" s="19">
        <v>8</v>
      </c>
      <c r="H27" s="19">
        <v>10</v>
      </c>
      <c r="I27" s="19">
        <v>11</v>
      </c>
      <c r="J27" s="24">
        <v>12</v>
      </c>
      <c r="K27" s="44"/>
      <c r="L27" s="4"/>
      <c r="M27" s="4"/>
      <c r="N27" s="4"/>
    </row>
    <row r="28" spans="1:31" x14ac:dyDescent="0.3">
      <c r="A28" s="24" t="s">
        <v>85</v>
      </c>
      <c r="B28" s="21">
        <v>7</v>
      </c>
      <c r="C28" s="25">
        <f>0</f>
        <v>0</v>
      </c>
      <c r="D28" s="19">
        <v>1</v>
      </c>
      <c r="E28" s="19">
        <v>4</v>
      </c>
      <c r="F28" s="19">
        <v>5</v>
      </c>
      <c r="G28" s="19">
        <v>7</v>
      </c>
      <c r="H28" s="19">
        <v>8</v>
      </c>
      <c r="I28" s="19">
        <v>11</v>
      </c>
      <c r="J28" s="24">
        <v>12</v>
      </c>
      <c r="K28" s="44"/>
      <c r="L28" s="4"/>
      <c r="M28" s="4"/>
      <c r="N28" s="4"/>
    </row>
    <row r="29" spans="1:31" x14ac:dyDescent="0.3">
      <c r="A29" s="24" t="s">
        <v>88</v>
      </c>
      <c r="B29" s="21">
        <v>7</v>
      </c>
      <c r="C29" s="25">
        <f>0</f>
        <v>0</v>
      </c>
      <c r="D29" s="19">
        <v>2</v>
      </c>
      <c r="E29" s="19">
        <v>3</v>
      </c>
      <c r="F29" s="19">
        <v>6</v>
      </c>
      <c r="G29" s="19">
        <v>7</v>
      </c>
      <c r="H29" s="19">
        <v>8</v>
      </c>
      <c r="I29" s="19">
        <v>10</v>
      </c>
      <c r="J29" s="24">
        <v>12</v>
      </c>
      <c r="K29" s="44"/>
      <c r="L29" s="4"/>
      <c r="M29" s="4"/>
      <c r="N29" s="4"/>
    </row>
    <row r="30" spans="1:31" x14ac:dyDescent="0.3">
      <c r="A30" s="24" t="s">
        <v>86</v>
      </c>
      <c r="B30" s="21">
        <v>7</v>
      </c>
      <c r="C30" s="25">
        <f>0</f>
        <v>0</v>
      </c>
      <c r="D30" s="19">
        <v>2</v>
      </c>
      <c r="E30" s="19">
        <v>3</v>
      </c>
      <c r="F30" s="19">
        <v>5</v>
      </c>
      <c r="G30" s="19">
        <v>6</v>
      </c>
      <c r="H30" s="19">
        <v>8</v>
      </c>
      <c r="I30" s="19">
        <v>10</v>
      </c>
      <c r="J30" s="24">
        <v>12</v>
      </c>
      <c r="K30" s="44"/>
      <c r="L30" s="4"/>
      <c r="M30" s="4"/>
      <c r="N30" s="4"/>
    </row>
    <row r="31" spans="1:31" x14ac:dyDescent="0.3">
      <c r="A31" s="33" t="s">
        <v>65</v>
      </c>
      <c r="B31" s="21">
        <v>7</v>
      </c>
      <c r="C31" s="25">
        <f>0</f>
        <v>0</v>
      </c>
      <c r="D31" s="19">
        <v>2</v>
      </c>
      <c r="E31" s="19">
        <v>4</v>
      </c>
      <c r="F31" s="19">
        <v>5</v>
      </c>
      <c r="G31" s="19">
        <v>7</v>
      </c>
      <c r="H31" s="19">
        <v>9</v>
      </c>
      <c r="I31" s="32">
        <v>11</v>
      </c>
      <c r="J31" s="33">
        <v>12</v>
      </c>
      <c r="K31" s="39"/>
      <c r="L31" s="39"/>
      <c r="M31" s="39"/>
      <c r="N31" s="39"/>
    </row>
    <row r="32" spans="1:31" x14ac:dyDescent="0.3">
      <c r="A32" s="33" t="s">
        <v>68</v>
      </c>
      <c r="B32" s="21">
        <v>7</v>
      </c>
      <c r="C32" s="25">
        <f>0</f>
        <v>0</v>
      </c>
      <c r="D32" s="19">
        <v>2</v>
      </c>
      <c r="E32" s="19">
        <v>3</v>
      </c>
      <c r="F32" s="19">
        <v>5</v>
      </c>
      <c r="G32" s="19">
        <v>7</v>
      </c>
      <c r="H32" s="19">
        <v>8</v>
      </c>
      <c r="I32" s="32">
        <v>10</v>
      </c>
      <c r="J32" s="33">
        <v>12</v>
      </c>
      <c r="K32" s="40"/>
      <c r="L32" s="40"/>
      <c r="M32" s="40"/>
      <c r="N32" s="40"/>
    </row>
    <row r="33" spans="1:14" x14ac:dyDescent="0.3">
      <c r="A33" s="24" t="s">
        <v>99</v>
      </c>
      <c r="B33" s="21">
        <v>7</v>
      </c>
      <c r="C33" s="25">
        <f>0</f>
        <v>0</v>
      </c>
      <c r="D33" s="19">
        <v>2</v>
      </c>
      <c r="E33" s="19">
        <v>4</v>
      </c>
      <c r="F33" s="19">
        <v>5</v>
      </c>
      <c r="G33" s="19">
        <v>7</v>
      </c>
      <c r="H33" s="19">
        <v>8</v>
      </c>
      <c r="I33" s="19">
        <v>11</v>
      </c>
      <c r="J33" s="24">
        <v>12</v>
      </c>
      <c r="K33" s="44"/>
      <c r="L33" s="4"/>
      <c r="M33" s="4"/>
      <c r="N33" s="4"/>
    </row>
    <row r="34" spans="1:14" x14ac:dyDescent="0.3">
      <c r="A34" s="24" t="s">
        <v>100</v>
      </c>
      <c r="B34" s="21">
        <v>7</v>
      </c>
      <c r="C34" s="25">
        <f>0</f>
        <v>0</v>
      </c>
      <c r="D34" s="19">
        <v>2</v>
      </c>
      <c r="E34" s="19">
        <v>3</v>
      </c>
      <c r="F34" s="19">
        <v>5</v>
      </c>
      <c r="G34" s="19">
        <v>7</v>
      </c>
      <c r="H34" s="19">
        <v>8</v>
      </c>
      <c r="I34" s="19">
        <v>11</v>
      </c>
      <c r="J34" s="24">
        <v>12</v>
      </c>
      <c r="K34" s="44"/>
      <c r="L34" s="4"/>
      <c r="M34" s="4"/>
      <c r="N34" s="4"/>
    </row>
    <row r="35" spans="1:14" x14ac:dyDescent="0.3">
      <c r="A35" s="24" t="s">
        <v>103</v>
      </c>
      <c r="B35" s="21">
        <v>7</v>
      </c>
      <c r="C35" s="25">
        <f>0</f>
        <v>0</v>
      </c>
      <c r="D35" s="19">
        <v>2</v>
      </c>
      <c r="E35" s="19">
        <v>3</v>
      </c>
      <c r="F35" s="19">
        <v>6</v>
      </c>
      <c r="G35" s="19">
        <v>7</v>
      </c>
      <c r="H35" s="19">
        <v>8</v>
      </c>
      <c r="I35" s="19">
        <v>11</v>
      </c>
      <c r="J35" s="24">
        <v>12</v>
      </c>
      <c r="K35" s="44"/>
      <c r="L35" s="4"/>
      <c r="M35" s="4"/>
      <c r="N35" s="4"/>
    </row>
    <row r="36" spans="1:14" x14ac:dyDescent="0.3">
      <c r="A36" s="24" t="s">
        <v>104</v>
      </c>
      <c r="B36" s="21">
        <v>7</v>
      </c>
      <c r="C36" s="25">
        <f>0</f>
        <v>0</v>
      </c>
      <c r="D36" s="19">
        <v>3</v>
      </c>
      <c r="E36" s="19">
        <v>4</v>
      </c>
      <c r="F36" s="19">
        <v>6</v>
      </c>
      <c r="G36" s="19">
        <v>7</v>
      </c>
      <c r="H36" s="19">
        <v>9</v>
      </c>
      <c r="I36" s="19">
        <v>10</v>
      </c>
      <c r="J36" s="24">
        <v>12</v>
      </c>
      <c r="K36" s="44"/>
      <c r="L36" s="4"/>
      <c r="M36" s="4"/>
      <c r="N36" s="4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F6F4-4679-4C75-8089-E3FC4807EAE9}">
  <sheetPr>
    <tabColor rgb="FFFF0000"/>
  </sheetPr>
  <dimension ref="A1:B61"/>
  <sheetViews>
    <sheetView showGridLines="0" showRowColHeaders="0" workbookViewId="0">
      <selection activeCell="B3" sqref="B3"/>
    </sheetView>
  </sheetViews>
  <sheetFormatPr defaultColWidth="0" defaultRowHeight="14.4" zeroHeight="1" x14ac:dyDescent="0.3"/>
  <cols>
    <col min="1" max="2" width="8.5546875" customWidth="1"/>
    <col min="3" max="16384" width="8.88671875" hidden="1"/>
  </cols>
  <sheetData>
    <row r="1" spans="1:2" x14ac:dyDescent="0.3">
      <c r="A1" s="6" t="s">
        <v>8</v>
      </c>
      <c r="B1" s="6" t="s">
        <v>7</v>
      </c>
    </row>
    <row r="2" spans="1:2" x14ac:dyDescent="0.3">
      <c r="A2" s="6">
        <v>1</v>
      </c>
      <c r="B2" s="12" t="s">
        <v>0</v>
      </c>
    </row>
    <row r="3" spans="1:2" x14ac:dyDescent="0.3">
      <c r="A3" s="6">
        <f t="shared" ref="A3:A34" si="0">A2+1</f>
        <v>2</v>
      </c>
      <c r="B3" s="12" t="s">
        <v>105</v>
      </c>
    </row>
    <row r="4" spans="1:2" x14ac:dyDescent="0.3">
      <c r="A4" s="6">
        <f t="shared" si="0"/>
        <v>3</v>
      </c>
      <c r="B4" s="12" t="s">
        <v>2</v>
      </c>
    </row>
    <row r="5" spans="1:2" x14ac:dyDescent="0.3">
      <c r="A5" s="6">
        <f t="shared" si="0"/>
        <v>4</v>
      </c>
      <c r="B5" s="12" t="s">
        <v>3</v>
      </c>
    </row>
    <row r="6" spans="1:2" x14ac:dyDescent="0.3">
      <c r="A6" s="6">
        <f t="shared" si="0"/>
        <v>5</v>
      </c>
      <c r="B6" s="12" t="s">
        <v>106</v>
      </c>
    </row>
    <row r="7" spans="1:2" x14ac:dyDescent="0.3">
      <c r="A7" s="6">
        <f t="shared" si="0"/>
        <v>6</v>
      </c>
      <c r="B7" s="12" t="s">
        <v>4</v>
      </c>
    </row>
    <row r="8" spans="1:2" x14ac:dyDescent="0.3">
      <c r="A8" s="6">
        <f t="shared" si="0"/>
        <v>7</v>
      </c>
      <c r="B8" s="12" t="s">
        <v>107</v>
      </c>
    </row>
    <row r="9" spans="1:2" x14ac:dyDescent="0.3">
      <c r="A9" s="6">
        <f t="shared" si="0"/>
        <v>8</v>
      </c>
      <c r="B9" s="12" t="s">
        <v>5</v>
      </c>
    </row>
    <row r="10" spans="1:2" x14ac:dyDescent="0.3">
      <c r="A10" s="6">
        <f t="shared" si="0"/>
        <v>9</v>
      </c>
      <c r="B10" s="12" t="s">
        <v>6</v>
      </c>
    </row>
    <row r="11" spans="1:2" x14ac:dyDescent="0.3">
      <c r="A11" s="6">
        <f t="shared" si="0"/>
        <v>10</v>
      </c>
      <c r="B11" s="12" t="s">
        <v>108</v>
      </c>
    </row>
    <row r="12" spans="1:2" x14ac:dyDescent="0.3">
      <c r="A12" s="6">
        <f t="shared" si="0"/>
        <v>11</v>
      </c>
      <c r="B12" s="12" t="s">
        <v>1</v>
      </c>
    </row>
    <row r="13" spans="1:2" x14ac:dyDescent="0.3">
      <c r="A13" s="6">
        <f t="shared" si="0"/>
        <v>12</v>
      </c>
      <c r="B13" s="12" t="s">
        <v>109</v>
      </c>
    </row>
    <row r="14" spans="1:2" hidden="1" x14ac:dyDescent="0.3">
      <c r="A14" s="6">
        <f t="shared" si="0"/>
        <v>13</v>
      </c>
      <c r="B14" s="23" t="s">
        <v>0</v>
      </c>
    </row>
    <row r="15" spans="1:2" hidden="1" x14ac:dyDescent="0.3">
      <c r="A15" s="6">
        <f t="shared" si="0"/>
        <v>14</v>
      </c>
      <c r="B15" s="23" t="s">
        <v>110</v>
      </c>
    </row>
    <row r="16" spans="1:2" hidden="1" x14ac:dyDescent="0.3">
      <c r="A16" s="6">
        <f t="shared" si="0"/>
        <v>15</v>
      </c>
      <c r="B16" s="23" t="s">
        <v>2</v>
      </c>
    </row>
    <row r="17" spans="1:2" hidden="1" x14ac:dyDescent="0.3">
      <c r="A17" s="6">
        <f t="shared" si="0"/>
        <v>16</v>
      </c>
      <c r="B17" s="23" t="s">
        <v>3</v>
      </c>
    </row>
    <row r="18" spans="1:2" hidden="1" x14ac:dyDescent="0.3">
      <c r="A18" s="6">
        <f t="shared" si="0"/>
        <v>17</v>
      </c>
      <c r="B18" s="23" t="s">
        <v>111</v>
      </c>
    </row>
    <row r="19" spans="1:2" hidden="1" x14ac:dyDescent="0.3">
      <c r="A19" s="6">
        <f t="shared" si="0"/>
        <v>18</v>
      </c>
      <c r="B19" s="23" t="s">
        <v>4</v>
      </c>
    </row>
    <row r="20" spans="1:2" hidden="1" x14ac:dyDescent="0.3">
      <c r="A20" s="6">
        <f t="shared" si="0"/>
        <v>19</v>
      </c>
      <c r="B20" s="23" t="s">
        <v>112</v>
      </c>
    </row>
    <row r="21" spans="1:2" hidden="1" x14ac:dyDescent="0.3">
      <c r="A21" s="6">
        <f t="shared" si="0"/>
        <v>20</v>
      </c>
      <c r="B21" s="23" t="s">
        <v>5</v>
      </c>
    </row>
    <row r="22" spans="1:2" hidden="1" x14ac:dyDescent="0.3">
      <c r="A22" s="6">
        <f t="shared" si="0"/>
        <v>21</v>
      </c>
      <c r="B22" s="23" t="s">
        <v>6</v>
      </c>
    </row>
    <row r="23" spans="1:2" hidden="1" x14ac:dyDescent="0.3">
      <c r="A23" s="6">
        <f t="shared" si="0"/>
        <v>22</v>
      </c>
      <c r="B23" s="23" t="s">
        <v>113</v>
      </c>
    </row>
    <row r="24" spans="1:2" hidden="1" x14ac:dyDescent="0.3">
      <c r="A24" s="6">
        <f t="shared" si="0"/>
        <v>23</v>
      </c>
      <c r="B24" s="23" t="s">
        <v>1</v>
      </c>
    </row>
    <row r="25" spans="1:2" hidden="1" x14ac:dyDescent="0.3">
      <c r="A25" s="6">
        <f t="shared" si="0"/>
        <v>24</v>
      </c>
      <c r="B25" s="23" t="s">
        <v>114</v>
      </c>
    </row>
    <row r="26" spans="1:2" hidden="1" x14ac:dyDescent="0.3">
      <c r="A26" s="6">
        <f t="shared" si="0"/>
        <v>25</v>
      </c>
      <c r="B26" s="23" t="s">
        <v>0</v>
      </c>
    </row>
    <row r="27" spans="1:2" hidden="1" x14ac:dyDescent="0.3">
      <c r="A27" s="6">
        <f t="shared" si="0"/>
        <v>26</v>
      </c>
      <c r="B27" s="23" t="s">
        <v>110</v>
      </c>
    </row>
    <row r="28" spans="1:2" hidden="1" x14ac:dyDescent="0.3">
      <c r="A28" s="6">
        <f t="shared" si="0"/>
        <v>27</v>
      </c>
      <c r="B28" s="23" t="s">
        <v>2</v>
      </c>
    </row>
    <row r="29" spans="1:2" hidden="1" x14ac:dyDescent="0.3">
      <c r="A29" s="6">
        <f t="shared" si="0"/>
        <v>28</v>
      </c>
      <c r="B29" s="23" t="s">
        <v>3</v>
      </c>
    </row>
    <row r="30" spans="1:2" hidden="1" x14ac:dyDescent="0.3">
      <c r="A30" s="6">
        <f t="shared" si="0"/>
        <v>29</v>
      </c>
      <c r="B30" s="23" t="s">
        <v>111</v>
      </c>
    </row>
    <row r="31" spans="1:2" hidden="1" x14ac:dyDescent="0.3">
      <c r="A31" s="6">
        <f t="shared" si="0"/>
        <v>30</v>
      </c>
      <c r="B31" s="23" t="s">
        <v>4</v>
      </c>
    </row>
    <row r="32" spans="1:2" hidden="1" x14ac:dyDescent="0.3">
      <c r="A32" s="6">
        <f t="shared" si="0"/>
        <v>31</v>
      </c>
      <c r="B32" s="23" t="s">
        <v>112</v>
      </c>
    </row>
    <row r="33" spans="1:2" hidden="1" x14ac:dyDescent="0.3">
      <c r="A33" s="6">
        <f t="shared" si="0"/>
        <v>32</v>
      </c>
      <c r="B33" s="23" t="s">
        <v>5</v>
      </c>
    </row>
    <row r="34" spans="1:2" hidden="1" x14ac:dyDescent="0.3">
      <c r="A34" s="6">
        <f t="shared" si="0"/>
        <v>33</v>
      </c>
      <c r="B34" s="23" t="s">
        <v>6</v>
      </c>
    </row>
    <row r="35" spans="1:2" hidden="1" x14ac:dyDescent="0.3">
      <c r="A35" s="6">
        <f t="shared" ref="A35:A61" si="1">A34+1</f>
        <v>34</v>
      </c>
      <c r="B35" s="23" t="s">
        <v>113</v>
      </c>
    </row>
    <row r="36" spans="1:2" hidden="1" x14ac:dyDescent="0.3">
      <c r="A36" s="6">
        <f t="shared" si="1"/>
        <v>35</v>
      </c>
      <c r="B36" s="23" t="s">
        <v>1</v>
      </c>
    </row>
    <row r="37" spans="1:2" hidden="1" x14ac:dyDescent="0.3">
      <c r="A37" s="6">
        <f t="shared" si="1"/>
        <v>36</v>
      </c>
      <c r="B37" s="23" t="s">
        <v>114</v>
      </c>
    </row>
    <row r="38" spans="1:2" hidden="1" x14ac:dyDescent="0.3">
      <c r="A38" s="6">
        <f t="shared" si="1"/>
        <v>37</v>
      </c>
      <c r="B38" s="23" t="s">
        <v>0</v>
      </c>
    </row>
    <row r="39" spans="1:2" hidden="1" x14ac:dyDescent="0.3">
      <c r="A39" s="6">
        <f t="shared" si="1"/>
        <v>38</v>
      </c>
      <c r="B39" s="23" t="s">
        <v>110</v>
      </c>
    </row>
    <row r="40" spans="1:2" hidden="1" x14ac:dyDescent="0.3">
      <c r="A40" s="6">
        <f t="shared" si="1"/>
        <v>39</v>
      </c>
      <c r="B40" s="23" t="s">
        <v>2</v>
      </c>
    </row>
    <row r="41" spans="1:2" hidden="1" x14ac:dyDescent="0.3">
      <c r="A41" s="6">
        <f t="shared" si="1"/>
        <v>40</v>
      </c>
      <c r="B41" s="23" t="s">
        <v>3</v>
      </c>
    </row>
    <row r="42" spans="1:2" hidden="1" x14ac:dyDescent="0.3">
      <c r="A42" s="6">
        <f t="shared" si="1"/>
        <v>41</v>
      </c>
      <c r="B42" s="23" t="s">
        <v>111</v>
      </c>
    </row>
    <row r="43" spans="1:2" hidden="1" x14ac:dyDescent="0.3">
      <c r="A43" s="6">
        <f t="shared" si="1"/>
        <v>42</v>
      </c>
      <c r="B43" s="23" t="s">
        <v>4</v>
      </c>
    </row>
    <row r="44" spans="1:2" hidden="1" x14ac:dyDescent="0.3">
      <c r="A44" s="6">
        <f t="shared" si="1"/>
        <v>43</v>
      </c>
      <c r="B44" s="23" t="s">
        <v>112</v>
      </c>
    </row>
    <row r="45" spans="1:2" hidden="1" x14ac:dyDescent="0.3">
      <c r="A45" s="6">
        <f t="shared" si="1"/>
        <v>44</v>
      </c>
      <c r="B45" s="23" t="s">
        <v>5</v>
      </c>
    </row>
    <row r="46" spans="1:2" hidden="1" x14ac:dyDescent="0.3">
      <c r="A46" s="6">
        <f t="shared" si="1"/>
        <v>45</v>
      </c>
      <c r="B46" s="23" t="s">
        <v>6</v>
      </c>
    </row>
    <row r="47" spans="1:2" hidden="1" x14ac:dyDescent="0.3">
      <c r="A47" s="6">
        <f t="shared" si="1"/>
        <v>46</v>
      </c>
      <c r="B47" s="23" t="s">
        <v>113</v>
      </c>
    </row>
    <row r="48" spans="1:2" hidden="1" x14ac:dyDescent="0.3">
      <c r="A48" s="6">
        <f t="shared" si="1"/>
        <v>47</v>
      </c>
      <c r="B48" s="23" t="s">
        <v>1</v>
      </c>
    </row>
    <row r="49" spans="1:2" hidden="1" x14ac:dyDescent="0.3">
      <c r="A49" s="6">
        <f t="shared" si="1"/>
        <v>48</v>
      </c>
      <c r="B49" s="23" t="s">
        <v>114</v>
      </c>
    </row>
    <row r="50" spans="1:2" hidden="1" x14ac:dyDescent="0.3">
      <c r="A50" s="6">
        <f t="shared" si="1"/>
        <v>49</v>
      </c>
      <c r="B50" s="23" t="s">
        <v>0</v>
      </c>
    </row>
    <row r="51" spans="1:2" hidden="1" x14ac:dyDescent="0.3">
      <c r="A51" s="6">
        <f t="shared" si="1"/>
        <v>50</v>
      </c>
      <c r="B51" s="23" t="s">
        <v>110</v>
      </c>
    </row>
    <row r="52" spans="1:2" hidden="1" x14ac:dyDescent="0.3">
      <c r="A52" s="6">
        <f t="shared" si="1"/>
        <v>51</v>
      </c>
      <c r="B52" s="23" t="s">
        <v>2</v>
      </c>
    </row>
    <row r="53" spans="1:2" hidden="1" x14ac:dyDescent="0.3">
      <c r="A53" s="6">
        <f t="shared" si="1"/>
        <v>52</v>
      </c>
      <c r="B53" s="23" t="s">
        <v>3</v>
      </c>
    </row>
    <row r="54" spans="1:2" hidden="1" x14ac:dyDescent="0.3">
      <c r="A54" s="6">
        <f t="shared" si="1"/>
        <v>53</v>
      </c>
      <c r="B54" s="23" t="s">
        <v>111</v>
      </c>
    </row>
    <row r="55" spans="1:2" hidden="1" x14ac:dyDescent="0.3">
      <c r="A55" s="6">
        <f t="shared" si="1"/>
        <v>54</v>
      </c>
      <c r="B55" s="23" t="s">
        <v>4</v>
      </c>
    </row>
    <row r="56" spans="1:2" hidden="1" x14ac:dyDescent="0.3">
      <c r="A56" s="6">
        <f t="shared" si="1"/>
        <v>55</v>
      </c>
      <c r="B56" s="23" t="s">
        <v>112</v>
      </c>
    </row>
    <row r="57" spans="1:2" hidden="1" x14ac:dyDescent="0.3">
      <c r="A57" s="6">
        <f t="shared" si="1"/>
        <v>56</v>
      </c>
      <c r="B57" s="23" t="s">
        <v>5</v>
      </c>
    </row>
    <row r="58" spans="1:2" hidden="1" x14ac:dyDescent="0.3">
      <c r="A58" s="6">
        <f t="shared" si="1"/>
        <v>57</v>
      </c>
      <c r="B58" s="23" t="s">
        <v>6</v>
      </c>
    </row>
    <row r="59" spans="1:2" hidden="1" x14ac:dyDescent="0.3">
      <c r="A59" s="6">
        <f t="shared" si="1"/>
        <v>58</v>
      </c>
      <c r="B59" s="23" t="s">
        <v>113</v>
      </c>
    </row>
    <row r="60" spans="1:2" hidden="1" x14ac:dyDescent="0.3">
      <c r="A60" s="6">
        <f t="shared" si="1"/>
        <v>59</v>
      </c>
      <c r="B60" s="23" t="s">
        <v>1</v>
      </c>
    </row>
    <row r="61" spans="1:2" hidden="1" x14ac:dyDescent="0.3">
      <c r="A61" s="6">
        <f t="shared" si="1"/>
        <v>60</v>
      </c>
      <c r="B61" s="23" t="s">
        <v>114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13</vt:i4>
      </vt:variant>
    </vt:vector>
  </HeadingPairs>
  <TitlesOfParts>
    <vt:vector size="20" baseType="lpstr">
      <vt:lpstr>contents</vt:lpstr>
      <vt:lpstr>parameters</vt:lpstr>
      <vt:lpstr>neck</vt:lpstr>
      <vt:lpstr>keyboard</vt:lpstr>
      <vt:lpstr>circle5</vt:lpstr>
      <vt:lpstr>scales</vt:lpstr>
      <vt:lpstr>tones</vt:lpstr>
      <vt:lpstr>chord.list</vt:lpstr>
      <vt:lpstr>key</vt:lpstr>
      <vt:lpstr>key.no</vt:lpstr>
      <vt:lpstr>mode</vt:lpstr>
      <vt:lpstr>mode.list</vt:lpstr>
      <vt:lpstr>mode.no</vt:lpstr>
      <vt:lpstr>scale</vt:lpstr>
      <vt:lpstr>scale.list</vt:lpstr>
      <vt:lpstr>tone.list</vt:lpstr>
      <vt:lpstr>tonic</vt:lpstr>
      <vt:lpstr>tonic.no</vt:lpstr>
      <vt:lpstr>value.tone.list</vt:lpstr>
      <vt:lpstr>value.tone.no.list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Moore</dc:creator>
  <cp:lastModifiedBy>Zachary Moore</cp:lastModifiedBy>
  <dcterms:created xsi:type="dcterms:W3CDTF">2021-07-29T20:18:13Z</dcterms:created>
  <dcterms:modified xsi:type="dcterms:W3CDTF">2021-09-09T20:47:06Z</dcterms:modified>
</cp:coreProperties>
</file>