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ooremanordesigns\"/>
    </mc:Choice>
  </mc:AlternateContent>
  <xr:revisionPtr revIDLastSave="0" documentId="13_ncr:1_{0CCAA970-407E-4EB6-8424-8DB64E190F49}" xr6:coauthVersionLast="47" xr6:coauthVersionMax="47" xr10:uidLastSave="{00000000-0000-0000-0000-000000000000}"/>
  <bookViews>
    <workbookView xWindow="-96" yWindow="-96" windowWidth="23232" windowHeight="14592" xr2:uid="{436361DF-52DD-460D-9FB3-3363FA009BCD}"/>
  </bookViews>
  <sheets>
    <sheet name="portfolio" sheetId="1" r:id="rId1"/>
    <sheet name="profit" sheetId="3" state="hidden" r:id="rId2"/>
    <sheet name="lists" sheetId="2" r:id="rId3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Framed">Status.Table[Framed]</definedName>
    <definedName name="Landscape">Subcategory.Table[Landscape]</definedName>
    <definedName name="Portrait">Subcategory.Table[Portait]</definedName>
    <definedName name="Price.Canvas.Slope">0.0275</definedName>
    <definedName name="Price.Canvas.Yint">9.779</definedName>
    <definedName name="Price.Paint.Slope">0.05</definedName>
    <definedName name="Price.Paint.Yint">0</definedName>
    <definedName name="Sports">Subcategory.Table[Sports]</definedName>
    <definedName name="Status.Info">Status.Table[Status.Info]</definedName>
    <definedName name="Status.Photo">Status.Table[Status.Photo]</definedName>
    <definedName name="Status.Sale">Status.Table[Status.Sale]</definedName>
    <definedName name="Stills">Subcategory.Table[Stills]</definedName>
  </definedNames>
  <calcPr calcId="191029"/>
  <pivotCaches>
    <pivotCache cacheId="6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5" i="1" l="1"/>
  <c r="B165" i="1"/>
  <c r="M165" i="1"/>
  <c r="T165" i="1"/>
  <c r="U165" i="1"/>
  <c r="V165" i="1"/>
  <c r="B60" i="1"/>
  <c r="A164" i="1" l="1"/>
  <c r="B164" i="1"/>
  <c r="M164" i="1"/>
  <c r="T164" i="1"/>
  <c r="U164" i="1"/>
  <c r="V164" i="1"/>
  <c r="A163" i="1"/>
  <c r="B163" i="1"/>
  <c r="M163" i="1"/>
  <c r="U163" i="1"/>
  <c r="V163" i="1"/>
  <c r="A162" i="1"/>
  <c r="B162" i="1"/>
  <c r="M162" i="1"/>
  <c r="U162" i="1"/>
  <c r="V162" i="1"/>
  <c r="A161" i="1"/>
  <c r="B161" i="1"/>
  <c r="M161" i="1"/>
  <c r="U161" i="1"/>
  <c r="V161" i="1"/>
  <c r="A160" i="1"/>
  <c r="B160" i="1"/>
  <c r="M160" i="1"/>
  <c r="U160" i="1"/>
  <c r="V160" i="1"/>
  <c r="A159" i="1"/>
  <c r="B159" i="1"/>
  <c r="M159" i="1"/>
  <c r="U159" i="1"/>
  <c r="V159" i="1"/>
  <c r="A147" i="1"/>
  <c r="B147" i="1"/>
  <c r="M147" i="1"/>
  <c r="U147" i="1"/>
  <c r="V147" i="1"/>
  <c r="A157" i="1"/>
  <c r="B157" i="1"/>
  <c r="M157" i="1"/>
  <c r="U157" i="1"/>
  <c r="V157" i="1"/>
  <c r="B55" i="1"/>
  <c r="V4" i="1"/>
  <c r="V18" i="1"/>
  <c r="V28" i="1"/>
  <c r="V29" i="1"/>
  <c r="V30" i="1"/>
  <c r="V49" i="1"/>
  <c r="V86" i="1"/>
  <c r="V140" i="1"/>
  <c r="V148" i="1"/>
  <c r="V3" i="1"/>
  <c r="V149" i="1"/>
  <c r="V84" i="1"/>
  <c r="V130" i="1"/>
  <c r="V12" i="1"/>
  <c r="V33" i="1"/>
  <c r="V36" i="1"/>
  <c r="V76" i="1"/>
  <c r="V107" i="1"/>
  <c r="V44" i="1"/>
  <c r="V48" i="1"/>
  <c r="V114" i="1"/>
  <c r="V118" i="1"/>
  <c r="V136" i="1"/>
  <c r="V62" i="1"/>
  <c r="V121" i="1"/>
  <c r="V154" i="1"/>
  <c r="V132" i="1"/>
  <c r="V143" i="1"/>
  <c r="V85" i="1"/>
  <c r="V7" i="1"/>
  <c r="V8" i="1"/>
  <c r="V92" i="1"/>
  <c r="V9" i="1"/>
  <c r="V42" i="1"/>
  <c r="V120" i="1"/>
  <c r="V106" i="1"/>
  <c r="V65" i="1"/>
  <c r="V11" i="1"/>
  <c r="V13" i="1"/>
  <c r="V75" i="1"/>
  <c r="V6" i="1"/>
  <c r="V79" i="1"/>
  <c r="V15" i="1"/>
  <c r="V20" i="1"/>
  <c r="V110" i="1"/>
  <c r="V141" i="1"/>
  <c r="V73" i="1"/>
  <c r="V105" i="1"/>
  <c r="V108" i="1"/>
  <c r="V10" i="1"/>
  <c r="V68" i="1"/>
  <c r="V156" i="1"/>
  <c r="V89" i="1"/>
  <c r="V102" i="1"/>
  <c r="V135" i="1"/>
  <c r="V2" i="1"/>
  <c r="V69" i="1"/>
  <c r="V71" i="1"/>
  <c r="V31" i="1"/>
  <c r="V23" i="1"/>
  <c r="V26" i="1"/>
  <c r="V14" i="1"/>
  <c r="V52" i="1"/>
  <c r="V19" i="1"/>
  <c r="V58" i="1"/>
  <c r="V115" i="1"/>
  <c r="V125" i="1"/>
  <c r="V138" i="1"/>
  <c r="V21" i="1"/>
  <c r="V24" i="1"/>
  <c r="V32" i="1"/>
  <c r="V41" i="1"/>
  <c r="V43" i="1"/>
  <c r="V53" i="1"/>
  <c r="V67" i="1"/>
  <c r="V80" i="1"/>
  <c r="V82" i="1"/>
  <c r="V91" i="1"/>
  <c r="V109" i="1"/>
  <c r="V144" i="1"/>
  <c r="V151" i="1"/>
  <c r="V38" i="1"/>
  <c r="V63" i="1"/>
  <c r="V146" i="1"/>
  <c r="V128" i="1"/>
  <c r="V142" i="1"/>
  <c r="V153" i="1"/>
  <c r="V47" i="1"/>
  <c r="V72" i="1"/>
  <c r="V117" i="1"/>
  <c r="V123" i="1"/>
  <c r="V134" i="1"/>
  <c r="V124" i="1"/>
  <c r="V25" i="1"/>
  <c r="V27" i="1"/>
  <c r="V133" i="1"/>
  <c r="V60" i="1"/>
  <c r="V66" i="1"/>
  <c r="V74" i="1"/>
  <c r="V83" i="1"/>
  <c r="V5" i="1"/>
  <c r="V101" i="1"/>
  <c r="V126" i="1"/>
  <c r="V127" i="1"/>
  <c r="V54" i="1"/>
  <c r="V39" i="1"/>
  <c r="V64" i="1"/>
  <c r="V100" i="1"/>
  <c r="V119" i="1"/>
  <c r="V77" i="1"/>
  <c r="V81" i="1"/>
  <c r="V87" i="1"/>
  <c r="V88" i="1"/>
  <c r="V90" i="1"/>
  <c r="V93" i="1"/>
  <c r="V94" i="1"/>
  <c r="V99" i="1"/>
  <c r="V95" i="1"/>
  <c r="V96" i="1"/>
  <c r="V97" i="1"/>
  <c r="V98" i="1"/>
  <c r="V129" i="1"/>
  <c r="V139" i="1"/>
  <c r="V145" i="1"/>
  <c r="V37" i="1"/>
  <c r="V152" i="1"/>
  <c r="V155" i="1"/>
  <c r="V70" i="1"/>
  <c r="V78" i="1"/>
  <c r="V150" i="1"/>
  <c r="V158" i="1"/>
  <c r="V103" i="1"/>
  <c r="V112" i="1"/>
  <c r="V113" i="1"/>
  <c r="V122" i="1"/>
  <c r="V59" i="1"/>
  <c r="V22" i="1"/>
  <c r="V116" i="1"/>
  <c r="V104" i="1"/>
  <c r="V34" i="1"/>
  <c r="V55" i="1"/>
  <c r="V111" i="1"/>
  <c r="V16" i="1"/>
  <c r="V45" i="1"/>
  <c r="V137" i="1"/>
  <c r="V40" i="1"/>
  <c r="V131" i="1"/>
  <c r="V46" i="1"/>
  <c r="V35" i="1"/>
  <c r="V61" i="1"/>
  <c r="V17" i="1"/>
  <c r="V56" i="1"/>
  <c r="V50" i="1"/>
  <c r="V51" i="1"/>
  <c r="V57" i="1"/>
  <c r="A57" i="1"/>
  <c r="B57" i="1"/>
  <c r="M57" i="1"/>
  <c r="U57" i="1"/>
  <c r="A51" i="1"/>
  <c r="B51" i="1"/>
  <c r="M51" i="1"/>
  <c r="U51" i="1"/>
  <c r="A50" i="1"/>
  <c r="B50" i="1"/>
  <c r="M50" i="1"/>
  <c r="U50" i="1"/>
  <c r="A56" i="1"/>
  <c r="B56" i="1"/>
  <c r="M56" i="1"/>
  <c r="U56" i="1"/>
  <c r="A17" i="1"/>
  <c r="B17" i="1"/>
  <c r="M17" i="1"/>
  <c r="U17" i="1"/>
  <c r="A61" i="1"/>
  <c r="B61" i="1"/>
  <c r="M61" i="1"/>
  <c r="U61" i="1"/>
  <c r="A35" i="1"/>
  <c r="B35" i="1"/>
  <c r="M35" i="1"/>
  <c r="U35" i="1"/>
  <c r="A46" i="1"/>
  <c r="B46" i="1"/>
  <c r="M46" i="1"/>
  <c r="U46" i="1"/>
  <c r="A131" i="1"/>
  <c r="B131" i="1"/>
  <c r="M131" i="1"/>
  <c r="A40" i="1"/>
  <c r="B40" i="1"/>
  <c r="M40" i="1"/>
  <c r="U40" i="1"/>
  <c r="A137" i="1"/>
  <c r="B137" i="1"/>
  <c r="M137" i="1"/>
  <c r="U137" i="1"/>
  <c r="A45" i="1"/>
  <c r="B45" i="1"/>
  <c r="M45" i="1"/>
  <c r="U45" i="1"/>
  <c r="A16" i="1"/>
  <c r="B16" i="1"/>
  <c r="M16" i="1"/>
  <c r="U16" i="1"/>
  <c r="A111" i="1"/>
  <c r="B111" i="1"/>
  <c r="M111" i="1"/>
  <c r="U111" i="1"/>
  <c r="A55" i="1"/>
  <c r="M55" i="1"/>
  <c r="U55" i="1"/>
  <c r="A34" i="1"/>
  <c r="B34" i="1"/>
  <c r="M34" i="1"/>
  <c r="U34" i="1"/>
  <c r="A104" i="1"/>
  <c r="B104" i="1"/>
  <c r="M104" i="1"/>
  <c r="U104" i="1"/>
  <c r="A54" i="1"/>
  <c r="A4" i="1"/>
  <c r="A18" i="1"/>
  <c r="A28" i="1"/>
  <c r="A29" i="1"/>
  <c r="A30" i="1"/>
  <c r="A49" i="1"/>
  <c r="A86" i="1"/>
  <c r="A140" i="1"/>
  <c r="A148" i="1"/>
  <c r="A3" i="1"/>
  <c r="A149" i="1"/>
  <c r="A84" i="1"/>
  <c r="A130" i="1"/>
  <c r="A12" i="1"/>
  <c r="A33" i="1"/>
  <c r="A36" i="1"/>
  <c r="A76" i="1"/>
  <c r="A107" i="1"/>
  <c r="A44" i="1"/>
  <c r="A48" i="1"/>
  <c r="A114" i="1"/>
  <c r="A118" i="1"/>
  <c r="A136" i="1"/>
  <c r="A62" i="1"/>
  <c r="A121" i="1"/>
  <c r="A154" i="1"/>
  <c r="A132" i="1"/>
  <c r="A143" i="1"/>
  <c r="A85" i="1"/>
  <c r="A7" i="1"/>
  <c r="A8" i="1"/>
  <c r="A92" i="1"/>
  <c r="A9" i="1"/>
  <c r="A42" i="1"/>
  <c r="A120" i="1"/>
  <c r="A106" i="1"/>
  <c r="A65" i="1"/>
  <c r="A11" i="1"/>
  <c r="A13" i="1"/>
  <c r="A75" i="1"/>
  <c r="A6" i="1"/>
  <c r="A79" i="1"/>
  <c r="A15" i="1"/>
  <c r="A20" i="1"/>
  <c r="A110" i="1"/>
  <c r="A141" i="1"/>
  <c r="A73" i="1"/>
  <c r="A105" i="1"/>
  <c r="A108" i="1"/>
  <c r="A10" i="1"/>
  <c r="A68" i="1"/>
  <c r="A156" i="1"/>
  <c r="A89" i="1"/>
  <c r="A102" i="1"/>
  <c r="A135" i="1"/>
  <c r="A2" i="1"/>
  <c r="A69" i="1"/>
  <c r="A71" i="1"/>
  <c r="A31" i="1"/>
  <c r="A23" i="1"/>
  <c r="A26" i="1"/>
  <c r="A14" i="1"/>
  <c r="A52" i="1"/>
  <c r="A19" i="1"/>
  <c r="A58" i="1"/>
  <c r="A115" i="1"/>
  <c r="A125" i="1"/>
  <c r="A138" i="1"/>
  <c r="A21" i="1"/>
  <c r="A24" i="1"/>
  <c r="A32" i="1"/>
  <c r="A41" i="1"/>
  <c r="A43" i="1"/>
  <c r="A53" i="1"/>
  <c r="A67" i="1"/>
  <c r="A80" i="1"/>
  <c r="A82" i="1"/>
  <c r="A91" i="1"/>
  <c r="A109" i="1"/>
  <c r="A144" i="1"/>
  <c r="A151" i="1"/>
  <c r="A38" i="1"/>
  <c r="A63" i="1"/>
  <c r="A146" i="1"/>
  <c r="A128" i="1"/>
  <c r="A142" i="1"/>
  <c r="A153" i="1"/>
  <c r="A47" i="1"/>
  <c r="A72" i="1"/>
  <c r="A117" i="1"/>
  <c r="A123" i="1"/>
  <c r="A134" i="1"/>
  <c r="A124" i="1"/>
  <c r="A25" i="1"/>
  <c r="A27" i="1"/>
  <c r="A133" i="1"/>
  <c r="A60" i="1"/>
  <c r="A66" i="1"/>
  <c r="A74" i="1"/>
  <c r="A83" i="1"/>
  <c r="A5" i="1"/>
  <c r="A101" i="1"/>
  <c r="A126" i="1"/>
  <c r="A127" i="1"/>
  <c r="A39" i="1"/>
  <c r="A64" i="1"/>
  <c r="A100" i="1"/>
  <c r="A119" i="1"/>
  <c r="A77" i="1"/>
  <c r="A81" i="1"/>
  <c r="A87" i="1"/>
  <c r="A88" i="1"/>
  <c r="A90" i="1"/>
  <c r="A93" i="1"/>
  <c r="A94" i="1"/>
  <c r="A99" i="1"/>
  <c r="A95" i="1"/>
  <c r="A96" i="1"/>
  <c r="A97" i="1"/>
  <c r="A98" i="1"/>
  <c r="A129" i="1"/>
  <c r="A139" i="1"/>
  <c r="A145" i="1"/>
  <c r="A37" i="1"/>
  <c r="A152" i="1"/>
  <c r="A155" i="1"/>
  <c r="A70" i="1"/>
  <c r="A78" i="1"/>
  <c r="A150" i="1"/>
  <c r="A158" i="1"/>
  <c r="A103" i="1"/>
  <c r="A112" i="1"/>
  <c r="A113" i="1"/>
  <c r="A122" i="1"/>
  <c r="A59" i="1"/>
  <c r="A22" i="1"/>
  <c r="A116" i="1"/>
  <c r="G25" i="3"/>
  <c r="F2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U25" i="1"/>
  <c r="U26" i="1"/>
  <c r="U27" i="1"/>
  <c r="U52" i="1"/>
  <c r="U115" i="1"/>
  <c r="U125" i="1"/>
  <c r="U133" i="1"/>
  <c r="U138" i="1"/>
  <c r="U3" i="1"/>
  <c r="U10" i="1"/>
  <c r="U21" i="1"/>
  <c r="U24" i="1"/>
  <c r="U32" i="1"/>
  <c r="U36" i="1"/>
  <c r="U43" i="1"/>
  <c r="U44" i="1"/>
  <c r="U48" i="1"/>
  <c r="U60" i="1"/>
  <c r="U73" i="1"/>
  <c r="U80" i="1"/>
  <c r="U83" i="1"/>
  <c r="U85" i="1"/>
  <c r="U89" i="1"/>
  <c r="U91" i="1"/>
  <c r="U92" i="1"/>
  <c r="U109" i="1"/>
  <c r="U120" i="1"/>
  <c r="U126" i="1"/>
  <c r="U144" i="1"/>
  <c r="U151" i="1"/>
  <c r="U38" i="1"/>
  <c r="U15" i="1"/>
  <c r="U20" i="1"/>
  <c r="U54" i="1"/>
  <c r="U64" i="1"/>
  <c r="U100" i="1"/>
  <c r="U130" i="1"/>
  <c r="U128" i="1"/>
  <c r="U142" i="1"/>
  <c r="U153" i="1"/>
  <c r="U155" i="1"/>
  <c r="U2" i="1"/>
  <c r="U4" i="1"/>
  <c r="U11" i="1"/>
  <c r="U12" i="1"/>
  <c r="U13" i="1"/>
  <c r="U14" i="1"/>
  <c r="U18" i="1"/>
  <c r="U19" i="1"/>
  <c r="U28" i="1"/>
  <c r="U29" i="1"/>
  <c r="U30" i="1"/>
  <c r="U33" i="1"/>
  <c r="U47" i="1"/>
  <c r="U49" i="1"/>
  <c r="U76" i="1"/>
  <c r="U79" i="1"/>
  <c r="U82" i="1"/>
  <c r="U86" i="1"/>
  <c r="U102" i="1"/>
  <c r="U103" i="1"/>
  <c r="U105" i="1"/>
  <c r="U106" i="1"/>
  <c r="U107" i="1"/>
  <c r="U108" i="1"/>
  <c r="U112" i="1"/>
  <c r="U114" i="1"/>
  <c r="U113" i="1"/>
  <c r="U117" i="1"/>
  <c r="U118" i="1"/>
  <c r="U122" i="1"/>
  <c r="U123" i="1"/>
  <c r="U132" i="1"/>
  <c r="U135" i="1"/>
  <c r="U136" i="1"/>
  <c r="U140" i="1"/>
  <c r="U143" i="1"/>
  <c r="U148" i="1"/>
  <c r="U149" i="1"/>
  <c r="U156" i="1"/>
  <c r="U5" i="1"/>
  <c r="U7" i="1"/>
  <c r="U8" i="1"/>
  <c r="U9" i="1"/>
  <c r="U23" i="1"/>
  <c r="U39" i="1"/>
  <c r="U69" i="1"/>
  <c r="U71" i="1"/>
  <c r="U77" i="1"/>
  <c r="U81" i="1"/>
  <c r="U87" i="1"/>
  <c r="U88" i="1"/>
  <c r="U90" i="1"/>
  <c r="U93" i="1"/>
  <c r="U94" i="1"/>
  <c r="U99" i="1"/>
  <c r="U95" i="1"/>
  <c r="U96" i="1"/>
  <c r="U97" i="1"/>
  <c r="U98" i="1"/>
  <c r="U124" i="1"/>
  <c r="U139" i="1"/>
  <c r="U145" i="1"/>
  <c r="U37" i="1"/>
  <c r="U68" i="1"/>
  <c r="U75" i="1"/>
  <c r="U110" i="1"/>
  <c r="U141" i="1"/>
  <c r="U150" i="1"/>
  <c r="U158" i="1"/>
  <c r="U22" i="1"/>
  <c r="U62" i="1"/>
  <c r="U65" i="1"/>
  <c r="U84" i="1"/>
  <c r="U116" i="1"/>
  <c r="U121" i="1"/>
  <c r="U154" i="1"/>
  <c r="R3" i="2"/>
  <c r="U3" i="2" s="1"/>
  <c r="T3" i="2"/>
  <c r="R21" i="2"/>
  <c r="U21" i="2"/>
  <c r="T21" i="2"/>
  <c r="V21" i="2"/>
  <c r="R23" i="2"/>
  <c r="U23" i="2" s="1"/>
  <c r="R17" i="2"/>
  <c r="T17" i="2"/>
  <c r="R16" i="2"/>
  <c r="U16" i="2" s="1"/>
  <c r="T16" i="2"/>
  <c r="V16" i="2" s="1"/>
  <c r="R22" i="2"/>
  <c r="R15" i="2"/>
  <c r="T15" i="2" s="1"/>
  <c r="R13" i="2"/>
  <c r="T13" i="2" s="1"/>
  <c r="U13" i="2"/>
  <c r="R10" i="2"/>
  <c r="U10" i="2" s="1"/>
  <c r="R9" i="2"/>
  <c r="U9" i="2" s="1"/>
  <c r="T9" i="2"/>
  <c r="V9" i="2" s="1"/>
  <c r="R8" i="2"/>
  <c r="R6" i="2"/>
  <c r="U6" i="2" s="1"/>
  <c r="R5" i="2"/>
  <c r="R4" i="2"/>
  <c r="T4" i="2" s="1"/>
  <c r="U4" i="2"/>
  <c r="R12" i="2"/>
  <c r="T12" i="2" s="1"/>
  <c r="V12" i="2" s="1"/>
  <c r="R11" i="2"/>
  <c r="T11" i="2" s="1"/>
  <c r="U11" i="2"/>
  <c r="R20" i="2"/>
  <c r="U20" i="2" s="1"/>
  <c r="R14" i="2"/>
  <c r="T14" i="2"/>
  <c r="R24" i="2"/>
  <c r="U24" i="2"/>
  <c r="T24" i="2"/>
  <c r="V24" i="2" s="1"/>
  <c r="R18" i="2"/>
  <c r="T18" i="2" s="1"/>
  <c r="R25" i="2"/>
  <c r="U25" i="2" s="1"/>
  <c r="R7" i="2"/>
  <c r="T7" i="2" s="1"/>
  <c r="R19" i="2"/>
  <c r="U19" i="2" s="1"/>
  <c r="B116" i="1"/>
  <c r="M116" i="1"/>
  <c r="B100" i="1"/>
  <c r="M100" i="1"/>
  <c r="B69" i="1"/>
  <c r="M69" i="1"/>
  <c r="B19" i="1"/>
  <c r="M19" i="1"/>
  <c r="M60" i="1"/>
  <c r="B103" i="1"/>
  <c r="M103" i="1"/>
  <c r="B25" i="1"/>
  <c r="M25" i="1"/>
  <c r="B120" i="1"/>
  <c r="M120" i="1"/>
  <c r="B112" i="1"/>
  <c r="M112" i="1"/>
  <c r="B54" i="1"/>
  <c r="M54" i="1"/>
  <c r="B113" i="1"/>
  <c r="M113" i="1"/>
  <c r="B122" i="1"/>
  <c r="M122" i="1"/>
  <c r="B22" i="1"/>
  <c r="M22" i="1"/>
  <c r="B58" i="1"/>
  <c r="M58" i="1"/>
  <c r="B72" i="1"/>
  <c r="M72" i="1"/>
  <c r="B117" i="1"/>
  <c r="M117" i="1"/>
  <c r="B2" i="1"/>
  <c r="M2" i="1"/>
  <c r="B119" i="1"/>
  <c r="M119" i="1"/>
  <c r="B26" i="1"/>
  <c r="B27" i="1"/>
  <c r="B133" i="1"/>
  <c r="B24" i="1"/>
  <c r="B32" i="1"/>
  <c r="B36" i="1"/>
  <c r="B53" i="1"/>
  <c r="B66" i="1"/>
  <c r="B74" i="1"/>
  <c r="B80" i="1"/>
  <c r="B83" i="1"/>
  <c r="B101" i="1"/>
  <c r="B85" i="1"/>
  <c r="B126" i="1"/>
  <c r="B127" i="1"/>
  <c r="B20" i="1"/>
  <c r="B64" i="1"/>
  <c r="B129" i="1"/>
  <c r="B152" i="1"/>
  <c r="B155" i="1"/>
  <c r="B14" i="1"/>
  <c r="B70" i="1"/>
  <c r="B78" i="1"/>
  <c r="B59" i="1"/>
  <c r="B52" i="1"/>
  <c r="B115" i="1"/>
  <c r="B125" i="1"/>
  <c r="B138" i="1"/>
  <c r="B3" i="1"/>
  <c r="B10" i="1"/>
  <c r="B21" i="1"/>
  <c r="B31" i="1"/>
  <c r="B41" i="1"/>
  <c r="B43" i="1"/>
  <c r="B44" i="1"/>
  <c r="B48" i="1"/>
  <c r="B67" i="1"/>
  <c r="B73" i="1"/>
  <c r="B89" i="1"/>
  <c r="B91" i="1"/>
  <c r="B92" i="1"/>
  <c r="B109" i="1"/>
  <c r="B144" i="1"/>
  <c r="B151" i="1"/>
  <c r="B38" i="1"/>
  <c r="B63" i="1"/>
  <c r="B146" i="1"/>
  <c r="B15" i="1"/>
  <c r="B130" i="1"/>
  <c r="B128" i="1"/>
  <c r="B142" i="1"/>
  <c r="B153" i="1"/>
  <c r="B4" i="1"/>
  <c r="B6" i="1"/>
  <c r="B11" i="1"/>
  <c r="B12" i="1"/>
  <c r="B13" i="1"/>
  <c r="B18" i="1"/>
  <c r="B28" i="1"/>
  <c r="B29" i="1"/>
  <c r="B30" i="1"/>
  <c r="B33" i="1"/>
  <c r="B42" i="1"/>
  <c r="B47" i="1"/>
  <c r="B49" i="1"/>
  <c r="B76" i="1"/>
  <c r="B79" i="1"/>
  <c r="B82" i="1"/>
  <c r="B86" i="1"/>
  <c r="B102" i="1"/>
  <c r="B105" i="1"/>
  <c r="B106" i="1"/>
  <c r="B107" i="1"/>
  <c r="B108" i="1"/>
  <c r="B114" i="1"/>
  <c r="B118" i="1"/>
  <c r="B123" i="1"/>
  <c r="B132" i="1"/>
  <c r="B134" i="1"/>
  <c r="B135" i="1"/>
  <c r="B136" i="1"/>
  <c r="B140" i="1"/>
  <c r="B143" i="1"/>
  <c r="B148" i="1"/>
  <c r="B149" i="1"/>
  <c r="B156" i="1"/>
  <c r="B5" i="1"/>
  <c r="B7" i="1"/>
  <c r="B8" i="1"/>
  <c r="B9" i="1"/>
  <c r="B23" i="1"/>
  <c r="B39" i="1"/>
  <c r="B71" i="1"/>
  <c r="B77" i="1"/>
  <c r="B81" i="1"/>
  <c r="B87" i="1"/>
  <c r="B88" i="1"/>
  <c r="B90" i="1"/>
  <c r="B93" i="1"/>
  <c r="B94" i="1"/>
  <c r="B99" i="1"/>
  <c r="B95" i="1"/>
  <c r="B96" i="1"/>
  <c r="B97" i="1"/>
  <c r="B98" i="1"/>
  <c r="B124" i="1"/>
  <c r="B139" i="1"/>
  <c r="B145" i="1"/>
  <c r="B37" i="1"/>
  <c r="B68" i="1"/>
  <c r="B75" i="1"/>
  <c r="B110" i="1"/>
  <c r="B141" i="1"/>
  <c r="B150" i="1"/>
  <c r="B158" i="1"/>
  <c r="B62" i="1"/>
  <c r="B65" i="1"/>
  <c r="B84" i="1"/>
  <c r="B121" i="1"/>
  <c r="B154" i="1"/>
  <c r="M36" i="1"/>
  <c r="M20" i="1"/>
  <c r="M133" i="1"/>
  <c r="M85" i="1"/>
  <c r="M59" i="1"/>
  <c r="M64" i="1"/>
  <c r="M155" i="1"/>
  <c r="M152" i="1"/>
  <c r="M70" i="1"/>
  <c r="M129" i="1"/>
  <c r="M53" i="1"/>
  <c r="M27" i="1"/>
  <c r="M24" i="1"/>
  <c r="M74" i="1"/>
  <c r="M101" i="1"/>
  <c r="M127" i="1"/>
  <c r="M66" i="1"/>
  <c r="M78" i="1"/>
  <c r="M80" i="1"/>
  <c r="M83" i="1"/>
  <c r="M14" i="1"/>
  <c r="M126" i="1"/>
  <c r="M32" i="1"/>
  <c r="M134" i="1"/>
  <c r="M86" i="1"/>
  <c r="M82" i="1"/>
  <c r="M76" i="1"/>
  <c r="M149" i="1"/>
  <c r="M148" i="1"/>
  <c r="M4" i="1"/>
  <c r="M18" i="1"/>
  <c r="M30" i="1"/>
  <c r="M29" i="1"/>
  <c r="M28" i="1"/>
  <c r="M84" i="1"/>
  <c r="M121" i="1"/>
  <c r="M33" i="1"/>
  <c r="M132" i="1"/>
  <c r="M79" i="1"/>
  <c r="M136" i="1"/>
  <c r="M140" i="1"/>
  <c r="M47" i="1"/>
  <c r="M123" i="1"/>
  <c r="M106" i="1"/>
  <c r="M102" i="1"/>
  <c r="M62" i="1"/>
  <c r="M81" i="1"/>
  <c r="M130" i="1"/>
  <c r="M139" i="1"/>
  <c r="M138" i="1"/>
  <c r="M115" i="1"/>
  <c r="M26" i="1"/>
  <c r="M114" i="1"/>
  <c r="M125" i="1"/>
  <c r="M52" i="1"/>
  <c r="M93" i="1"/>
  <c r="M39" i="1"/>
  <c r="M87" i="1"/>
  <c r="M88" i="1"/>
  <c r="M37" i="1"/>
  <c r="M151" i="1"/>
  <c r="M92" i="1"/>
  <c r="M73" i="1"/>
  <c r="M31" i="1"/>
  <c r="M10" i="1"/>
  <c r="M23" i="1"/>
  <c r="M5" i="1"/>
  <c r="M91" i="1"/>
  <c r="M48" i="1"/>
  <c r="M109" i="1"/>
  <c r="M44" i="1"/>
  <c r="M68" i="1"/>
  <c r="M71" i="1"/>
  <c r="M65" i="1"/>
  <c r="M107" i="1"/>
  <c r="M108" i="1"/>
  <c r="M135" i="1"/>
  <c r="M7" i="1"/>
  <c r="M8" i="1"/>
  <c r="M9" i="1"/>
  <c r="M77" i="1"/>
  <c r="M49" i="1"/>
  <c r="M12" i="1"/>
  <c r="M105" i="1"/>
  <c r="M118" i="1"/>
  <c r="M95" i="1"/>
  <c r="M142" i="1"/>
  <c r="M96" i="1"/>
  <c r="M90" i="1"/>
  <c r="M94" i="1"/>
  <c r="M97" i="1"/>
  <c r="M98" i="1"/>
  <c r="M99" i="1"/>
  <c r="M154" i="1"/>
  <c r="M13" i="1"/>
  <c r="M89" i="1"/>
  <c r="M156" i="1"/>
  <c r="M145" i="1"/>
  <c r="M144" i="1"/>
  <c r="M128" i="1"/>
  <c r="M75" i="1"/>
  <c r="M143" i="1"/>
  <c r="M6" i="1"/>
  <c r="M11" i="1"/>
  <c r="M110" i="1"/>
  <c r="M141" i="1"/>
  <c r="M158" i="1"/>
  <c r="M150" i="1"/>
  <c r="M38" i="1"/>
  <c r="M42" i="1"/>
  <c r="M43" i="1"/>
  <c r="M15" i="1"/>
  <c r="M21" i="1"/>
  <c r="M67" i="1"/>
  <c r="M153" i="1"/>
  <c r="M41" i="1"/>
  <c r="M3" i="1"/>
  <c r="M146" i="1"/>
  <c r="M63" i="1"/>
  <c r="M124" i="1"/>
  <c r="T5" i="2"/>
  <c r="U5" i="2"/>
  <c r="V5" i="2" s="1"/>
  <c r="U12" i="2"/>
  <c r="U8" i="2"/>
  <c r="T8" i="2"/>
  <c r="V8" i="2"/>
  <c r="T41" i="1" l="1"/>
  <c r="U41" i="1" s="1"/>
  <c r="T68" i="1"/>
  <c r="T20" i="2"/>
  <c r="V20" i="2" s="1"/>
  <c r="T43" i="1" s="1"/>
  <c r="T10" i="2"/>
  <c r="V10" i="2" s="1"/>
  <c r="V4" i="2"/>
  <c r="T4" i="1" s="1"/>
  <c r="T6" i="2"/>
  <c r="V6" i="2" s="1"/>
  <c r="T37" i="1" s="1"/>
  <c r="V15" i="2"/>
  <c r="T15" i="1" s="1"/>
  <c r="V7" i="2"/>
  <c r="T22" i="1" s="1"/>
  <c r="V11" i="2"/>
  <c r="T71" i="1" s="1"/>
  <c r="U7" i="2"/>
  <c r="U15" i="2"/>
  <c r="H25" i="3"/>
  <c r="V3" i="2"/>
  <c r="V13" i="2"/>
  <c r="T154" i="1" s="1"/>
  <c r="T108" i="1"/>
  <c r="T79" i="1"/>
  <c r="T19" i="1"/>
  <c r="T132" i="1"/>
  <c r="T120" i="1"/>
  <c r="T6" i="1"/>
  <c r="U6" i="1" s="1"/>
  <c r="T109" i="1"/>
  <c r="T91" i="1"/>
  <c r="T128" i="1"/>
  <c r="U22" i="2"/>
  <c r="T147" i="1"/>
  <c r="T162" i="1"/>
  <c r="U17" i="2"/>
  <c r="V17" i="2" s="1"/>
  <c r="T153" i="1" s="1"/>
  <c r="T140" i="1"/>
  <c r="T49" i="1"/>
  <c r="T134" i="1"/>
  <c r="U134" i="1" s="1"/>
  <c r="T23" i="2"/>
  <c r="V23" i="2" s="1"/>
  <c r="T126" i="1" s="1"/>
  <c r="T163" i="1"/>
  <c r="T160" i="1"/>
  <c r="T130" i="1"/>
  <c r="T59" i="1"/>
  <c r="U59" i="1" s="1"/>
  <c r="T46" i="1"/>
  <c r="T107" i="1"/>
  <c r="T51" i="1"/>
  <c r="T56" i="1"/>
  <c r="T102" i="1"/>
  <c r="T158" i="1"/>
  <c r="T17" i="1"/>
  <c r="T22" i="2"/>
  <c r="V22" i="2" s="1"/>
  <c r="T84" i="1"/>
  <c r="T86" i="1"/>
  <c r="T19" i="2"/>
  <c r="V19" i="2" s="1"/>
  <c r="T103" i="1" s="1"/>
  <c r="T135" i="1"/>
  <c r="T161" i="1"/>
  <c r="U18" i="2"/>
  <c r="V18" i="2" s="1"/>
  <c r="T73" i="1"/>
  <c r="T50" i="1"/>
  <c r="T105" i="1"/>
  <c r="T13" i="1"/>
  <c r="T118" i="1"/>
  <c r="T35" i="1"/>
  <c r="T82" i="1"/>
  <c r="U14" i="2"/>
  <c r="V14" i="2" s="1"/>
  <c r="T77" i="1" s="1"/>
  <c r="T61" i="1"/>
  <c r="T25" i="2"/>
  <c r="V25" i="2" s="1"/>
  <c r="T27" i="1" s="1"/>
  <c r="T40" i="1"/>
  <c r="T157" i="1"/>
  <c r="T10" i="1"/>
  <c r="T23" i="1" l="1"/>
  <c r="T93" i="1"/>
  <c r="T48" i="1"/>
  <c r="T97" i="1"/>
  <c r="T42" i="1"/>
  <c r="U42" i="1" s="1"/>
  <c r="T39" i="1"/>
  <c r="T96" i="1"/>
  <c r="T90" i="1"/>
  <c r="T139" i="1"/>
  <c r="T87" i="1"/>
  <c r="T99" i="1"/>
  <c r="T81" i="1"/>
  <c r="T7" i="1"/>
  <c r="T9" i="1"/>
  <c r="T92" i="1"/>
  <c r="T125" i="1"/>
  <c r="T88" i="1"/>
  <c r="T62" i="1"/>
  <c r="T122" i="1"/>
  <c r="T65" i="1"/>
  <c r="T44" i="1"/>
  <c r="T113" i="1"/>
  <c r="T28" i="1"/>
  <c r="T129" i="1"/>
  <c r="U129" i="1" s="1"/>
  <c r="T33" i="1"/>
  <c r="T18" i="1"/>
  <c r="T141" i="1"/>
  <c r="T136" i="1"/>
  <c r="T30" i="1"/>
  <c r="T76" i="1"/>
  <c r="T5" i="1"/>
  <c r="T150" i="1"/>
  <c r="T29" i="1"/>
  <c r="T121" i="1"/>
  <c r="T104" i="1"/>
  <c r="T75" i="1"/>
  <c r="T148" i="1"/>
  <c r="T149" i="1"/>
  <c r="T152" i="1"/>
  <c r="U152" i="1" s="1"/>
  <c r="T85" i="1"/>
  <c r="T94" i="1"/>
  <c r="T36" i="1"/>
  <c r="T54" i="1"/>
  <c r="T116" i="1"/>
  <c r="T155" i="1"/>
  <c r="T69" i="1"/>
  <c r="T64" i="1"/>
  <c r="T110" i="1"/>
  <c r="T95" i="1"/>
  <c r="T114" i="1"/>
  <c r="T8" i="1"/>
  <c r="T11" i="1"/>
  <c r="T2" i="1"/>
  <c r="T20" i="1"/>
  <c r="T100" i="1"/>
  <c r="T123" i="1"/>
  <c r="T98" i="1"/>
  <c r="T145" i="1"/>
  <c r="T21" i="1"/>
  <c r="T151" i="1"/>
  <c r="T142" i="1"/>
  <c r="T124" i="1"/>
  <c r="T38" i="1"/>
  <c r="T66" i="1"/>
  <c r="U66" i="1" s="1"/>
  <c r="T55" i="1"/>
  <c r="T45" i="1"/>
  <c r="T53" i="1"/>
  <c r="U53" i="1" s="1"/>
  <c r="T63" i="1"/>
  <c r="U63" i="1" s="1"/>
  <c r="T146" i="1"/>
  <c r="U146" i="1" s="1"/>
  <c r="T106" i="1"/>
  <c r="T14" i="1"/>
  <c r="T57" i="1"/>
  <c r="T16" i="1"/>
  <c r="T3" i="1"/>
  <c r="T32" i="1"/>
  <c r="T67" i="1"/>
  <c r="U67" i="1" s="1"/>
  <c r="T131" i="1"/>
  <c r="U131" i="1" s="1"/>
  <c r="T52" i="1"/>
  <c r="T112" i="1"/>
  <c r="T156" i="1"/>
  <c r="T133" i="1"/>
  <c r="T143" i="1"/>
  <c r="T138" i="1"/>
  <c r="T25" i="1"/>
  <c r="T31" i="1"/>
  <c r="U31" i="1" s="1"/>
  <c r="T115" i="1"/>
  <c r="T60" i="1"/>
  <c r="T47" i="1"/>
  <c r="T117" i="1"/>
  <c r="T70" i="1"/>
  <c r="U70" i="1" s="1"/>
  <c r="T26" i="1"/>
  <c r="T34" i="1"/>
  <c r="T58" i="1"/>
  <c r="U58" i="1" s="1"/>
  <c r="T127" i="1"/>
  <c r="U127" i="1" s="1"/>
  <c r="T12" i="1"/>
  <c r="T72" i="1"/>
  <c r="U72" i="1" s="1"/>
  <c r="T78" i="1"/>
  <c r="U78" i="1" s="1"/>
  <c r="T24" i="1"/>
  <c r="T159" i="1"/>
  <c r="T111" i="1"/>
  <c r="T89" i="1"/>
  <c r="T74" i="1"/>
  <c r="U74" i="1" s="1"/>
  <c r="T137" i="1"/>
  <c r="T119" i="1"/>
  <c r="U119" i="1" s="1"/>
  <c r="T80" i="1"/>
  <c r="T101" i="1"/>
  <c r="U101" i="1" s="1"/>
  <c r="T144" i="1"/>
  <c r="T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2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<sst xmlns="http://schemas.openxmlformats.org/spreadsheetml/2006/main" count="1378" uniqueCount="422">
  <si>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</si>
  <si>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</si>
  <si>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</si>
  <si>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</si>
  <si>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</si>
  <si>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</si>
  <si>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</si>
  <si>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</si>
  <si>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</si>
  <si>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</si>
  <si>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</si>
  <si>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</si>
  <si>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</si>
  <si>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</si>
  <si>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</si>
  <si>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</si>
  <si>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</si>
  <si>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</si>
  <si>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</si>
  <si>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</si>
  <si>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</si>
  <si>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</si>
  <si>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</si>
  <si>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</si>
  <si>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</si>
  <si>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</si>
  <si>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</si>
  <si>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</si>
  <si>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</si>
  <si>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</si>
  <si>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Disney</t>
  </si>
  <si>
    <t>Model</t>
  </si>
  <si>
    <t>Portrait</t>
  </si>
  <si>
    <t>My Tyler</t>
  </si>
  <si>
    <t>Aziel Backyard</t>
  </si>
  <si>
    <t>The Old Mill</t>
  </si>
  <si>
    <t>Ecto 1</t>
  </si>
  <si>
    <t>Batman</t>
  </si>
  <si>
    <t>Caution</t>
  </si>
  <si>
    <t>Jim</t>
  </si>
  <si>
    <t>Sammy</t>
  </si>
  <si>
    <t>Price.Ask</t>
  </si>
  <si>
    <t>Price.Sale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</si>
  <si>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</si>
  <si>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</si>
  <si>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</si>
  <si>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</si>
  <si>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</si>
  <si>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</si>
  <si>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</si>
  <si>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</si>
  <si>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</si>
  <si>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</si>
  <si>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</si>
  <si>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</si>
  <si>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</si>
  <si>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</si>
  <si>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</si>
  <si>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</si>
  <si>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</si>
  <si>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</si>
  <si>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</si>
  <si>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</si>
  <si>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</si>
  <si>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</si>
  <si>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</si>
  <si>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</si>
  <si>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</si>
  <si>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</si>
  <si>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</si>
  <si>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</si>
  <si>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</si>
  <si>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</si>
  <si>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</si>
  <si>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</si>
  <si>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</si>
  <si>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</si>
  <si>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</si>
  <si>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</si>
  <si>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</si>
  <si>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</si>
  <si>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</si>
  <si>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</si>
  <si>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</si>
  <si>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</si>
  <si>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</si>
  <si>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Status.Sale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</si>
  <si>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</si>
  <si>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</si>
  <si>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</si>
  <si>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</si>
  <si>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</si>
  <si>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</si>
  <si>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</si>
  <si>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</si>
  <si>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</si>
  <si>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</si>
  <si>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</si>
  <si>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Alexandra</t>
  </si>
  <si>
    <t>Family of Subject</t>
  </si>
  <si>
    <t>B&amp;W; size approximated</t>
  </si>
  <si>
    <t>Spiderman crawling up a building</t>
  </si>
  <si>
    <t>COMMISSIONED</t>
  </si>
  <si>
    <t>Sold to commissioner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</si>
  <si>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</si>
  <si>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</si>
  <si>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</si>
  <si>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</si>
  <si>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</si>
  <si>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</si>
  <si>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</si>
  <si>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</si>
  <si>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</si>
  <si>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</si>
  <si>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</si>
  <si>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</si>
  <si>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</si>
  <si>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</si>
  <si>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</si>
  <si>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</si>
  <si>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</si>
  <si>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</si>
  <si>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</si>
  <si>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</si>
  <si>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</si>
  <si>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</si>
  <si>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</si>
  <si>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</si>
  <si>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</si>
  <si>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</si>
  <si>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</si>
  <si>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</si>
  <si>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</si>
  <si>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</si>
  <si>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</si>
  <si>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</si>
  <si>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</si>
  <si>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</si>
  <si>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</si>
  <si>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</si>
  <si>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</si>
  <si>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</si>
  <si>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</si>
  <si>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</si>
  <si>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</si>
  <si>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</si>
  <si>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</si>
  <si>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</si>
  <si>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</si>
  <si>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</si>
  <si>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</si>
  <si>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</si>
  <si>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</si>
  <si>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</si>
  <si>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</si>
  <si>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</si>
  <si>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</si>
  <si>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</si>
  <si>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</si>
  <si>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</si>
  <si>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</si>
  <si>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</si>
  <si>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</si>
  <si>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</si>
  <si>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</si>
  <si>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</si>
  <si>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</si>
  <si>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</si>
  <si>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</si>
  <si>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</si>
  <si>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</si>
  <si>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</si>
  <si>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</si>
  <si>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</si>
  <si>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</si>
  <si>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</si>
  <si>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</si>
  <si>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</si>
  <si>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</si>
  <si>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</si>
  <si>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</si>
  <si>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</si>
  <si>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</si>
  <si>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</si>
  <si>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</si>
  <si>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</si>
  <si>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</si>
  <si>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</si>
  <si>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</si>
  <si>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</si>
  <si>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</si>
  <si>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</si>
  <si>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</si>
  <si>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</si>
  <si>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</si>
  <si>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</si>
  <si>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</si>
  <si>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</si>
  <si>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</si>
  <si>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</si>
  <si>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</si>
  <si>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</si>
  <si>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</si>
  <si>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</si>
  <si>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</si>
  <si>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</si>
  <si>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</si>
  <si>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</si>
  <si>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</si>
  <si>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</si>
  <si>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</si>
  <si>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</si>
  <si>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</si>
  <si>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</si>
  <si>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</si>
  <si>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</si>
  <si>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</si>
  <si>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</si>
  <si>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</si>
  <si>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</si>
  <si>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</si>
  <si>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</si>
  <si>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</si>
  <si>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</si>
  <si>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</si>
  <si>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</si>
  <si>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</si>
  <si>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</si>
  <si>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</si>
  <si>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</si>
  <si>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</si>
  <si>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</si>
  <si>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</si>
  <si>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</si>
  <si>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</si>
  <si>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</si>
  <si>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</si>
  <si>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</si>
  <si>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</si>
  <si>
    <t>Sailors Delight</t>
  </si>
  <si>
    <t>Include</t>
  </si>
  <si>
    <t>Curiosity</t>
  </si>
  <si>
    <t>Serenity</t>
  </si>
  <si>
    <t>Balance</t>
  </si>
  <si>
    <t>Milos</t>
  </si>
  <si>
    <t>Majestic</t>
  </si>
  <si>
    <t>Lunar Love</t>
  </si>
  <si>
    <t>Jewel</t>
  </si>
  <si>
    <t>Shelter</t>
  </si>
  <si>
    <t>Never Forget Fernanda</t>
  </si>
  <si>
    <t>Lean on Me</t>
  </si>
  <si>
    <t>Chillin</t>
  </si>
  <si>
    <t>Cosmic</t>
  </si>
  <si>
    <t>Galen</t>
  </si>
  <si>
    <t>Spiderman Miles Morales</t>
  </si>
  <si>
    <t>La Luna Dellamore</t>
  </si>
  <si>
    <t>Venom</t>
  </si>
  <si>
    <t>War Machine</t>
  </si>
  <si>
    <t>Iron Man</t>
  </si>
  <si>
    <t>Sunburst</t>
  </si>
  <si>
    <t>Carnage</t>
  </si>
  <si>
    <t>Spiderman2000</t>
  </si>
  <si>
    <t>Spiderman 2020</t>
  </si>
  <si>
    <t>Dragonfly</t>
  </si>
  <si>
    <t>Henrys Mirror</t>
  </si>
  <si>
    <t>Two skeletons in a barber shop</t>
  </si>
  <si>
    <t>Rob Wakeling Oct. 5 2021</t>
  </si>
  <si>
    <t>Michael Aldred Oct. 5 2021</t>
  </si>
  <si>
    <t>Black and red spiderman on wall</t>
  </si>
  <si>
    <t>Tongue-protruding Venom with graffitti background</t>
  </si>
  <si>
    <t>Hugging frogs on plant</t>
  </si>
  <si>
    <t>Frog clinging to flower in rain</t>
  </si>
  <si>
    <t>Wide-eyed tiger looking up</t>
  </si>
  <si>
    <t>Dragonfly on black background</t>
  </si>
  <si>
    <t>Falcon with light brown background</t>
  </si>
  <si>
    <t>Elephant with hard black outlining</t>
  </si>
  <si>
    <t>Abbys View</t>
  </si>
  <si>
    <t>Forest view with wetland, log, and ducks</t>
  </si>
  <si>
    <t>White horse with flowing mane</t>
  </si>
  <si>
    <t>White puppy on lawn</t>
  </si>
  <si>
    <t>NOT FOR SALE</t>
  </si>
  <si>
    <t>Sold at Beach Patties</t>
  </si>
  <si>
    <t>Dustin Moore (COL)</t>
  </si>
  <si>
    <t>Dustin Moore (B&amp;W)</t>
  </si>
  <si>
    <t>Series Names</t>
  </si>
  <si>
    <t>Sale.Date</t>
  </si>
  <si>
    <t>Orange rising moon with heart</t>
  </si>
  <si>
    <t>Given to Logan at the Trailer</t>
  </si>
  <si>
    <t>Carnage with graffitti background</t>
  </si>
  <si>
    <t>Redemption</t>
  </si>
  <si>
    <t>Red and orange sunset over black silhouette fence</t>
  </si>
  <si>
    <t>Lake Sunset</t>
  </si>
  <si>
    <t>Sold at discount to namesake</t>
  </si>
  <si>
    <t>Sold to Galen Chisholm</t>
  </si>
  <si>
    <t>Status.Info</t>
  </si>
  <si>
    <t>Sold to commissioner, Galen Chisholm</t>
  </si>
  <si>
    <t>Snake up close</t>
  </si>
  <si>
    <t>Edit</t>
  </si>
  <si>
    <t>Cuddling tigers</t>
  </si>
  <si>
    <t>Iron man with graffiti background</t>
  </si>
  <si>
    <t>War Machine with graffiti background</t>
  </si>
  <si>
    <t>Status.Notes</t>
  </si>
  <si>
    <t>OTHER</t>
  </si>
  <si>
    <t xml:space="preserve">Stolen from outside front door. </t>
  </si>
  <si>
    <t>Orange setting moon with heart and blue foreground</t>
  </si>
  <si>
    <t>Cest La Vie</t>
  </si>
  <si>
    <t>Skull with banners and bottles</t>
  </si>
  <si>
    <t>Sailor Moon</t>
  </si>
  <si>
    <t>Boat with moon sail over brown background</t>
  </si>
  <si>
    <t>Port Stanley</t>
  </si>
  <si>
    <t>Lifeguard tower silhouette over warm background</t>
  </si>
  <si>
    <t>Gamora</t>
  </si>
  <si>
    <t>Port Burwell</t>
  </si>
  <si>
    <t>Two german shepards through car window</t>
  </si>
  <si>
    <t>Collaboration</t>
  </si>
  <si>
    <t>Colourful abstract with rounded imagery</t>
  </si>
  <si>
    <t>Rocco and Parker</t>
  </si>
  <si>
    <t>Rob the Realtor</t>
  </si>
  <si>
    <t>Lighthouse with cloudy background</t>
  </si>
  <si>
    <t>Northern Reflections</t>
  </si>
  <si>
    <t>Island silhouette over warm background</t>
  </si>
  <si>
    <t>Rock structure with water background</t>
  </si>
  <si>
    <t>Canoe with forest silhouette and warm background</t>
  </si>
  <si>
    <t>Eagle with fish in talons</t>
  </si>
  <si>
    <t>Running horse with green background</t>
  </si>
  <si>
    <t>Canopy of Colour</t>
  </si>
  <si>
    <t>Pink flowering tree over trail</t>
  </si>
  <si>
    <t>Judith</t>
  </si>
  <si>
    <t>Sleeping baby</t>
  </si>
  <si>
    <t>Red and dotted</t>
  </si>
  <si>
    <t>Red, white and gold with splotches</t>
  </si>
  <si>
    <t>Morzsi</t>
  </si>
  <si>
    <t>In Tyler's Studio</t>
  </si>
  <si>
    <t>Area</t>
  </si>
  <si>
    <t>Side profile of leopard</t>
  </si>
  <si>
    <t>At Beach Patties</t>
  </si>
  <si>
    <t>Unfinished</t>
  </si>
  <si>
    <t>Damaged, small tear</t>
  </si>
  <si>
    <t>At house</t>
  </si>
  <si>
    <t>Gifted to commissioner</t>
  </si>
  <si>
    <t>Given to Abby's Friend</t>
  </si>
  <si>
    <t>Nebula</t>
  </si>
  <si>
    <t>Gamora with abstract background</t>
  </si>
  <si>
    <t>Nebula with abstract background</t>
  </si>
  <si>
    <t>At Lineup for Lineups</t>
  </si>
  <si>
    <t>Abstract Heros</t>
  </si>
  <si>
    <t>Sold to subject</t>
  </si>
  <si>
    <t>Eddie Brock (Rob) half covered by Venom</t>
  </si>
  <si>
    <t>Given to Abby</t>
  </si>
  <si>
    <t>Given to cottage host, Christian</t>
  </si>
  <si>
    <t>Gifted to Sunnybrook following Dustin's accident</t>
  </si>
  <si>
    <t>Gift to Calvin</t>
  </si>
  <si>
    <t>Rage</t>
  </si>
  <si>
    <t>Floating skull over black background</t>
  </si>
  <si>
    <t>At Lineup for Lineups; Sold to commissioner</t>
  </si>
  <si>
    <t>Given to Justin, former tenant</t>
  </si>
  <si>
    <t>Lists</t>
  </si>
  <si>
    <t>Canvas Prices</t>
  </si>
  <si>
    <t>Price.Paint</t>
  </si>
  <si>
    <t>Price.Total</t>
  </si>
  <si>
    <t>Price.Canvas.Model</t>
  </si>
  <si>
    <t>Price.Canvas.Pre</t>
  </si>
  <si>
    <t>Cost.Production</t>
  </si>
  <si>
    <t>Net.Profit</t>
  </si>
  <si>
    <t>Row Labels</t>
  </si>
  <si>
    <t>Grand Total</t>
  </si>
  <si>
    <t>Price.Size</t>
  </si>
  <si>
    <t>Total Sales</t>
  </si>
  <si>
    <t>Estimated Production Cost</t>
  </si>
  <si>
    <t>Total</t>
  </si>
  <si>
    <t>Estimated Production Costs</t>
  </si>
  <si>
    <t>Net Profit</t>
  </si>
  <si>
    <t>Obi wan</t>
  </si>
  <si>
    <t>Darth Vader</t>
  </si>
  <si>
    <t>Gentle</t>
  </si>
  <si>
    <t>Pink Mountains</t>
  </si>
  <si>
    <t>Obi wan fighting Darth Vader</t>
  </si>
  <si>
    <t>Bigmouth Bass</t>
  </si>
  <si>
    <t>First Things First</t>
  </si>
  <si>
    <t>Superman</t>
  </si>
  <si>
    <t>Empowered</t>
  </si>
  <si>
    <t>Stitch-Looking Thing</t>
  </si>
  <si>
    <t>Fishing Guy</t>
  </si>
  <si>
    <t>David</t>
  </si>
  <si>
    <t>Horse Head On</t>
  </si>
  <si>
    <t>Black Puppy</t>
  </si>
  <si>
    <t>Golden Puppy</t>
  </si>
  <si>
    <t>FUR 1</t>
  </si>
  <si>
    <t>FUR 2</t>
  </si>
  <si>
    <t>Golden Sunset</t>
  </si>
  <si>
    <t>done</t>
  </si>
  <si>
    <t>Bear on green background</t>
  </si>
  <si>
    <t>Jasons gift</t>
  </si>
  <si>
    <t>Abstract with pink protrusions</t>
  </si>
  <si>
    <t>White Moon</t>
  </si>
  <si>
    <t>White moon with dark blue sky and black trees in foreground</t>
  </si>
  <si>
    <t>Tyler Moore performing on stage</t>
  </si>
  <si>
    <t>Orange sunset over bridge and water</t>
  </si>
  <si>
    <t>Superman flying with flowing cape</t>
  </si>
  <si>
    <t>Dark red and black swirl</t>
  </si>
  <si>
    <t>TJM</t>
  </si>
  <si>
    <t>Tyler Moore side profile with microphone</t>
  </si>
  <si>
    <t>ASK FOR PRICING</t>
  </si>
  <si>
    <t>Labels</t>
  </si>
  <si>
    <t>Ants</t>
  </si>
  <si>
    <t>Ant reaching for water bubble from dome</t>
  </si>
  <si>
    <t>Bugs Life</t>
  </si>
  <si>
    <t>Ant 1</t>
  </si>
  <si>
    <t>Ant 2</t>
  </si>
  <si>
    <t>Woman in Light of Moon</t>
  </si>
  <si>
    <t>Waiting</t>
  </si>
  <si>
    <t>Dragon Trails</t>
  </si>
  <si>
    <t>Eagle With Fish</t>
  </si>
  <si>
    <t>Arizona Sunset</t>
  </si>
  <si>
    <t>Spiderman 1999</t>
  </si>
  <si>
    <t>Naked woman standing on tree looking at giant moon</t>
  </si>
  <si>
    <t>Spiderman jumping through air splaying hands with orange background</t>
  </si>
  <si>
    <t>Warm and cool coloured lines with extensions and barbs</t>
  </si>
  <si>
    <t>Ant reaching for water bubble from leaf</t>
  </si>
  <si>
    <t>Ant reaching for water bubble off of spiral</t>
  </si>
  <si>
    <t>Hawks Cliff</t>
  </si>
  <si>
    <t>View of cliffs over lake and crashing waves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</si>
</sst>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14" fontId="0" fillId="0" borderId="0" xfId="0" applyNumberFormat="1"/>
    <xf numFmtId="0" fontId="3" fillId="2" borderId="0" xfId="1" applyNumberFormat="1" applyFill="1"/>
    <xf numFmtId="44" fontId="0" fillId="0" borderId="0" xfId="2" applyFont="1"/>
    <xf numFmtId="44" fontId="0" fillId="4" borderId="0" xfId="2" applyFont="1" applyFill="1"/>
    <xf numFmtId="1" fontId="0" fillId="4" borderId="0" xfId="0" applyNumberFormat="1" applyFill="1"/>
    <xf numFmtId="44" fontId="0" fillId="5" borderId="0" xfId="2" applyFont="1" applyFill="1"/>
    <xf numFmtId="165" fontId="0" fillId="6" borderId="0" xfId="2" applyNumberFormat="1" applyFont="1" applyFill="1" applyAlignment="1">
      <alignment vertical="top" wrapText="1"/>
    </xf>
    <xf numFmtId="165" fontId="0" fillId="6" borderId="0" xfId="2" applyNumberFormat="1" applyFont="1" applyFill="1"/>
    <xf numFmtId="0" fontId="0" fillId="0" borderId="0" xfId="0" pivotButton="1"/>
    <xf numFmtId="1" fontId="0" fillId="0" borderId="0" xfId="0" applyNumberFormat="1" applyAlignment="1">
      <alignment horizontal="left"/>
    </xf>
    <xf numFmtId="44" fontId="0" fillId="0" borderId="0" xfId="0" applyNumberFormat="1"/>
    <xf numFmtId="164" fontId="0" fillId="2" borderId="0" xfId="0" applyNumberFormat="1" applyFill="1" applyAlignment="1">
      <alignment vertical="top"/>
    </xf>
    <xf numFmtId="0" fontId="1" fillId="0" borderId="0" xfId="0" applyFont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6" borderId="0" xfId="2" applyNumberFormat="1" applyFont="1" applyFill="1" applyAlignment="1"/>
    <xf numFmtId="0" fontId="3" fillId="2" borderId="0" xfId="1" applyFill="1"/>
    <xf numFmtId="0" fontId="3" fillId="2" borderId="0" xfId="1" applyNumberFormat="1" applyFill="1" applyAlignment="1">
      <alignment vertical="top"/>
    </xf>
    <xf numFmtId="165" fontId="0" fillId="6" borderId="0" xfId="2" applyNumberFormat="1" applyFont="1" applyFill="1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0" fontId="2" fillId="3" borderId="0" xfId="0" applyFont="1" applyFill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64">
    <dxf>
      <fill>
        <patternFill>
          <bgColor theme="7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/>
        <strike val="0"/>
        <color theme="9" tint="-0.499984740745262"/>
      </font>
      <fill>
        <patternFill>
          <bgColor theme="9" tint="0.59996337778862885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1" tint="0.499984740745262"/>
        </patternFill>
      </fill>
    </dxf>
    <dxf>
      <numFmt numFmtId="1" formatCode="0"/>
    </dxf>
    <dxf>
      <numFmt numFmtId="1" formatCode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65" formatCode="&quot;$&quot;#,##0.00"/>
      <fill>
        <patternFill patternType="solid">
          <fgColor indexed="64"/>
          <bgColor theme="2" tint="-0.249977111117893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2" tint="-0.249977111117893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&quot;$&quot;#,##0"/>
    </dxf>
    <dxf>
      <numFmt numFmtId="19" formatCode="m/d/yyyy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  <numFmt numFmtId="164" formatCode="&quot;$&quot;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  <numFmt numFmtId="164" formatCode="&quot;$&quot;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</dxf>
    <dxf>
      <fill>
        <patternFill patternType="solid">
          <fgColor indexed="64"/>
          <bgColor theme="0" tint="-0.14999847407452621"/>
        </patternFill>
      </fill>
    </dxf>
    <dxf>
      <numFmt numFmtId="164" formatCode="&quot;$&quot;#,##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&quot;$&quot;#,##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alignment horizontal="general" vertical="top" textRotation="0" wrapText="1" indent="0" justifyLastLine="0" shrinkToFit="0" readingOrder="0"/>
    </dxf>
  </dxfs>
  <tableStyles count="0" defaultTableStyle="TableStyleMedium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lists!$S$2</c:f>
              <c:strCache>
                <c:ptCount val="1"/>
                <c:pt idx="0">
                  <c:v>Price.Canvas.Model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69399382482091"/>
                  <c:y val="-3.6325933887599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lists!$R$3:$R$25</c:f>
              <c:numCache>
                <c:formatCode>0</c:formatCode>
                <c:ptCount val="23"/>
                <c:pt idx="0">
                  <c:v>88</c:v>
                </c:pt>
                <c:pt idx="1">
                  <c:v>224</c:v>
                </c:pt>
                <c:pt idx="2">
                  <c:v>252</c:v>
                </c:pt>
                <c:pt idx="3">
                  <c:v>256</c:v>
                </c:pt>
                <c:pt idx="4">
                  <c:v>320</c:v>
                </c:pt>
                <c:pt idx="5">
                  <c:v>352</c:v>
                </c:pt>
                <c:pt idx="6">
                  <c:v>432</c:v>
                </c:pt>
                <c:pt idx="7">
                  <c:v>480</c:v>
                </c:pt>
                <c:pt idx="8">
                  <c:v>576</c:v>
                </c:pt>
                <c:pt idx="9">
                  <c:v>600</c:v>
                </c:pt>
                <c:pt idx="10">
                  <c:v>616</c:v>
                </c:pt>
                <c:pt idx="11">
                  <c:v>720</c:v>
                </c:pt>
                <c:pt idx="12">
                  <c:v>864</c:v>
                </c:pt>
                <c:pt idx="13">
                  <c:v>891</c:v>
                </c:pt>
                <c:pt idx="14">
                  <c:v>900</c:v>
                </c:pt>
                <c:pt idx="15">
                  <c:v>1080</c:v>
                </c:pt>
                <c:pt idx="16">
                  <c:v>1152</c:v>
                </c:pt>
                <c:pt idx="17">
                  <c:v>1200</c:v>
                </c:pt>
                <c:pt idx="18">
                  <c:v>1296</c:v>
                </c:pt>
                <c:pt idx="19">
                  <c:v>1440</c:v>
                </c:pt>
                <c:pt idx="20">
                  <c:v>1440</c:v>
                </c:pt>
                <c:pt idx="21">
                  <c:v>1728</c:v>
                </c:pt>
                <c:pt idx="22">
                  <c:v>1920</c:v>
                </c:pt>
              </c:numCache>
            </c:numRef>
          </c:xVal>
          <c:yVal>
            <c:numRef>
              <c:f>lists!$S$3:$S$25</c:f>
              <c:numCache>
                <c:formatCode>_("$"* #,##0.00_);_("$"* \(#,##0.00\);_("$"* "-"??_);_(@_)</c:formatCode>
                <c:ptCount val="23"/>
                <c:pt idx="0">
                  <c:v>9.99</c:v>
                </c:pt>
                <c:pt idx="2">
                  <c:v>14.99</c:v>
                </c:pt>
                <c:pt idx="6">
                  <c:v>19.989999999999998</c:v>
                </c:pt>
                <c:pt idx="7">
                  <c:v>22.99</c:v>
                </c:pt>
                <c:pt idx="8">
                  <c:v>24.99</c:v>
                </c:pt>
                <c:pt idx="9">
                  <c:v>26.99</c:v>
                </c:pt>
                <c:pt idx="10">
                  <c:v>27.99</c:v>
                </c:pt>
                <c:pt idx="11">
                  <c:v>29.99</c:v>
                </c:pt>
                <c:pt idx="12">
                  <c:v>34.99</c:v>
                </c:pt>
                <c:pt idx="14">
                  <c:v>36.99</c:v>
                </c:pt>
                <c:pt idx="16">
                  <c:v>39.99</c:v>
                </c:pt>
                <c:pt idx="17">
                  <c:v>44.99</c:v>
                </c:pt>
                <c:pt idx="20">
                  <c:v>49.99</c:v>
                </c:pt>
                <c:pt idx="21">
                  <c:v>52.99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0-42F4-9F72-95539A8F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06624"/>
        <c:axId val="1383806208"/>
      </c:scatterChart>
      <c:valAx>
        <c:axId val="13838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Canvas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06208"/>
        <c:crosses val="autoZero"/>
        <c:crossBetween val="midCat"/>
      </c:valAx>
      <c:valAx>
        <c:axId val="13838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112058</xdr:colOff>
      <xdr:row>9</xdr:row>
      <xdr:rowOff>55132</xdr:rowOff>
    </xdr:from>
    <xdr:to>
      <xdr:col>14</xdr:col>
      <xdr:colOff>22411</xdr:colOff>
      <xdr:row>25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A7AFA-9441-4960-A229-FB35EB7B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Moore" refreshedDate="44522.710193749997" createdVersion="7" refreshedVersion="7" minRefreshableVersion="3" recordCount="138" xr:uid="{BB6BEA3D-BD11-4EE4-AFE1-E793B1ECD1D4}">
  <cacheSource type="worksheet">
    <worksheetSource name="portfolio.table"/>
  </cacheSource>
  <cacheFields count="21">
    <cacheField name="Filename" numFmtId="0">
      <sharedItems/>
    </cacheField>
    <cacheField name="Include" numFmtId="164">
      <sharedItems/>
    </cacheField>
    <cacheField name="Category" numFmtId="0">
      <sharedItems/>
    </cacheField>
    <cacheField name="Series" numFmtId="0">
      <sharedItems containsBlank="1"/>
    </cacheField>
    <cacheField name="Title" numFmtId="0">
      <sharedItems/>
    </cacheField>
    <cacheField name="Year" numFmtId="1">
      <sharedItems containsSemiMixedTypes="0" containsString="0" containsNumber="1" containsInteger="1" minValue="1999" maxValue="2021" count="17">
        <n v="2021"/>
        <n v="2020"/>
        <n v="2008"/>
        <n v="2019"/>
        <n v="2007"/>
        <n v="2013"/>
        <n v="2000"/>
        <n v="1999"/>
        <n v="2006"/>
        <n v="2005"/>
        <n v="2014"/>
        <n v="2004"/>
        <n v="2002"/>
        <n v="2001"/>
        <n v="2009"/>
        <n v="2015"/>
        <n v="2012"/>
      </sharedItems>
    </cacheField>
    <cacheField name="Width" numFmtId="0">
      <sharedItems containsSemiMixedTypes="0" containsString="0" containsNumber="1" containsInteger="1" minValue="8" maxValue="40"/>
    </cacheField>
    <cacheField name="Length" numFmtId="0">
      <sharedItems containsSemiMixedTypes="0" containsString="0" containsNumber="1" containsInteger="1" minValue="11" maxValue="60"/>
    </cacheField>
    <cacheField name="Dimensions" numFmtId="0">
      <sharedItems/>
    </cacheField>
    <cacheField name="Framed" numFmtId="0">
      <sharedItems/>
    </cacheField>
    <cacheField name="Price.Ask" numFmtId="164">
      <sharedItems containsSemiMixedTypes="0" containsString="0" containsNumber="1" containsInteger="1" minValue="0" maxValue="25000"/>
    </cacheField>
    <cacheField name="Price.Sale" numFmtId="164">
      <sharedItems containsString="0" containsBlank="1" containsNumber="1" containsInteger="1" minValue="0" maxValue="800"/>
    </cacheField>
    <cacheField name="Sale.Date" numFmtId="14">
      <sharedItems containsNonDate="0" containsDate="1" containsString="0" containsBlank="1" minDate="2014-01-01T00:00:00" maxDate="2021-11-08T00:00:00"/>
    </cacheField>
    <cacheField name="Status.Sale" numFmtId="164">
      <sharedItems/>
    </cacheField>
    <cacheField name="Status.Notes" numFmtId="0">
      <sharedItems containsBlank="1"/>
    </cacheField>
    <cacheField name="Status.Info" numFmtId="164">
      <sharedItems/>
    </cacheField>
    <cacheField name="Status.Photo" numFmtId="164">
      <sharedItems/>
    </cacheField>
    <cacheField name="Description" numFmtId="0">
      <sharedItems containsBlank="1"/>
    </cacheField>
    <cacheField name="Cost.Production" numFmtId="165">
      <sharedItems containsSemiMixedTypes="0" containsString="0" containsNumber="1" minValue="16.599" maxValue="158.57900000000001"/>
    </cacheField>
    <cacheField name="Net.Profit" numFmtId="165">
      <sharedItems containsMixedTypes="1" containsNumber="1" minValue="56.521000000000001" maxValue="678.62099999999998"/>
    </cacheField>
    <cacheField name="Price.Size" numFmtId="165">
      <sharedItems containsSemiMixedTypes="0" containsString="0" containsNumber="1" containsInteger="1" minValue="528" maxValue="11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bstract_Collaboration"/>
    <s v="Yes"/>
    <s v="Abstract"/>
    <m/>
    <s v="Collaboration"/>
    <x v="0"/>
    <n v="24"/>
    <n v="48"/>
    <s v="24x48"/>
    <s v="Unframed"/>
    <n v="500"/>
    <m/>
    <m/>
    <s v="FOR SALE"/>
    <m/>
    <s v="Good"/>
    <s v="Good"/>
    <s v="Colourful abstract with rounded imagery"/>
    <n v="99.058999999999997"/>
    <s v=""/>
    <n v="6912"/>
  </r>
  <r>
    <s v="Abstract_Corruption"/>
    <s v="Yes"/>
    <s v="Abstract"/>
    <m/>
    <s v="Corruption"/>
    <x v="1"/>
    <n v="24"/>
    <n v="48"/>
    <s v="24x48"/>
    <s v="Unframed"/>
    <n v="500"/>
    <m/>
    <m/>
    <s v="FOR SALE"/>
    <s v="At Beach Patties"/>
    <s v="Good"/>
    <s v="Good"/>
    <s v="Red and dotted"/>
    <n v="99.058999999999997"/>
    <s v=""/>
    <n v="6912"/>
  </r>
  <r>
    <s v="Abstract_Cosmic"/>
    <s v="No"/>
    <s v="Abstract"/>
    <m/>
    <s v="Cosmic"/>
    <x v="0"/>
    <n v="40"/>
    <n v="48"/>
    <s v="40x48"/>
    <s v="Framed"/>
    <n v="800"/>
    <m/>
    <m/>
    <s v="FOR SALE"/>
    <s v="In Tyler's Studio"/>
    <s v="Good"/>
    <s v="Absent"/>
    <m/>
    <n v="158.57900000000001"/>
    <s v=""/>
    <n v="11520"/>
  </r>
  <r>
    <s v="Abstract_Fusion"/>
    <s v="Yes"/>
    <s v="Abstract"/>
    <m/>
    <s v="Fusion"/>
    <x v="1"/>
    <n v="24"/>
    <n v="48"/>
    <s v="24x48"/>
    <s v="Unframed"/>
    <n v="500"/>
    <m/>
    <m/>
    <s v="FOR SALE"/>
    <s v="At Beach Patties"/>
    <s v="Good"/>
    <s v="Good"/>
    <m/>
    <n v="99.058999999999997"/>
    <s v=""/>
    <n v="6912"/>
  </r>
  <r>
    <s v="Abstract_Gravity"/>
    <s v="Yes"/>
    <s v="Abstract"/>
    <m/>
    <s v="Gravity"/>
    <x v="1"/>
    <n v="24"/>
    <n v="48"/>
    <s v="24x48"/>
    <s v="Unframed"/>
    <n v="200"/>
    <n v="200"/>
    <d v="2020-08-29T00:00:00"/>
    <s v="SOLD"/>
    <s v="Unknown"/>
    <s v="Good"/>
    <s v="Improve"/>
    <s v="Red and gold centred cross hatching"/>
    <n v="99.058999999999997"/>
    <n v="100.941"/>
    <n v="6912"/>
  </r>
  <r>
    <s v="Abstract_Power"/>
    <s v="Yes"/>
    <s v="Abstract"/>
    <m/>
    <s v="Power"/>
    <x v="1"/>
    <n v="24"/>
    <n v="48"/>
    <s v="24x48"/>
    <s v="Unframed"/>
    <n v="500"/>
    <m/>
    <m/>
    <s v="FOR SALE"/>
    <s v="At Beach Patties"/>
    <s v="Good"/>
    <s v="Good"/>
    <m/>
    <n v="99.058999999999997"/>
    <s v=""/>
    <n v="6912"/>
  </r>
  <r>
    <s v="Abstract_Samuri"/>
    <s v="Yes"/>
    <s v="Abstract"/>
    <m/>
    <s v="Samuri"/>
    <x v="1"/>
    <n v="20"/>
    <n v="24"/>
    <s v="20x24"/>
    <s v="Unframed"/>
    <n v="500"/>
    <m/>
    <m/>
    <s v="FOR SALE"/>
    <m/>
    <s v="Good"/>
    <s v="Improve"/>
    <s v="Blocks of green, yellow and orange"/>
    <n v="46.978999999999999"/>
    <s v=""/>
    <n v="2880"/>
  </r>
  <r>
    <s v="Abstract_Sunburst"/>
    <s v="Yes"/>
    <s v="Abstract"/>
    <m/>
    <s v="Sunburst"/>
    <x v="0"/>
    <n v="24"/>
    <n v="48"/>
    <s v="24x48"/>
    <s v="Unframed"/>
    <n v="350"/>
    <m/>
    <m/>
    <s v="FOR SALE"/>
    <m/>
    <s v="Good"/>
    <s v="Good"/>
    <s v="Red, white and gold with splotches"/>
    <n v="99.058999999999997"/>
    <s v=""/>
    <n v="6912"/>
  </r>
  <r>
    <s v="Abstract_Suspension"/>
    <s v="Yes"/>
    <s v="Abstract"/>
    <m/>
    <s v="Suspension"/>
    <x v="1"/>
    <n v="24"/>
    <n v="48"/>
    <s v="24x48"/>
    <s v="Unframed"/>
    <n v="500"/>
    <m/>
    <m/>
    <s v="FOR SALE"/>
    <s v="At Beach Patties"/>
    <s v="Good"/>
    <s v="Good"/>
    <s v="Blue, gold, black, long lines and clusters"/>
    <n v="99.058999999999997"/>
    <s v=""/>
    <n v="6912"/>
  </r>
  <r>
    <s v="Animals_Ace"/>
    <s v="Yes"/>
    <s v="Animals"/>
    <s v="Pet Portraits"/>
    <s v="Ace"/>
    <x v="1"/>
    <n v="30"/>
    <n v="36"/>
    <s v="30x36"/>
    <s v="Unframed"/>
    <n v="0"/>
    <m/>
    <m/>
    <s v="NOT FOR SALE"/>
    <m/>
    <s v="Good"/>
    <s v="Good"/>
    <s v="German shepard head open mouth"/>
    <n v="93.478999999999999"/>
    <s v=""/>
    <n v="6480"/>
  </r>
  <r>
    <s v="Animals_ArabianPoetry"/>
    <s v="Yes"/>
    <s v="Animals"/>
    <s v="Horses"/>
    <s v="Arabian Poetry"/>
    <x v="2"/>
    <n v="36"/>
    <n v="48"/>
    <s v="36x48"/>
    <s v="Unframed"/>
    <n v="1200"/>
    <m/>
    <m/>
    <s v="FOR SALE"/>
    <m/>
    <s v="Good"/>
    <s v="Good"/>
    <s v="White horse running in paddock"/>
    <n v="143.69900000000001"/>
    <s v=""/>
    <n v="10368"/>
  </r>
  <r>
    <s v="Animals_Caution"/>
    <s v="Yes"/>
    <s v="Animals"/>
    <s v="Wildlife"/>
    <s v="Caution"/>
    <x v="1"/>
    <n v="20"/>
    <n v="24"/>
    <s v="20x24"/>
    <s v="Unframed"/>
    <n v="350"/>
    <m/>
    <m/>
    <s v="FOR SALE"/>
    <m/>
    <s v="Good"/>
    <s v="Good"/>
    <s v="Bobcat looking over mound of earth"/>
    <n v="46.978999999999999"/>
    <s v=""/>
    <n v="2880"/>
  </r>
  <r>
    <s v="Animals_Chillin"/>
    <s v="Yes"/>
    <s v="Animals"/>
    <m/>
    <s v="Chillin"/>
    <x v="1"/>
    <n v="24"/>
    <n v="30"/>
    <s v="24x30"/>
    <s v="Unframed"/>
    <n v="500"/>
    <m/>
    <m/>
    <s v="FOR SALE"/>
    <s v="At Beach Patties"/>
    <s v="Good"/>
    <s v="Good"/>
    <s v="Side profile of leopard"/>
    <n v="65.579000000000008"/>
    <s v=""/>
    <n v="4320"/>
  </r>
  <r>
    <s v="Animals_Courage"/>
    <s v="Yes"/>
    <s v="Animals"/>
    <s v="Wildlife"/>
    <s v="Courage"/>
    <x v="3"/>
    <n v="24"/>
    <n v="60"/>
    <s v="24x60"/>
    <s v="Unframed"/>
    <n v="800"/>
    <n v="800"/>
    <m/>
    <s v="SOLD"/>
    <s v="Sold to colleague"/>
    <s v="Good"/>
    <s v="Good"/>
    <s v="Spread-winged bald eagle, white background"/>
    <n v="121.379"/>
    <n v="678.62099999999998"/>
    <n v="8640"/>
  </r>
  <r>
    <s v="Animals_Curiosity"/>
    <s v="Yes"/>
    <s v="Animals"/>
    <m/>
    <s v="Curiosity"/>
    <x v="1"/>
    <n v="30"/>
    <n v="36"/>
    <s v="30x36"/>
    <s v="Unframed"/>
    <n v="900"/>
    <m/>
    <m/>
    <s v="FOR SALE"/>
    <s v="At Beach Patties"/>
    <s v="Good"/>
    <s v="Good"/>
    <s v="Wide-eyed tiger looking up"/>
    <n v="93.478999999999999"/>
    <s v=""/>
    <n v="6480"/>
  </r>
  <r>
    <s v="Animals_Dragonfly"/>
    <s v="Yes"/>
    <s v="Animals"/>
    <m/>
    <s v="Dragonfly"/>
    <x v="1"/>
    <n v="16"/>
    <n v="20"/>
    <s v="16x20"/>
    <s v="Unframed"/>
    <n v="0"/>
    <m/>
    <m/>
    <s v="NOT FOR SALE"/>
    <s v="Unfinished"/>
    <s v="Good"/>
    <s v="Good"/>
    <s v="Dragonfly on black background"/>
    <n v="34.579000000000001"/>
    <s v=""/>
    <n v="1920"/>
  </r>
  <r>
    <s v="Animals_ErnieAndOakley"/>
    <s v="Yes"/>
    <s v="Animals"/>
    <s v="Pet Portraits"/>
    <s v="Ernie And Oakley"/>
    <x v="1"/>
    <n v="36"/>
    <n v="36"/>
    <s v="36x36"/>
    <s v="Unframed"/>
    <n v="300"/>
    <n v="200"/>
    <d v="2020-04-16T00:00:00"/>
    <s v="COMMISSIONED"/>
    <s v="Sold to commissioner"/>
    <s v="Good"/>
    <s v="Good"/>
    <s v="Two dogs on front steps of house"/>
    <n v="110.21899999999999"/>
    <n v="89.781000000000006"/>
    <n v="7776"/>
  </r>
  <r>
    <s v="Animals_Family"/>
    <s v="Yes"/>
    <s v="Animals"/>
    <s v="Wildlife"/>
    <s v="Family"/>
    <x v="1"/>
    <n v="30"/>
    <n v="40"/>
    <s v="30x40"/>
    <s v="Unframed"/>
    <n v="1250"/>
    <m/>
    <m/>
    <s v="FOR SALE"/>
    <m/>
    <s v="Good"/>
    <s v="Good"/>
    <s v="Four wolves wading a river"/>
    <n v="102.779"/>
    <s v=""/>
    <n v="7200"/>
  </r>
  <r>
    <s v="Animals_FernandasPanther"/>
    <s v="Yes"/>
    <s v="Animals"/>
    <s v="Wildlife"/>
    <s v="Fernandas Panther"/>
    <x v="3"/>
    <n v="24"/>
    <n v="24"/>
    <s v="24x24"/>
    <s v="Unframed"/>
    <n v="0"/>
    <n v="0"/>
    <m/>
    <s v="GIFTED"/>
    <s v="Sunnybrook ICU"/>
    <s v="Good"/>
    <s v="Good"/>
    <s v="Black panther on laying on a log"/>
    <n v="54.418999999999997"/>
    <s v=""/>
    <n v="3456"/>
  </r>
  <r>
    <s v="Animals_Focus"/>
    <s v="Yes"/>
    <s v="Animals"/>
    <s v="Wildlife"/>
    <s v="Focus"/>
    <x v="3"/>
    <n v="20"/>
    <n v="24"/>
    <s v="20x24"/>
    <s v="Unframed"/>
    <n v="500"/>
    <n v="0"/>
    <m/>
    <s v="OTHER"/>
    <s v="Stolen from outside front door. "/>
    <s v="Good"/>
    <s v="Good"/>
    <s v="Bald eagle mid-flight, white background"/>
    <n v="46.978999999999999"/>
    <s v=""/>
    <n v="2880"/>
  </r>
  <r>
    <s v="Animals_Galen"/>
    <s v="Yes"/>
    <s v="Animals"/>
    <m/>
    <s v="Galen"/>
    <x v="1"/>
    <n v="30"/>
    <n v="36"/>
    <s v="30x36"/>
    <s v="Unframed"/>
    <n v="300"/>
    <n v="300"/>
    <d v="2021-08-18T00:00:00"/>
    <s v="COMMISSIONED"/>
    <s v="Sold to commissioner, Galen Chisholm"/>
    <s v="Good"/>
    <s v="Good"/>
    <s v="Snake up close"/>
    <n v="93.478999999999999"/>
    <n v="206.52100000000002"/>
    <n v="6480"/>
  </r>
  <r>
    <s v="Animals_HeyJoe"/>
    <s v="No"/>
    <s v="Animals"/>
    <m/>
    <s v="Hey Joe"/>
    <x v="0"/>
    <n v="24"/>
    <n v="48"/>
    <s v="24x48"/>
    <s v="Unframed"/>
    <n v="0"/>
    <m/>
    <m/>
    <s v="FOR SALE"/>
    <s v="Unfinished"/>
    <s v="Edit"/>
    <s v="Absent"/>
    <s v="Eagle with fish in talons"/>
    <n v="99.058999999999997"/>
    <s v=""/>
    <n v="6912"/>
  </r>
  <r>
    <s v="Animals_Jewel"/>
    <s v="Yes"/>
    <s v="Animals"/>
    <m/>
    <s v="Jewel"/>
    <x v="0"/>
    <n v="30"/>
    <n v="36"/>
    <s v="30x36"/>
    <s v="Unframed"/>
    <n v="300"/>
    <n v="300"/>
    <d v="2021-04-16T00:00:00"/>
    <s v="SOLD"/>
    <s v="Unknown"/>
    <s v="Good"/>
    <s v="Good"/>
    <s v="Falcon with light brown background"/>
    <n v="93.478999999999999"/>
    <n v="206.52100000000002"/>
    <n v="6480"/>
  </r>
  <r>
    <s v="Animals_Jim"/>
    <s v="Yes"/>
    <s v="Animals"/>
    <s v="Wildlife"/>
    <s v="Jim"/>
    <x v="1"/>
    <n v="30"/>
    <n v="36"/>
    <s v="30x36"/>
    <s v="Unframed"/>
    <n v="300"/>
    <n v="150"/>
    <d v="2020-04-04T00:00:00"/>
    <s v="COMMISSIONED"/>
    <s v="Sold to commissioner"/>
    <s v="Good"/>
    <s v="Improve"/>
    <s v="White falcon on blue background"/>
    <n v="93.478999999999999"/>
    <n v="56.521000000000001"/>
    <n v="6480"/>
  </r>
  <r>
    <s v="Animals_LazyDay"/>
    <s v="Yes"/>
    <s v="Animals"/>
    <s v="Horses"/>
    <s v="Lazy Day"/>
    <x v="4"/>
    <n v="20"/>
    <n v="30"/>
    <s v="20x30"/>
    <s v="Unframed"/>
    <n v="400"/>
    <m/>
    <m/>
    <s v="FOR SALE"/>
    <m/>
    <s v="Good"/>
    <s v="Good"/>
    <s v="Two horses in a stall with heads over fence"/>
    <n v="56.278999999999996"/>
    <s v=""/>
    <n v="3600"/>
  </r>
  <r>
    <s v="Animals_LeanonMe"/>
    <s v="Yes"/>
    <s v="Animals"/>
    <m/>
    <s v="Lean on Me"/>
    <x v="0"/>
    <n v="24"/>
    <n v="30"/>
    <s v="24x30"/>
    <s v="Unframed"/>
    <n v="150"/>
    <n v="150"/>
    <d v="2021-06-27T00:00:00"/>
    <s v="SOLD"/>
    <s v="Sold to Galen Chisholm"/>
    <s v="Good"/>
    <s v="Good"/>
    <s v="Hugging frogs on plant"/>
    <n v="65.579000000000008"/>
    <n v="84.420999999999992"/>
    <n v="4320"/>
  </r>
  <r>
    <s v="Animals_Majestic"/>
    <s v="Yes"/>
    <s v="Animals"/>
    <m/>
    <s v="Majestic"/>
    <x v="1"/>
    <n v="30"/>
    <n v="40"/>
    <s v="30x40"/>
    <s v="Unframed"/>
    <n v="800"/>
    <m/>
    <m/>
    <s v="FOR SALE"/>
    <s v="Damaged, small tear"/>
    <s v="Good"/>
    <s v="Good"/>
    <s v="White horse with flowing mane"/>
    <n v="102.779"/>
    <s v=""/>
    <n v="7200"/>
  </r>
  <r>
    <s v="Animals_Milos"/>
    <s v="Yes"/>
    <s v="Animals"/>
    <m/>
    <s v="Milos"/>
    <x v="0"/>
    <n v="30"/>
    <n v="48"/>
    <s v="30x48"/>
    <s v="Unframed"/>
    <n v="400"/>
    <m/>
    <m/>
    <s v="FOR SALE"/>
    <s v="At house"/>
    <s v="Good"/>
    <s v="Good"/>
    <s v="Running horse with green background"/>
    <n v="121.379"/>
    <s v=""/>
    <n v="8640"/>
  </r>
  <r>
    <s v="Animals_Morzsi"/>
    <s v="Yes"/>
    <s v="Animals"/>
    <m/>
    <s v="Morzsi"/>
    <x v="0"/>
    <n v="16"/>
    <n v="20"/>
    <s v="16x20"/>
    <s v="Unframed"/>
    <n v="300"/>
    <n v="0"/>
    <d v="2021-08-17T00:00:00"/>
    <s v="GIFTED"/>
    <s v="Gifted to commissioner"/>
    <s v="Good"/>
    <s v="Good"/>
    <s v="White puppy on lawn"/>
    <n v="34.579000000000001"/>
    <s v=""/>
    <n v="1920"/>
  </r>
  <r>
    <s v="Animals_MyMilo"/>
    <s v="Yes"/>
    <s v="Animals"/>
    <s v="Pet Portraits"/>
    <s v="My Milo"/>
    <x v="5"/>
    <n v="24"/>
    <n v="30"/>
    <s v="24x30"/>
    <s v="Unframed"/>
    <n v="350"/>
    <m/>
    <m/>
    <s v="FOR SALE"/>
    <m/>
    <s v="Good"/>
    <s v="Good"/>
    <s v="Great dane head over paws"/>
    <n v="65.579000000000008"/>
    <s v=""/>
    <n v="4320"/>
  </r>
  <r>
    <s v="Animals_MyPassion"/>
    <s v="Yes"/>
    <s v="Animals"/>
    <s v="Wildlife"/>
    <s v="My Passion"/>
    <x v="1"/>
    <n v="36"/>
    <n v="48"/>
    <s v="36x48"/>
    <s v="Unframed"/>
    <n v="3000"/>
    <m/>
    <m/>
    <s v="FOR SALE"/>
    <m/>
    <s v="Good"/>
    <s v="Good"/>
    <s v="Growling grizzly bear"/>
    <n v="143.69900000000001"/>
    <s v=""/>
    <n v="10368"/>
  </r>
  <r>
    <s v="Animals_MyPippin"/>
    <s v="Yes"/>
    <s v="Animals"/>
    <s v="Pet Portraits"/>
    <s v="My Pippin"/>
    <x v="6"/>
    <n v="20"/>
    <n v="24"/>
    <s v="20x24"/>
    <s v="Unframed"/>
    <n v="0"/>
    <m/>
    <m/>
    <s v="NOT FOR SALE"/>
    <m/>
    <s v="Good"/>
    <s v="Good"/>
    <s v="Husky-collie sitting"/>
    <n v="46.978999999999999"/>
    <s v=""/>
    <n v="2880"/>
  </r>
  <r>
    <s v="Animals_NeverForgetFernanda"/>
    <s v="Yes"/>
    <s v="Animals"/>
    <m/>
    <s v="Never Forget Fernanda"/>
    <x v="0"/>
    <n v="30"/>
    <n v="48"/>
    <s v="30x48"/>
    <s v="Unframed"/>
    <n v="200"/>
    <n v="200"/>
    <d v="2021-05-15T00:00:00"/>
    <s v="SOLD"/>
    <s v="Sold at discount to namesake"/>
    <s v="Good"/>
    <s v="Improve"/>
    <s v="Elephant with hard black outlining"/>
    <n v="121.379"/>
    <n v="78.620999999999995"/>
    <n v="8640"/>
  </r>
  <r>
    <s v="Animals_Patience"/>
    <s v="Yes"/>
    <s v="Animals"/>
    <s v="Wildlife"/>
    <s v="Patience"/>
    <x v="1"/>
    <n v="36"/>
    <n v="48"/>
    <s v="36x48"/>
    <s v="Unframed"/>
    <n v="3000"/>
    <m/>
    <m/>
    <s v="FOR SALE"/>
    <m/>
    <s v="Good"/>
    <s v="Good"/>
    <s v="Lion face over paw"/>
    <n v="143.69900000000001"/>
    <s v=""/>
    <n v="10368"/>
  </r>
  <r>
    <s v="Animals_RoccoandParker"/>
    <s v="Yes"/>
    <s v="Animals"/>
    <m/>
    <s v="Rocco and Parker"/>
    <x v="0"/>
    <n v="18"/>
    <n v="24"/>
    <s v="18x24"/>
    <s v="Unframed"/>
    <n v="0"/>
    <n v="0"/>
    <d v="2021-11-01T00:00:00"/>
    <s v="GIFTED"/>
    <s v="Given to Abby's Friend"/>
    <s v="Good"/>
    <s v="Good"/>
    <s v="Two german shepards through car window"/>
    <n v="43.259"/>
    <s v=""/>
    <n v="2592"/>
  </r>
  <r>
    <s v="Animals_Serenity"/>
    <s v="Yes"/>
    <s v="Animals"/>
    <m/>
    <s v="Serenity"/>
    <x v="0"/>
    <n v="30"/>
    <n v="48"/>
    <s v="30x48"/>
    <s v="Unframed"/>
    <n v="2500"/>
    <m/>
    <m/>
    <s v="FOR SALE"/>
    <s v="At house"/>
    <s v="Good"/>
    <s v="Good"/>
    <s v="Cuddling tigers"/>
    <n v="121.379"/>
    <s v=""/>
    <n v="8640"/>
  </r>
  <r>
    <s v="Animals_Shelter"/>
    <s v="Yes"/>
    <s v="Animals"/>
    <m/>
    <s v="Shelter"/>
    <x v="0"/>
    <n v="24"/>
    <n v="30"/>
    <s v="24x30"/>
    <s v="Unframed"/>
    <n v="150"/>
    <n v="150"/>
    <d v="2021-06-27T00:00:00"/>
    <s v="SOLD"/>
    <s v="Sold to Galen Chisholm"/>
    <s v="Good"/>
    <s v="Good"/>
    <s v="Frog clinging to flower in rain"/>
    <n v="65.579000000000008"/>
    <n v="84.420999999999992"/>
    <n v="4320"/>
  </r>
  <r>
    <s v="Animals_TheSurvivor"/>
    <s v="Yes"/>
    <s v="Animals"/>
    <s v="Wildlife"/>
    <s v="The Survivor"/>
    <x v="1"/>
    <n v="30"/>
    <n v="40"/>
    <s v="30x40"/>
    <s v="Unframed"/>
    <n v="1250"/>
    <m/>
    <m/>
    <s v="FOR SALE"/>
    <m/>
    <s v="Good"/>
    <s v="Improve"/>
    <s v="Leaping tiger (B&amp;W)"/>
    <n v="102.779"/>
    <s v=""/>
    <n v="7200"/>
  </r>
  <r>
    <s v="Animals_Unleashed"/>
    <s v="Yes"/>
    <s v="Animals"/>
    <s v="Wildlife"/>
    <s v="Unleashed"/>
    <x v="1"/>
    <n v="30"/>
    <n v="36"/>
    <s v="30x36"/>
    <s v="Unframed"/>
    <n v="800"/>
    <m/>
    <m/>
    <s v="FOR SALE"/>
    <m/>
    <s v="Good"/>
    <s v="Good"/>
    <s v="Roaring lion head with mane"/>
    <n v="93.478999999999999"/>
    <s v=""/>
    <n v="6480"/>
  </r>
  <r>
    <s v="Automotive_Ecto1"/>
    <s v="Yes"/>
    <s v="Automotive"/>
    <s v="Movie-Mobiles"/>
    <s v="Ecto 1"/>
    <x v="1"/>
    <n v="30"/>
    <n v="36"/>
    <s v="30x36"/>
    <s v="Unframed"/>
    <n v="450"/>
    <m/>
    <m/>
    <s v="FOR SALE"/>
    <m/>
    <s v="Good"/>
    <s v="Good"/>
    <s v="Ghostbusters car on street"/>
    <n v="93.478999999999999"/>
    <s v=""/>
    <n v="6480"/>
  </r>
  <r>
    <s v="Automotive_IanLaw"/>
    <s v="Yes"/>
    <s v="Automotive"/>
    <s v="Custom"/>
    <s v="Ian Law"/>
    <x v="1"/>
    <n v="30"/>
    <n v="36"/>
    <s v="30x36"/>
    <s v="Unframed"/>
    <n v="300"/>
    <n v="300"/>
    <d v="2020-06-24T00:00:00"/>
    <s v="COMMISSIONED"/>
    <s v="Sold to commissioner"/>
    <s v="Good"/>
    <s v="Good"/>
    <s v="Owner in rally car"/>
    <n v="93.478999999999999"/>
    <n v="206.52100000000002"/>
    <n v="6480"/>
  </r>
  <r>
    <s v="Automotive_TimeMachine"/>
    <s v="Yes"/>
    <s v="Automotive"/>
    <s v="Movie-Mobiles"/>
    <s v="Time Machine"/>
    <x v="1"/>
    <n v="30"/>
    <n v="36"/>
    <s v="30x36"/>
    <s v="Unframed"/>
    <n v="300"/>
    <n v="300"/>
    <d v="2020-05-09T00:00:00"/>
    <s v="COMMISSIONED"/>
    <s v="Sold to commissioner"/>
    <s v="Good"/>
    <s v="Good"/>
    <s v="Back to the Future Dalorean"/>
    <n v="93.478999999999999"/>
    <n v="206.52100000000002"/>
    <n v="6480"/>
  </r>
  <r>
    <s v="Comics_Batman"/>
    <s v="Yes"/>
    <s v="Comics"/>
    <s v="Superheros"/>
    <s v="Batman"/>
    <x v="6"/>
    <n v="24"/>
    <n v="36"/>
    <s v="24x36"/>
    <s v="Unframed"/>
    <n v="500"/>
    <n v="0"/>
    <d v="2021-11-01T00:00:00"/>
    <s v="GIFTED"/>
    <s v="Given to Justin, former tenant"/>
    <s v="Good"/>
    <s v="Improve"/>
    <s v="Batman on roof with callsign in back"/>
    <n v="76.739000000000004"/>
    <s v=""/>
    <n v="5184"/>
  </r>
  <r>
    <s v="Comics_Carnage"/>
    <s v="Yes"/>
    <s v="Comics"/>
    <s v="Abstract Heros"/>
    <s v="Carnage"/>
    <x v="0"/>
    <n v="16"/>
    <n v="20"/>
    <s v="16x20"/>
    <s v="Unframed"/>
    <n v="0"/>
    <n v="0"/>
    <d v="2021-08-30T00:00:00"/>
    <s v="GIFTED"/>
    <s v="Given to Logan at the Trailer"/>
    <s v="Good"/>
    <s v="Improve"/>
    <s v="Carnage with graffitti background"/>
    <n v="34.579000000000001"/>
    <s v=""/>
    <n v="1920"/>
  </r>
  <r>
    <s v="Comics_Gamora"/>
    <s v="No"/>
    <s v="Comics"/>
    <s v="Abstract Heros"/>
    <s v="Gamora"/>
    <x v="0"/>
    <n v="16"/>
    <n v="20"/>
    <s v="16x20"/>
    <s v="Unframed"/>
    <n v="150"/>
    <m/>
    <m/>
    <s v="FOR SALE"/>
    <m/>
    <s v="Edit"/>
    <s v="Absent"/>
    <s v="Gamora with abstract background"/>
    <n v="34.579000000000001"/>
    <s v=""/>
    <n v="1920"/>
  </r>
  <r>
    <s v="Comics_IronMan"/>
    <s v="Yes"/>
    <s v="Comics"/>
    <s v="Abstract Heros"/>
    <s v="Iron Man"/>
    <x v="0"/>
    <n v="16"/>
    <n v="20"/>
    <s v="16x20"/>
    <s v="Unframed"/>
    <n v="150"/>
    <m/>
    <m/>
    <s v="FOR SALE"/>
    <s v="At Lineup for Lineups"/>
    <s v="Good"/>
    <s v="Good"/>
    <s v="Iron man with graffiti background"/>
    <n v="34.579000000000001"/>
    <s v=""/>
    <n v="1920"/>
  </r>
  <r>
    <s v="Comics_Nebula"/>
    <s v="No"/>
    <s v="Comics"/>
    <m/>
    <s v="Nebula"/>
    <x v="0"/>
    <n v="16"/>
    <n v="20"/>
    <s v="16x20"/>
    <s v="Unframed"/>
    <n v="150"/>
    <m/>
    <m/>
    <s v="FOR SALE"/>
    <s v="Unfinished"/>
    <s v="Good"/>
    <s v="Absent"/>
    <s v="Nebula with abstract background"/>
    <n v="34.579000000000001"/>
    <s v=""/>
    <n v="1920"/>
  </r>
  <r>
    <s v="Comics_RobtheRealtor"/>
    <s v="Yes"/>
    <s v="Comics"/>
    <m/>
    <s v="Rob the Realtor"/>
    <x v="0"/>
    <n v="30"/>
    <n v="40"/>
    <s v="30x40"/>
    <s v="Unframed"/>
    <n v="600"/>
    <n v="600"/>
    <d v="2021-11-01T00:00:00"/>
    <s v="COMMISSIONED"/>
    <s v="Sold to subject"/>
    <s v="Good"/>
    <s v="Good"/>
    <s v="Eddie Brock (Rob) half covered by Venom"/>
    <n v="102.779"/>
    <n v="497.221"/>
    <n v="7200"/>
  </r>
  <r>
    <s v="Comics_Spiderman2000"/>
    <s v="Yes"/>
    <s v="Comics"/>
    <s v="Superheros"/>
    <s v="Spiderman2000"/>
    <x v="6"/>
    <n v="8"/>
    <n v="11"/>
    <s v="8x11"/>
    <s v="Unframed"/>
    <n v="0"/>
    <n v="0"/>
    <m/>
    <s v="SOLD"/>
    <s v="Unknown"/>
    <s v="Good"/>
    <s v="Improve"/>
    <s v="Spiderman sideways off a wall; on paper"/>
    <n v="16.599"/>
    <s v=""/>
    <n v="528"/>
  </r>
  <r>
    <s v="Comics_Spiderman2020"/>
    <s v="Yes"/>
    <s v="Comics"/>
    <s v="Superheros"/>
    <s v="Spiderman 2020"/>
    <x v="1"/>
    <n v="36"/>
    <n v="48"/>
    <s v="36x48"/>
    <s v="Unframed"/>
    <n v="2500"/>
    <m/>
    <m/>
    <s v="FOR SALE"/>
    <s v="At Lineup for Lineups"/>
    <s v="Good"/>
    <s v="Good"/>
    <s v="Spiderman crawling up a building"/>
    <n v="143.69900000000001"/>
    <s v=""/>
    <n v="10368"/>
  </r>
  <r>
    <s v="Comics_SpidermanMilesMorales"/>
    <s v="Yes"/>
    <s v="Comics"/>
    <m/>
    <s v="Spiderman Miles Morales"/>
    <x v="0"/>
    <n v="24"/>
    <n v="36"/>
    <s v="24x36"/>
    <s v="Unframed"/>
    <n v="500"/>
    <n v="500"/>
    <d v="2021-10-05T00:00:00"/>
    <s v="SOLD"/>
    <s v="Michael Aldred Oct. 5 2021"/>
    <s v="Good"/>
    <s v="Good"/>
    <s v="Black and red spiderman on wall"/>
    <n v="76.739000000000004"/>
    <n v="423.26099999999997"/>
    <n v="5184"/>
  </r>
  <r>
    <s v="Comics_TheHulk"/>
    <s v="Yes"/>
    <s v="Comics"/>
    <s v="Superheros"/>
    <s v="The Hulk"/>
    <x v="1"/>
    <n v="30"/>
    <n v="36"/>
    <s v="30x36"/>
    <s v="Unframed"/>
    <n v="800"/>
    <m/>
    <m/>
    <s v="FOR SALE"/>
    <s v="Proceeds go to frontline workers"/>
    <s v="Good"/>
    <s v="Good"/>
    <s v="The Hulk in a mask and gloves with text"/>
    <n v="93.478999999999999"/>
    <s v=""/>
    <n v="6480"/>
  </r>
  <r>
    <s v="Comics_Venom"/>
    <s v="Yes"/>
    <s v="Comics"/>
    <m/>
    <s v="Venom"/>
    <x v="0"/>
    <n v="16"/>
    <n v="20"/>
    <s v="16x20"/>
    <s v="Unframed"/>
    <n v="150"/>
    <n v="150"/>
    <d v="2021-10-05T00:00:00"/>
    <s v="SOLD"/>
    <s v="Rob Wakeling Oct. 5 2021"/>
    <s v="Good"/>
    <s v="Good"/>
    <s v="Tongue-protruding Venom with graffitti background"/>
    <n v="34.579000000000001"/>
    <n v="115.42099999999999"/>
    <n v="1920"/>
  </r>
  <r>
    <s v="Comics_Waiting"/>
    <s v="Yes"/>
    <s v="Comics"/>
    <s v="Disney"/>
    <s v="Waiting "/>
    <x v="1"/>
    <n v="30"/>
    <n v="30"/>
    <s v="30x30"/>
    <s v="Unframed"/>
    <n v="300"/>
    <m/>
    <m/>
    <s v="FOR SALE"/>
    <m/>
    <s v="Good"/>
    <s v="Good"/>
    <s v="Black cat in top hat on sidewalk"/>
    <n v="79.528999999999996"/>
    <s v=""/>
    <n v="5400"/>
  </r>
  <r>
    <s v="Comics_WarMachine"/>
    <s v="Yes"/>
    <s v="Comics"/>
    <m/>
    <s v="War Machine"/>
    <x v="0"/>
    <n v="16"/>
    <n v="20"/>
    <s v="16x20"/>
    <s v="Unframed"/>
    <n v="150"/>
    <m/>
    <m/>
    <s v="FOR SALE"/>
    <s v="At Lineup for Lineups"/>
    <s v="Good"/>
    <s v="Good"/>
    <s v="War Machine with graffiti background"/>
    <n v="34.579000000000001"/>
    <s v=""/>
    <n v="1920"/>
  </r>
  <r>
    <s v="Landscape_AbbysView"/>
    <s v="Yes"/>
    <s v="Landscape"/>
    <m/>
    <s v="Abbys View"/>
    <x v="0"/>
    <n v="16"/>
    <n v="20"/>
    <s v="16x20"/>
    <s v="Unframed"/>
    <n v="0"/>
    <n v="0"/>
    <d v="2021-08-14T00:00:00"/>
    <s v="GIFTED"/>
    <s v="Given to Abby"/>
    <s v="Good"/>
    <s v="Good"/>
    <s v="Forest view with wetland, log, and ducks"/>
    <n v="34.579000000000001"/>
    <s v=""/>
    <n v="1920"/>
  </r>
  <r>
    <s v="Landscape_Afternoon"/>
    <s v="Yes"/>
    <s v="Landscape"/>
    <m/>
    <s v="Afternoon"/>
    <x v="7"/>
    <n v="14"/>
    <n v="16"/>
    <s v="14x16"/>
    <s v="Framed"/>
    <n v="100"/>
    <m/>
    <m/>
    <s v="FOR SALE"/>
    <m/>
    <s v="Good"/>
    <s v="Good"/>
    <s v="Stream with fisher and sheep, white flowering trees"/>
    <n v="27.139000000000003"/>
    <s v=""/>
    <n v="1344"/>
  </r>
  <r>
    <s v="Landscape_AlgonquinTree"/>
    <s v="Yes"/>
    <s v="Landscape"/>
    <m/>
    <s v="Algonquin Tree"/>
    <x v="8"/>
    <n v="18"/>
    <n v="24"/>
    <s v="18x24"/>
    <s v="Unframed"/>
    <n v="275"/>
    <n v="125"/>
    <d v="2021-10-03T00:00:00"/>
    <s v="SOLD"/>
    <s v="Sold at Beach Patties"/>
    <s v="Good"/>
    <s v="Good"/>
    <s v="Tree with exposed roots over river"/>
    <n v="43.259"/>
    <n v="81.741"/>
    <n v="2592"/>
  </r>
  <r>
    <s v="Landscape_ArizonaSunset"/>
    <s v="Yes"/>
    <s v="Landscape"/>
    <m/>
    <s v="Arizona Sunset "/>
    <x v="9"/>
    <n v="16"/>
    <n v="20"/>
    <s v="16x20"/>
    <s v="Unframed"/>
    <n v="225"/>
    <m/>
    <m/>
    <s v="FOR SALE"/>
    <m/>
    <s v="Good"/>
    <s v="Good"/>
    <s v="Cactus silhouette overlooking warm sunset"/>
    <n v="34.579000000000001"/>
    <s v=""/>
    <n v="1920"/>
  </r>
  <r>
    <s v="Landscape_AuroraBorealis"/>
    <s v="Yes"/>
    <s v="Landscape"/>
    <m/>
    <s v="Aurora Borealis"/>
    <x v="6"/>
    <n v="24"/>
    <n v="30"/>
    <s v="24x30"/>
    <s v="Unframed"/>
    <n v="250"/>
    <m/>
    <m/>
    <s v="FOR SALE"/>
    <m/>
    <s v="Good"/>
    <s v="Improve"/>
    <s v="Green and pink northern lights over lake"/>
    <n v="65.579000000000008"/>
    <s v=""/>
    <n v="4320"/>
  </r>
  <r>
    <s v="Landscape_AzielBackyard"/>
    <s v="Yes"/>
    <s v="Landscape"/>
    <s v="My Places"/>
    <s v="Aziel Backyard"/>
    <x v="9"/>
    <n v="16"/>
    <n v="22"/>
    <s v="16x22"/>
    <s v="Unframed"/>
    <n v="250"/>
    <m/>
    <m/>
    <s v="FOR SALE"/>
    <m/>
    <s v="Good"/>
    <s v="Good"/>
    <s v="Yellow bench with pink flowers on awning"/>
    <n v="37.058999999999997"/>
    <s v=""/>
    <n v="2112"/>
  </r>
  <r>
    <s v="Landscape_Balance"/>
    <s v="Yes"/>
    <s v="Landscape"/>
    <m/>
    <s v="Balance"/>
    <x v="10"/>
    <n v="30"/>
    <n v="36"/>
    <s v="30x36"/>
    <s v="Unframed"/>
    <n v="0"/>
    <n v="0"/>
    <d v="2014-07-01T00:00:00"/>
    <s v="GIFTED"/>
    <s v="Given to cottage host, Christian"/>
    <s v="Good"/>
    <s v="Improve"/>
    <s v="Rock structure with water background"/>
    <n v="93.478999999999999"/>
    <s v=""/>
    <n v="6480"/>
  </r>
  <r>
    <s v="Landscape_Cabin"/>
    <s v="Yes"/>
    <s v="Landscape"/>
    <m/>
    <s v="Cabin"/>
    <x v="7"/>
    <n v="14"/>
    <n v="16"/>
    <s v="14x16"/>
    <s v="Framed"/>
    <n v="100"/>
    <m/>
    <m/>
    <s v="FOR SALE"/>
    <m/>
    <s v="Good"/>
    <s v="Good"/>
    <s v="Wood cabin with colourful trees and entry road"/>
    <n v="27.139000000000003"/>
    <s v=""/>
    <n v="1344"/>
  </r>
  <r>
    <s v="Landscape_CanopyofColour"/>
    <s v="Yes"/>
    <s v="Landscape"/>
    <m/>
    <s v="Canopy of Colour"/>
    <x v="11"/>
    <n v="18"/>
    <n v="24"/>
    <s v="18x24"/>
    <s v="Unframed"/>
    <n v="0"/>
    <n v="0"/>
    <d v="2020-01-01T00:00:00"/>
    <s v="GIFTED"/>
    <s v="Gifted to Sunnybrook following Dustin's accident"/>
    <s v="Good"/>
    <s v="Good"/>
    <s v="Pink flowering tree over trail"/>
    <n v="43.259"/>
    <s v=""/>
    <n v="2592"/>
  </r>
  <r>
    <s v="Landscape_CottageSunset"/>
    <s v="Yes"/>
    <s v="Landscape"/>
    <s v="Cottage Sunset"/>
    <s v="Cottage Sunset"/>
    <x v="7"/>
    <n v="24"/>
    <n v="24"/>
    <s v="24x24"/>
    <s v="Framed"/>
    <n v="25000"/>
    <m/>
    <m/>
    <s v="FOR SALE"/>
    <m/>
    <s v="Good"/>
    <s v="Good"/>
    <s v="Pink skies over silhouetted island in lake"/>
    <n v="54.418999999999997"/>
    <s v=""/>
    <n v="3456"/>
  </r>
  <r>
    <s v="Landscape_CottageSunsetII"/>
    <s v="Yes"/>
    <s v="Landscape"/>
    <s v="Cottage Sunset"/>
    <s v="Cottage Sunset II"/>
    <x v="7"/>
    <n v="24"/>
    <n v="24"/>
    <s v="24x24"/>
    <s v="Unframed"/>
    <n v="0"/>
    <n v="0"/>
    <m/>
    <s v="SOLD"/>
    <s v="Unknown"/>
    <s v="Good"/>
    <s v="Good"/>
    <s v="Pink skies over silhouetted island in lake with ducks; postcard; size approximated"/>
    <n v="54.418999999999997"/>
    <s v=""/>
    <n v="3456"/>
  </r>
  <r>
    <s v="Landscape_CottageSunsetIII"/>
    <s v="Yes"/>
    <s v="Landscape"/>
    <s v="Cottage Sunset"/>
    <s v="Cottage Sunset III"/>
    <x v="7"/>
    <n v="24"/>
    <n v="24"/>
    <s v="24x24"/>
    <s v="Unframed"/>
    <n v="0"/>
    <n v="0"/>
    <m/>
    <s v="SOLD"/>
    <s v="Unknown"/>
    <s v="Good"/>
    <s v="Good"/>
    <s v="Pink skies over silhouetted island in lake with fisher; postcard; size approximated"/>
    <n v="54.418999999999997"/>
    <s v=""/>
    <n v="3456"/>
  </r>
  <r>
    <s v="Landscape_DarkCastle"/>
    <s v="Yes"/>
    <s v="Landscape"/>
    <m/>
    <s v="Dark Castle"/>
    <x v="6"/>
    <n v="14"/>
    <n v="16"/>
    <s v="14x16"/>
    <s v="Framed"/>
    <n v="100"/>
    <m/>
    <m/>
    <s v="FOR SALE"/>
    <m/>
    <s v="Good"/>
    <s v="Good"/>
    <s v="Black castle silhouette lit by moonlight; size approximated"/>
    <n v="27.139000000000003"/>
    <s v=""/>
    <n v="1344"/>
  </r>
  <r>
    <s v="Landscape_FallsInTheWoods"/>
    <s v="Yes"/>
    <s v="Landscape"/>
    <m/>
    <s v="Falls In The Woods"/>
    <x v="12"/>
    <n v="20"/>
    <n v="24"/>
    <s v="20x24"/>
    <s v="Unframed"/>
    <n v="225"/>
    <n v="150"/>
    <d v="2021-10-03T00:00:00"/>
    <s v="SOLD"/>
    <s v="Sold at Beach Patties"/>
    <s v="Good"/>
    <s v="Good"/>
    <s v="Waterfall in conifer forest"/>
    <n v="46.978999999999999"/>
    <n v="103.021"/>
    <n v="2880"/>
  </r>
  <r>
    <s v="Landscape_Floating"/>
    <s v="Yes"/>
    <s v="Landscape"/>
    <m/>
    <s v="Floating"/>
    <x v="1"/>
    <n v="24"/>
    <n v="48"/>
    <s v="24x48"/>
    <s v="Unframed"/>
    <n v="500"/>
    <m/>
    <m/>
    <s v="FOR SALE"/>
    <s v="At Beach Patties"/>
    <s v="Good"/>
    <s v="Good"/>
    <s v="Yellow fishers surrounded by sunset and dark skies"/>
    <n v="99.058999999999997"/>
    <s v=""/>
    <n v="6912"/>
  </r>
  <r>
    <s v="Landscape_Footbridge"/>
    <s v="Yes"/>
    <s v="Landscape"/>
    <m/>
    <s v="Footbridge"/>
    <x v="7"/>
    <n v="14"/>
    <n v="16"/>
    <s v="14x16"/>
    <s v="Unframed"/>
    <n v="125"/>
    <m/>
    <m/>
    <s v="FOR SALE"/>
    <m/>
    <s v="Good"/>
    <s v="Good"/>
    <s v="Reimagining of Monet bridge"/>
    <n v="27.139000000000003"/>
    <s v=""/>
    <n v="1344"/>
  </r>
  <r>
    <s v="Landscape_LakeSunset"/>
    <s v="Yes"/>
    <s v="Landscape"/>
    <m/>
    <s v="Lake Sunset"/>
    <x v="1"/>
    <n v="24"/>
    <n v="48"/>
    <s v="24x48"/>
    <s v="Unframed"/>
    <n v="300"/>
    <n v="300"/>
    <d v="2020-07-26T00:00:00"/>
    <s v="SOLD"/>
    <s v="Unknown"/>
    <s v="Good"/>
    <s v="Good"/>
    <s v="Canoe with forest silhouette and warm background"/>
    <n v="99.058999999999997"/>
    <n v="200.941"/>
    <n v="6912"/>
  </r>
  <r>
    <s v="Landscape_LaLunaDellamore"/>
    <s v="Yes"/>
    <s v="Landscape"/>
    <m/>
    <s v="La Luna Dellamore"/>
    <x v="0"/>
    <n v="24"/>
    <n v="48"/>
    <s v="24x48"/>
    <s v="Unframed"/>
    <n v="400"/>
    <n v="450"/>
    <d v="2021-10-03T00:00:00"/>
    <s v="SOLD"/>
    <s v="Sold at Beach Patties"/>
    <s v="Good"/>
    <s v="Good"/>
    <s v="Orange rising moon with heart"/>
    <n v="99.058999999999997"/>
    <n v="350.94100000000003"/>
    <n v="6912"/>
  </r>
  <r>
    <s v="Landscape_LighthouseCliffs"/>
    <s v="Yes"/>
    <s v="Landscape"/>
    <m/>
    <s v="Lighthouse Cliffs"/>
    <x v="6"/>
    <n v="24"/>
    <n v="24"/>
    <s v="24x24"/>
    <s v="Unframed"/>
    <n v="500"/>
    <m/>
    <m/>
    <s v="FOR SALE"/>
    <m/>
    <s v="Good"/>
    <s v="Good"/>
    <s v="Lighthouse overlooking blue water on clear day; size approximated"/>
    <n v="54.418999999999997"/>
    <s v=""/>
    <n v="3456"/>
  </r>
  <r>
    <s v="Landscape_LunarLove"/>
    <s v="Yes"/>
    <s v="Landscape"/>
    <m/>
    <s v="Lunar Love"/>
    <x v="0"/>
    <n v="24"/>
    <n v="48"/>
    <s v="24x48"/>
    <s v="Unframed"/>
    <n v="450"/>
    <n v="450"/>
    <d v="2021-11-07T00:00:00"/>
    <s v="SOLD"/>
    <s v="Sold at Beach Patties"/>
    <s v="Good"/>
    <s v="Good"/>
    <s v="Orange setting moon with heart and blue foreground"/>
    <n v="99.058999999999997"/>
    <n v="350.94100000000003"/>
    <n v="6912"/>
  </r>
  <r>
    <s v="Landscape_MainStreetMountAlbert"/>
    <s v="Yes"/>
    <s v="Landscape"/>
    <s v="My Places"/>
    <s v="Main Street Mount Albert"/>
    <x v="8"/>
    <n v="18"/>
    <n v="24"/>
    <s v="18x24"/>
    <s v="Unframed"/>
    <n v="150"/>
    <m/>
    <m/>
    <s v="FOR SALE"/>
    <m/>
    <s v="Good"/>
    <s v="Good"/>
    <s v="Size approximated; white picket fence with garden and trees"/>
    <n v="43.259"/>
    <s v=""/>
    <n v="2592"/>
  </r>
  <r>
    <s v="Landscape_Meadow"/>
    <s v="Yes"/>
    <s v="Landscape"/>
    <m/>
    <s v="Meadow"/>
    <x v="1"/>
    <n v="18"/>
    <n v="24"/>
    <s v="18x24"/>
    <s v="Unframed"/>
    <n v="0"/>
    <n v="0"/>
    <m/>
    <s v="GIFTED"/>
    <s v="Given to Cheryl Anne Hayes after interview"/>
    <s v="Good"/>
    <s v="Improve"/>
    <s v="Bridge with yellow meadow leading to green forest; size approximated"/>
    <n v="43.259"/>
    <s v=""/>
    <n v="2592"/>
  </r>
  <r>
    <s v="Landscape_Mountains"/>
    <s v="Yes"/>
    <s v="Landscape"/>
    <m/>
    <s v="Mountains"/>
    <x v="7"/>
    <n v="18"/>
    <n v="24"/>
    <s v="18x24"/>
    <s v="Unframed"/>
    <n v="250"/>
    <m/>
    <m/>
    <s v="FOR SALE"/>
    <m/>
    <s v="Good"/>
    <s v="Good"/>
    <s v="Wood; size approximated; Mountains with conifer forest foreground"/>
    <n v="43.259"/>
    <s v=""/>
    <n v="2592"/>
  </r>
  <r>
    <s v="Landscape_NiagaraFalls"/>
    <s v="Yes"/>
    <s v="Landscape"/>
    <m/>
    <s v="Niagara Falls"/>
    <x v="10"/>
    <n v="36"/>
    <n v="36"/>
    <s v="36x36"/>
    <s v="Unframed"/>
    <n v="800"/>
    <m/>
    <m/>
    <s v="FOR SALE"/>
    <s v="At Beach Patties"/>
    <s v="Good"/>
    <s v="Good"/>
    <s v="Blue waterfalls with mist rising"/>
    <n v="110.21899999999999"/>
    <s v=""/>
    <n v="7776"/>
  </r>
  <r>
    <s v="Landscape_NorthernReflections"/>
    <s v="Yes"/>
    <s v="Landscape"/>
    <m/>
    <s v="Northern Reflections"/>
    <x v="0"/>
    <n v="24"/>
    <n v="48"/>
    <s v="24x48"/>
    <s v="Unframed"/>
    <n v="500"/>
    <m/>
    <m/>
    <s v="FOR SALE"/>
    <s v="At Beach Patties"/>
    <s v="Good"/>
    <s v="Good"/>
    <s v="Island silhouette over warm background"/>
    <n v="99.058999999999997"/>
    <s v=""/>
    <n v="6912"/>
  </r>
  <r>
    <s v="Landscape_OnTheRoadAgain"/>
    <s v="Yes"/>
    <s v="Landscape"/>
    <m/>
    <s v="On The Road Again"/>
    <x v="4"/>
    <n v="14"/>
    <n v="18"/>
    <s v="14x18"/>
    <s v="Unframed"/>
    <n v="150"/>
    <m/>
    <m/>
    <s v="FOR SALE"/>
    <m/>
    <s v="Good"/>
    <s v="Good"/>
    <s v="Black road with green sides going into mountains"/>
    <n v="29.309000000000001"/>
    <s v=""/>
    <n v="1512"/>
  </r>
  <r>
    <s v="Landscape_Paradise"/>
    <s v="Yes"/>
    <s v="Landscape"/>
    <m/>
    <s v="Paradise"/>
    <x v="12"/>
    <n v="26"/>
    <n v="42"/>
    <s v="26x42"/>
    <s v="Unframed"/>
    <n v="600"/>
    <m/>
    <m/>
    <s v="FOR SALE"/>
    <m/>
    <s v="Good"/>
    <s v="Improve"/>
    <s v="Plywood; Brick wall opening to water and willows"/>
    <n v="93.478999999999999"/>
    <s v=""/>
    <n v="6552"/>
  </r>
  <r>
    <s v="Landscape_PathInTheWoods"/>
    <s v="Yes"/>
    <s v="Landscape"/>
    <m/>
    <s v="Path In The Woods"/>
    <x v="6"/>
    <n v="18"/>
    <n v="24"/>
    <s v="18x24"/>
    <s v="Unframed"/>
    <n v="250"/>
    <m/>
    <m/>
    <s v="FOR SALE"/>
    <m/>
    <s v="Good"/>
    <s v="Good"/>
    <s v="Dark brown trail through bare trees"/>
    <n v="43.259"/>
    <s v=""/>
    <n v="2592"/>
  </r>
  <r>
    <s v="Landscape_PathThroughTheWoods"/>
    <s v="Yes"/>
    <s v="Landscape"/>
    <m/>
    <s v="Path Through The Woods"/>
    <x v="4"/>
    <n v="36"/>
    <n v="48"/>
    <s v="36x48"/>
    <s v="Framed"/>
    <n v="500"/>
    <m/>
    <m/>
    <s v="FOR SALE"/>
    <m/>
    <s v="Good"/>
    <s v="Good"/>
    <s v="Dark brown trail through leaved trees with purple flowers"/>
    <n v="143.69900000000001"/>
    <s v=""/>
    <n v="10368"/>
  </r>
  <r>
    <s v="Landscape_PortBurwell"/>
    <s v="Yes"/>
    <s v="Landscape"/>
    <m/>
    <s v="Port Burwell"/>
    <x v="0"/>
    <n v="24"/>
    <n v="30"/>
    <s v="24x30"/>
    <s v="Unframed"/>
    <n v="500"/>
    <m/>
    <m/>
    <s v="FOR SALE"/>
    <s v="At Beach Patties"/>
    <s v="Good"/>
    <s v="Good"/>
    <s v="Lighthouse with cloudy background"/>
    <n v="65.579000000000008"/>
    <s v=""/>
    <n v="4320"/>
  </r>
  <r>
    <s v="Landscape_PortlandLighthouse"/>
    <s v="Yes"/>
    <s v="Landscape"/>
    <m/>
    <s v="Portland Lighthouse"/>
    <x v="6"/>
    <n v="20"/>
    <n v="24"/>
    <s v="20x24"/>
    <s v="Unframed"/>
    <n v="0"/>
    <n v="0"/>
    <m/>
    <s v="SOLD"/>
    <s v="Unknown"/>
    <s v="Good"/>
    <s v="Good"/>
    <s v="Sunset over lighthouse with waves; size approximated"/>
    <n v="46.978999999999999"/>
    <s v=""/>
    <n v="2880"/>
  </r>
  <r>
    <s v="Landscape_PortStanley"/>
    <s v="Yes"/>
    <s v="Landscape"/>
    <m/>
    <s v="Port Stanley"/>
    <x v="0"/>
    <n v="24"/>
    <n v="36"/>
    <s v="24x36"/>
    <s v="Unframed"/>
    <n v="500"/>
    <m/>
    <m/>
    <s v="FOR SALE"/>
    <s v="At house"/>
    <s v="Good"/>
    <s v="Good"/>
    <s v="Lifeguard tower silhouette over warm background"/>
    <n v="76.739000000000004"/>
    <s v=""/>
    <n v="5184"/>
  </r>
  <r>
    <s v="Landscape_Redemption"/>
    <s v="Yes"/>
    <s v="Landscape"/>
    <m/>
    <s v="Redemption"/>
    <x v="1"/>
    <n v="24"/>
    <n v="48"/>
    <s v="24x48"/>
    <s v="Unframed"/>
    <n v="800"/>
    <m/>
    <m/>
    <s v="FOR SALE"/>
    <s v="At house"/>
    <s v="Good"/>
    <s v="Improve"/>
    <s v="Red and orange sunset over black silhouette fence"/>
    <n v="99.058999999999997"/>
    <s v=""/>
    <n v="6912"/>
  </r>
  <r>
    <s v="Landscape_Reflections"/>
    <s v="Yes"/>
    <s v="Landscape"/>
    <m/>
    <s v="Reflections"/>
    <x v="6"/>
    <n v="20"/>
    <n v="30"/>
    <s v="20x30"/>
    <s v="Unframed"/>
    <n v="175"/>
    <m/>
    <m/>
    <s v="FOR SALE"/>
    <m/>
    <s v="Good"/>
    <s v="Good"/>
    <s v="Waterfall with streaking, green at top"/>
    <n v="56.278999999999996"/>
    <s v=""/>
    <n v="3600"/>
  </r>
  <r>
    <s v="Landscape_SailorMoon"/>
    <s v="Yes"/>
    <s v="Landscape"/>
    <m/>
    <s v="Sailor Moon"/>
    <x v="0"/>
    <n v="24"/>
    <n v="36"/>
    <s v="24x36"/>
    <s v="Unframed"/>
    <n v="500"/>
    <m/>
    <m/>
    <s v="FOR SALE"/>
    <s v="At house"/>
    <s v="Good"/>
    <s v="Good"/>
    <s v="Boat with moon sail over brown background"/>
    <n v="76.739000000000004"/>
    <s v=""/>
    <n v="5184"/>
  </r>
  <r>
    <s v="Landscape_SailorsDelight"/>
    <s v="Yes"/>
    <s v="Landscape"/>
    <m/>
    <s v="Sailors Delight"/>
    <x v="1"/>
    <n v="30"/>
    <n v="30"/>
    <s v="30x30"/>
    <s v="Unframed"/>
    <n v="500"/>
    <m/>
    <m/>
    <s v="FOR SALE"/>
    <m/>
    <s v="Good"/>
    <s v="Good"/>
    <s v="Yellow and orange sunset with sailing boat"/>
    <n v="79.528999999999996"/>
    <s v=""/>
    <n v="5400"/>
  </r>
  <r>
    <s v="Landscape_SummerOnACountryRoad"/>
    <s v="Yes"/>
    <s v="Landscape"/>
    <m/>
    <s v="Summer On A Country Road"/>
    <x v="13"/>
    <n v="18"/>
    <n v="24"/>
    <s v="18x24"/>
    <s v="Unframed"/>
    <n v="0"/>
    <n v="0"/>
    <m/>
    <s v="SOLD"/>
    <s v="Unknown"/>
    <s v="Good"/>
    <s v="Good"/>
    <s v="Size approximated; postcard; yellow field with road and trees"/>
    <n v="43.259"/>
    <s v=""/>
    <n v="2592"/>
  </r>
  <r>
    <s v="Landscape_Sunlight"/>
    <s v="Yes"/>
    <s v="Landscape"/>
    <m/>
    <s v="Sunlight"/>
    <x v="1"/>
    <n v="36"/>
    <n v="48"/>
    <s v="36x48"/>
    <s v="Unframed"/>
    <n v="300"/>
    <n v="350"/>
    <d v="2020-04-11T00:00:00"/>
    <s v="COMMISSIONED"/>
    <s v="Sold to commissioner"/>
    <s v="Good"/>
    <s v="Improve"/>
    <s v="Blue foreground with yellow fall leaves in birch forest"/>
    <n v="143.69900000000001"/>
    <n v="206.30099999999999"/>
    <n v="10368"/>
  </r>
  <r>
    <s v="Landscape_SunsetOnMajikFarm"/>
    <s v="Yes"/>
    <s v="Landscape"/>
    <s v="My Places"/>
    <s v="Sunset On Majik Farm"/>
    <x v="10"/>
    <n v="18"/>
    <n v="24"/>
    <s v="18x24"/>
    <s v="Unframed"/>
    <n v="125"/>
    <m/>
    <m/>
    <s v="FOR SALE"/>
    <m/>
    <s v="Good"/>
    <s v="Good"/>
    <s v="Dark fenced-in tree with bright colourful sunset"/>
    <n v="43.259"/>
    <s v=""/>
    <n v="2592"/>
  </r>
  <r>
    <s v="Landscape_SunsetThroughTheGlades"/>
    <s v="Yes"/>
    <s v="Landscape"/>
    <m/>
    <s v="Sunset Through The Glades"/>
    <x v="6"/>
    <n v="30"/>
    <n v="30"/>
    <s v="30x30"/>
    <s v="Unframed"/>
    <n v="400"/>
    <m/>
    <m/>
    <s v="FOR SALE"/>
    <s v="At Beach Patties"/>
    <s v="Good"/>
    <s v="Good"/>
    <s v="Size approximated; Orange sunset with trees on banks of lake"/>
    <n v="79.528999999999996"/>
    <s v=""/>
    <n v="5400"/>
  </r>
  <r>
    <s v="Landscape_TheGarden"/>
    <s v="Yes"/>
    <s v="Landscape"/>
    <m/>
    <s v="The Garden"/>
    <x v="7"/>
    <n v="27"/>
    <n v="33"/>
    <s v="27x33"/>
    <s v="Framed"/>
    <n v="1000"/>
    <m/>
    <m/>
    <s v="FOR SALE"/>
    <m/>
    <s v="Good"/>
    <s v="Good"/>
    <s v="Red and white flowers in front of green grass and tree"/>
    <n v="78.831500000000005"/>
    <s v=""/>
    <n v="5346"/>
  </r>
  <r>
    <s v="Landscape_TheOldMill"/>
    <s v="Yes"/>
    <s v="Landscape"/>
    <s v="Other Places"/>
    <s v="The Old Mill"/>
    <x v="13"/>
    <n v="24"/>
    <n v="30"/>
    <s v="24x30"/>
    <s v="Unframed"/>
    <n v="300"/>
    <m/>
    <m/>
    <s v="FOR SALE"/>
    <m/>
    <s v="Good"/>
    <s v="Good"/>
    <s v="Wooden mill with trees in fall colours "/>
    <n v="65.579000000000008"/>
    <s v=""/>
    <n v="4320"/>
  </r>
  <r>
    <s v="Landscape_TrainBridge"/>
    <s v="Yes"/>
    <s v="Landscape"/>
    <m/>
    <s v="Train Bridge"/>
    <x v="7"/>
    <n v="14"/>
    <n v="16"/>
    <s v="14x16"/>
    <s v="Framed"/>
    <n v="100"/>
    <m/>
    <m/>
    <s v="FOR SALE"/>
    <m/>
    <s v="Good"/>
    <s v="Good"/>
    <s v="Slightly damaged; brown and yellow train crossing bridge at waterfall; size approximated"/>
    <n v="27.139000000000003"/>
    <s v=""/>
    <n v="1344"/>
  </r>
  <r>
    <s v="Landscape_TrainBridgeII"/>
    <s v="Yes"/>
    <s v="Landscape"/>
    <m/>
    <s v="Train Bridge II"/>
    <x v="7"/>
    <n v="24"/>
    <n v="24"/>
    <s v="24x24"/>
    <s v="Framed"/>
    <n v="100"/>
    <m/>
    <m/>
    <s v="FOR SALE"/>
    <m/>
    <s v="Good"/>
    <s v="Good"/>
    <s v="Slightly damaged; brown and yellow train crossing bridge at waterfall; size approximated"/>
    <n v="54.418999999999997"/>
    <s v=""/>
    <n v="3456"/>
  </r>
  <r>
    <s v="Landscape_WardenAndMountAlbert"/>
    <s v="Yes"/>
    <s v="Landscape"/>
    <s v="My Places"/>
    <s v="Warden And Mount Albert"/>
    <x v="14"/>
    <n v="24"/>
    <n v="30"/>
    <s v="24x30"/>
    <s v="Unframed"/>
    <n v="175"/>
    <m/>
    <m/>
    <s v="FOR SALE"/>
    <m/>
    <s v="Good"/>
    <s v="Good"/>
    <s v="Creek with dead tree and willow"/>
    <n v="65.579000000000008"/>
    <s v=""/>
    <n v="4320"/>
  </r>
  <r>
    <s v="Portrait_Alexandra"/>
    <s v="Yes"/>
    <s v="Portrait"/>
    <s v="Custom"/>
    <s v="Alexandra"/>
    <x v="6"/>
    <n v="24"/>
    <n v="24"/>
    <s v="24x24"/>
    <s v="Unframed"/>
    <n v="0"/>
    <n v="0"/>
    <m/>
    <s v="GIFTED"/>
    <s v="Family of Subject"/>
    <s v="Good"/>
    <s v="Good"/>
    <s v="B&amp;W; size approximated"/>
    <n v="54.418999999999997"/>
    <s v=""/>
    <n v="3456"/>
  </r>
  <r>
    <s v="Portrait_Angel1"/>
    <s v="Yes"/>
    <s v="Portrait"/>
    <s v="Angelic"/>
    <s v="Angel 1"/>
    <x v="13"/>
    <n v="20"/>
    <n v="24"/>
    <s v="20x24"/>
    <s v="Unframed"/>
    <n v="300"/>
    <m/>
    <m/>
    <s v="FOR SALE"/>
    <s v="Discount for set"/>
    <s v="Good"/>
    <s v="Good"/>
    <s v="Angel crouched, blue background"/>
    <n v="46.978999999999999"/>
    <s v=""/>
    <n v="2880"/>
  </r>
  <r>
    <s v="Portrait_Angel2"/>
    <s v="Yes"/>
    <s v="Portrait"/>
    <s v="Angelic"/>
    <s v="Angel 2"/>
    <x v="13"/>
    <n v="20"/>
    <n v="24"/>
    <s v="20x24"/>
    <s v="Unframed"/>
    <n v="300"/>
    <m/>
    <m/>
    <s v="FOR SALE"/>
    <s v="Discount for set"/>
    <s v="Good"/>
    <s v="Good"/>
    <s v="Angel hiding behind wing, blue background"/>
    <n v="46.978999999999999"/>
    <s v=""/>
    <n v="2880"/>
  </r>
  <r>
    <s v="Portrait_Angel3"/>
    <s v="Yes"/>
    <s v="Portrait"/>
    <s v="Angelic"/>
    <s v="Angel 3"/>
    <x v="13"/>
    <n v="20"/>
    <n v="24"/>
    <s v="20x24"/>
    <s v="Unframed"/>
    <n v="300"/>
    <m/>
    <m/>
    <s v="FOR SALE"/>
    <s v="Discount for set"/>
    <s v="Good"/>
    <s v="Good"/>
    <s v="Angel head with pink top"/>
    <n v="46.978999999999999"/>
    <s v=""/>
    <n v="2880"/>
  </r>
  <r>
    <s v="Portrait_ChanelWestCoast"/>
    <s v="Yes"/>
    <s v="Portrait"/>
    <s v="Custom"/>
    <s v="Chanel West Coast"/>
    <x v="3"/>
    <n v="20"/>
    <n v="24"/>
    <s v="20x24"/>
    <s v="Unframed"/>
    <n v="250"/>
    <m/>
    <m/>
    <s v="FOR SALE"/>
    <m/>
    <s v="Good"/>
    <s v="Improve"/>
    <s v="CWC in red with finger to mouth"/>
    <n v="46.978999999999999"/>
    <s v=""/>
    <n v="2880"/>
  </r>
  <r>
    <s v="Portrait_Edward"/>
    <s v="Yes"/>
    <s v="Portrait"/>
    <s v="Custom"/>
    <s v="Edward"/>
    <x v="6"/>
    <n v="20"/>
    <n v="24"/>
    <s v="20x24"/>
    <s v="Unframed"/>
    <n v="0"/>
    <n v="0"/>
    <m/>
    <s v="GIFTED"/>
    <s v="Family of Subject"/>
    <s v="Good"/>
    <s v="Good"/>
    <s v="B&amp;W; size approximated"/>
    <n v="46.978999999999999"/>
    <s v=""/>
    <n v="2880"/>
  </r>
  <r>
    <s v="Portrait_HenrysMirror"/>
    <s v="Yes"/>
    <s v="Portrait"/>
    <m/>
    <s v="Henrys Mirror"/>
    <x v="0"/>
    <n v="18"/>
    <n v="24"/>
    <s v="18x24"/>
    <s v="Unframed"/>
    <n v="400"/>
    <n v="400"/>
    <m/>
    <s v="COMMISSIONED"/>
    <s v="At Lineup for Lineups; Sold to commissioner"/>
    <s v="Good"/>
    <s v="Good"/>
    <s v="Two skeletons in a barber shop"/>
    <n v="43.259"/>
    <n v="356.74099999999999"/>
    <n v="2592"/>
  </r>
  <r>
    <s v="Portrait_Judith"/>
    <s v="Yes"/>
    <s v="Portrait"/>
    <m/>
    <s v="Judith"/>
    <x v="10"/>
    <n v="16"/>
    <n v="20"/>
    <s v="16x20"/>
    <s v="Unframed"/>
    <n v="0"/>
    <n v="0"/>
    <d v="2014-01-01T00:00:00"/>
    <s v="COMMISSIONED"/>
    <s v="Gift to Calvin"/>
    <s v="Good"/>
    <s v="Good"/>
    <s v="Sleeping baby"/>
    <n v="34.579000000000001"/>
    <s v=""/>
    <n v="1920"/>
  </r>
  <r>
    <s v="Portrait_LadyInRed"/>
    <s v="Yes"/>
    <s v="Portrait"/>
    <s v="Custom"/>
    <s v="Lady In Red"/>
    <x v="15"/>
    <n v="24"/>
    <n v="24"/>
    <s v="24x24"/>
    <s v="Unframed"/>
    <n v="250"/>
    <m/>
    <m/>
    <s v="FOR SALE"/>
    <m/>
    <s v="Good"/>
    <s v="Good"/>
    <s v="Red-headed woman"/>
    <n v="54.418999999999997"/>
    <s v=""/>
    <n v="3456"/>
  </r>
  <r>
    <s v="Portrait_LoveAtFirstSight"/>
    <s v="Yes"/>
    <s v="Portrait"/>
    <s v="Standard"/>
    <s v="Love At First Sight"/>
    <x v="11"/>
    <n v="24"/>
    <n v="30"/>
    <s v="24x30"/>
    <s v="Unframed"/>
    <n v="0"/>
    <m/>
    <m/>
    <s v="NOT FOR SALE"/>
    <m/>
    <s v="Good"/>
    <s v="Good"/>
    <s v="Two poses of Monika Moore on blue background"/>
    <n v="65.579000000000008"/>
    <s v=""/>
    <n v="4320"/>
  </r>
  <r>
    <s v="Portrait_MattDematteo"/>
    <s v="Yes"/>
    <s v="Portrait"/>
    <s v="Custom"/>
    <s v="Matt Dematteo"/>
    <x v="5"/>
    <n v="20"/>
    <n v="24"/>
    <s v="20x24"/>
    <s v="Unframed"/>
    <n v="0"/>
    <n v="0"/>
    <m/>
    <s v="GIFTED"/>
    <s v="Given to subject"/>
    <s v="Good"/>
    <s v="Good"/>
    <s v="Drummer (B&amp;W)"/>
    <n v="46.978999999999999"/>
    <s v=""/>
    <n v="2880"/>
  </r>
  <r>
    <s v="Portrait_MyDustin"/>
    <s v="Yes"/>
    <s v="Portrait"/>
    <s v="Moore Family COL"/>
    <s v="My Dustin"/>
    <x v="6"/>
    <n v="20"/>
    <n v="24"/>
    <s v="20x24"/>
    <s v="Unframed"/>
    <n v="0"/>
    <m/>
    <m/>
    <s v="NOT FOR SALE"/>
    <m/>
    <s v="Good"/>
    <s v="Improve"/>
    <s v="Dustin Moore (COL)"/>
    <n v="46.978999999999999"/>
    <s v=""/>
    <n v="2880"/>
  </r>
  <r>
    <s v="Portrait_MyDustinII"/>
    <s v="Yes"/>
    <s v="Portrait"/>
    <s v="Moore Family B&amp;W"/>
    <s v="My Dustin II"/>
    <x v="6"/>
    <n v="20"/>
    <n v="24"/>
    <s v="20x24"/>
    <s v="Unframed"/>
    <n v="0"/>
    <m/>
    <m/>
    <s v="NOT FOR SALE"/>
    <m/>
    <s v="Good"/>
    <s v="Improve"/>
    <s v="Dustin Moore (B&amp;W)"/>
    <n v="46.978999999999999"/>
    <s v=""/>
    <n v="2880"/>
  </r>
  <r>
    <s v="Portrait_MyMonika"/>
    <s v="Yes"/>
    <s v="Portrait"/>
    <s v="Moore Family B&amp;W"/>
    <s v="My Monika"/>
    <x v="6"/>
    <n v="20"/>
    <n v="24"/>
    <s v="20x24"/>
    <s v="Unframed"/>
    <n v="0"/>
    <m/>
    <m/>
    <s v="NOT FOR SALE"/>
    <m/>
    <s v="Good"/>
    <s v="Good"/>
    <s v="Monika Moore (B&amp;W)"/>
    <n v="46.978999999999999"/>
    <s v=""/>
    <n v="2880"/>
  </r>
  <r>
    <s v="Portrait_MyPrincess"/>
    <s v="Yes"/>
    <s v="Portrait"/>
    <s v="Custom"/>
    <s v="My Princess"/>
    <x v="9"/>
    <n v="20"/>
    <n v="24"/>
    <s v="20x24"/>
    <s v="Unframed"/>
    <n v="0"/>
    <m/>
    <m/>
    <s v="NOT FOR SALE"/>
    <m/>
    <s v="Good"/>
    <s v="Good"/>
    <s v="Monika Moore eyes open smelling rose (B&amp;W)"/>
    <n v="46.978999999999999"/>
    <s v=""/>
    <n v="2880"/>
  </r>
  <r>
    <s v="Portrait_MyRussell"/>
    <s v="Yes"/>
    <s v="Portrait"/>
    <s v="Moore Family B&amp;W"/>
    <s v="My Russell"/>
    <x v="12"/>
    <n v="24"/>
    <n v="24"/>
    <s v="24x24"/>
    <s v="Unframed"/>
    <n v="0"/>
    <m/>
    <m/>
    <s v="NOT FOR SALE"/>
    <m/>
    <s v="Good"/>
    <s v="Good"/>
    <s v="Russell Moore (B&amp;W)"/>
    <n v="54.418999999999997"/>
    <s v=""/>
    <n v="3456"/>
  </r>
  <r>
    <s v="Portrait_Myself"/>
    <s v="Yes"/>
    <s v="Portrait"/>
    <s v="Moore Family B&amp;W"/>
    <s v="Myself"/>
    <x v="12"/>
    <n v="20"/>
    <n v="24"/>
    <s v="20x24"/>
    <s v="Unframed"/>
    <n v="0"/>
    <m/>
    <m/>
    <s v="NOT FOR SALE"/>
    <m/>
    <s v="Good"/>
    <s v="Good"/>
    <s v="Daryl Moore (B&amp;W)"/>
    <n v="46.978999999999999"/>
    <s v=""/>
    <n v="2880"/>
  </r>
  <r>
    <s v="Portrait_MyTyler"/>
    <s v="Yes"/>
    <s v="Portrait"/>
    <s v="Moore Family B&amp;W"/>
    <s v="My Tyler"/>
    <x v="6"/>
    <n v="16"/>
    <n v="20"/>
    <s v="16x20"/>
    <s v="Unframed"/>
    <n v="0"/>
    <m/>
    <m/>
    <s v="NOT FOR SALE"/>
    <m/>
    <s v="Good"/>
    <s v="Good"/>
    <s v="Tyler Moore (B&amp;W)"/>
    <n v="34.579000000000001"/>
    <s v=""/>
    <n v="1920"/>
  </r>
  <r>
    <s v="Portrait_MyTylerII"/>
    <s v="Yes"/>
    <s v="Portrait"/>
    <s v="Moore Family COL"/>
    <s v="My Tyler II"/>
    <x v="13"/>
    <n v="20"/>
    <n v="24"/>
    <s v="20x24"/>
    <s v="Unframed"/>
    <n v="0"/>
    <m/>
    <m/>
    <s v="NOT FOR SALE"/>
    <m/>
    <s v="Good"/>
    <s v="Good"/>
    <s v="Tyler Moore (COL)"/>
    <n v="46.978999999999999"/>
    <s v=""/>
    <n v="2880"/>
  </r>
  <r>
    <s v="Portrait_MyZachary"/>
    <s v="Yes"/>
    <s v="Portrait"/>
    <s v="Moore Family COL"/>
    <s v="My Zachary"/>
    <x v="6"/>
    <n v="20"/>
    <n v="24"/>
    <s v="20x24"/>
    <s v="Unframed"/>
    <n v="0"/>
    <m/>
    <m/>
    <s v="NOT FOR SALE"/>
    <m/>
    <s v="Good"/>
    <s v="Good"/>
    <s v="Zachary Moore (COL)"/>
    <n v="46.978999999999999"/>
    <s v=""/>
    <n v="2880"/>
  </r>
  <r>
    <s v="Portrait_MyZacharyII"/>
    <s v="Yes"/>
    <s v="Portrait"/>
    <s v="Moore Family B&amp;W"/>
    <s v="My Zachary II"/>
    <x v="6"/>
    <n v="20"/>
    <n v="24"/>
    <s v="20x24"/>
    <s v="Unframed"/>
    <n v="0"/>
    <m/>
    <m/>
    <s v="NOT FOR SALE"/>
    <m/>
    <s v="Good"/>
    <s v="Good"/>
    <s v="Zachary Moore (B&amp;W)"/>
    <n v="46.978999999999999"/>
    <s v=""/>
    <n v="2880"/>
  </r>
  <r>
    <s v="Portrait_Sammy"/>
    <s v="Yes"/>
    <s v="Portrait"/>
    <s v="Custom"/>
    <s v="Sammy"/>
    <x v="1"/>
    <n v="30"/>
    <n v="36"/>
    <s v="30x36"/>
    <s v="Unframed"/>
    <n v="2500"/>
    <m/>
    <m/>
    <s v="FOR SALE"/>
    <m/>
    <s v="Good"/>
    <s v="Good"/>
    <s v="Green-eyed woman"/>
    <n v="93.478999999999999"/>
    <s v=""/>
    <n v="6480"/>
  </r>
  <r>
    <s v="Portrait_Terra"/>
    <s v="Yes"/>
    <s v="Portrait"/>
    <s v="Custom"/>
    <s v="Terra"/>
    <x v="16"/>
    <n v="20"/>
    <n v="24"/>
    <s v="20x24"/>
    <s v="Framed"/>
    <n v="0"/>
    <n v="0"/>
    <m/>
    <s v="GIFTED"/>
    <s v="Given to subject"/>
    <s v="Good"/>
    <s v="Improve"/>
    <s v="In skull dress with gold background; size approximated"/>
    <n v="46.978999999999999"/>
    <s v=""/>
    <n v="2880"/>
  </r>
  <r>
    <s v="Portrait_TheWiseWoman"/>
    <s v="Yes"/>
    <s v="Portrait"/>
    <s v="Custom"/>
    <s v="The Wise Woman"/>
    <x v="9"/>
    <n v="20"/>
    <n v="24"/>
    <s v="20x24"/>
    <s v="Unframed"/>
    <n v="0"/>
    <m/>
    <m/>
    <s v="NOT FOR SALE"/>
    <m/>
    <s v="Good"/>
    <s v="Good"/>
    <s v="Monika Moore eyes closed smelling rose (B&amp;W)"/>
    <n v="46.978999999999999"/>
    <s v=""/>
    <n v="2880"/>
  </r>
  <r>
    <s v="Sports_Dustin"/>
    <s v="Yes"/>
    <s v="Sports"/>
    <s v="Hockey"/>
    <s v="Dustin"/>
    <x v="9"/>
    <n v="14"/>
    <n v="20"/>
    <s v="14x20"/>
    <s v="Unframed"/>
    <n v="0"/>
    <m/>
    <m/>
    <s v="NOT FOR SALE"/>
    <m/>
    <s v="Good"/>
    <s v="Good"/>
    <s v="Dustin Moore on the Toronto Aeros"/>
    <n v="29.619"/>
    <s v=""/>
    <n v="1680"/>
  </r>
  <r>
    <s v="Sports_Jockeys"/>
    <s v="Yes"/>
    <s v="Sports"/>
    <s v="Equestrian"/>
    <s v="Jockeys"/>
    <x v="2"/>
    <n v="36"/>
    <n v="36"/>
    <s v="36x36"/>
    <s v="Unframed"/>
    <n v="1200"/>
    <m/>
    <m/>
    <s v="FOR SALE"/>
    <m/>
    <s v="Good"/>
    <s v="Improve"/>
    <s v="Two horse riders"/>
    <n v="110.21899999999999"/>
    <s v=""/>
    <n v="7776"/>
  </r>
  <r>
    <s v="Sports_LesleyWithTimberSpirit"/>
    <s v="Yes"/>
    <s v="Sports"/>
    <s v="Equestrian"/>
    <s v="Lesley With Timber Spirit"/>
    <x v="9"/>
    <n v="14"/>
    <n v="20"/>
    <s v="14x20"/>
    <s v="Unframed"/>
    <n v="100"/>
    <m/>
    <m/>
    <s v="FOR SALE"/>
    <m/>
    <s v="Good"/>
    <s v="Good"/>
    <s v="Single horse rider"/>
    <n v="29.619"/>
    <s v=""/>
    <n v="1680"/>
  </r>
  <r>
    <s v="Sports_PaulCoffey"/>
    <s v="Yes"/>
    <s v="Sports"/>
    <s v="Hockey"/>
    <s v="Paul Coffey"/>
    <x v="8"/>
    <n v="16"/>
    <n v="20"/>
    <s v="16x20"/>
    <s v="Unframed"/>
    <n v="150"/>
    <m/>
    <m/>
    <s v="FOR SALE"/>
    <m/>
    <s v="Good"/>
    <s v="Good"/>
    <s v="Paul Coffey on Chicago Blackhawks"/>
    <n v="34.579000000000001"/>
    <s v=""/>
    <n v="1920"/>
  </r>
  <r>
    <s v="Sports_TheGreatOne"/>
    <s v="Yes"/>
    <s v="Sports"/>
    <s v="Hockey"/>
    <s v="The Great One"/>
    <x v="8"/>
    <n v="16"/>
    <n v="20"/>
    <s v="16x20"/>
    <s v="Unframed"/>
    <n v="150"/>
    <m/>
    <m/>
    <s v="FOR SALE"/>
    <m/>
    <s v="Good"/>
    <s v="Good"/>
    <s v="Wayne Gretsky on Los Angeles Kings"/>
    <n v="34.579000000000001"/>
    <s v=""/>
    <n v="1920"/>
  </r>
  <r>
    <s v="Sports_Tyler"/>
    <s v="Yes"/>
    <s v="Sports"/>
    <s v="Hockey"/>
    <s v="Tyler"/>
    <x v="2"/>
    <n v="14"/>
    <n v="20"/>
    <s v="14x20"/>
    <s v="Unframed"/>
    <n v="0"/>
    <m/>
    <m/>
    <s v="NOT FOR SALE"/>
    <m/>
    <s v="Good"/>
    <s v="Good"/>
    <s v="Tyler Moore on EG Eagles"/>
    <n v="29.619"/>
    <s v=""/>
    <n v="1680"/>
  </r>
  <r>
    <s v="Sports_Zack"/>
    <s v="Yes"/>
    <s v="Sports"/>
    <s v="Hockey"/>
    <s v="Zack"/>
    <x v="9"/>
    <n v="14"/>
    <n v="20"/>
    <s v="14x20"/>
    <s v="Unframed"/>
    <n v="0"/>
    <m/>
    <m/>
    <s v="NOT FOR SALE"/>
    <m/>
    <s v="Good"/>
    <s v="Good"/>
    <s v="Zachary Moore on Downsview Beavers"/>
    <n v="29.619"/>
    <s v=""/>
    <n v="1680"/>
  </r>
  <r>
    <s v="Stills_CestLaVie"/>
    <s v="Yes"/>
    <s v="Stills"/>
    <m/>
    <s v="Cest La Vie"/>
    <x v="0"/>
    <n v="16"/>
    <n v="20"/>
    <s v="16x20"/>
    <s v="Unframed"/>
    <n v="200"/>
    <m/>
    <m/>
    <s v="FOR SALE"/>
    <s v="At Beach Patties"/>
    <s v="Good"/>
    <s v="Good"/>
    <s v="Skull with banners and bottles"/>
    <n v="34.579000000000001"/>
    <s v=""/>
    <n v="1920"/>
  </r>
  <r>
    <s v="Stills_Hydrangeas"/>
    <s v="Yes"/>
    <s v="Stills"/>
    <s v="Flowers"/>
    <s v="Hydrangeas"/>
    <x v="6"/>
    <n v="24"/>
    <n v="24"/>
    <s v="24x24"/>
    <s v="Unframed"/>
    <n v="200"/>
    <m/>
    <m/>
    <s v="FOR SALE"/>
    <m/>
    <s v="Good"/>
    <s v="Good"/>
    <s v="Blue flowers in pot against green wall"/>
    <n v="54.418999999999997"/>
    <s v=""/>
    <n v="3456"/>
  </r>
  <r>
    <s v="Stills_IvyGeraniums"/>
    <s v="Yes"/>
    <s v="Stills"/>
    <s v="Flowers"/>
    <s v="Ivy Geraniums"/>
    <x v="11"/>
    <n v="16"/>
    <n v="16"/>
    <s v="16x16"/>
    <s v="Unframed"/>
    <n v="175"/>
    <m/>
    <m/>
    <s v="FOR SALE"/>
    <s v="At Beach Patties"/>
    <s v="Good"/>
    <s v="Improve"/>
    <s v="Red flowered plant in blue vase against gold wall"/>
    <n v="29.619"/>
    <s v=""/>
    <n v="1536"/>
  </r>
  <r>
    <s v="Stills_Mistletoe"/>
    <s v="Yes"/>
    <s v="Stills"/>
    <s v="Flowers"/>
    <s v="Mistletoe"/>
    <x v="7"/>
    <n v="14"/>
    <n v="16"/>
    <s v="14x16"/>
    <s v="Framed"/>
    <n v="100"/>
    <m/>
    <m/>
    <s v="FOR SALE"/>
    <m/>
    <s v="Good"/>
    <s v="Good"/>
    <s v="Yellow mistletoe berries with leaves; Size approximated"/>
    <n v="27.139000000000003"/>
    <s v=""/>
    <n v="1344"/>
  </r>
  <r>
    <s v="Stills_Rage"/>
    <s v="Yes"/>
    <s v="Stills"/>
    <m/>
    <s v="Rage"/>
    <x v="0"/>
    <n v="16"/>
    <n v="20"/>
    <s v="16x20"/>
    <s v="Unframed"/>
    <n v="200"/>
    <m/>
    <m/>
    <s v="FOR SALE"/>
    <s v="At house"/>
    <s v="Good"/>
    <s v="Good"/>
    <s v="Floating skull over black background"/>
    <n v="34.579000000000001"/>
    <s v=""/>
    <n v="1920"/>
  </r>
  <r>
    <s v="Stills_Roses"/>
    <s v="Yes"/>
    <s v="Stills"/>
    <s v="Flowers"/>
    <s v="Roses"/>
    <x v="6"/>
    <n v="14"/>
    <n v="16"/>
    <s v="14x16"/>
    <s v="Unframed"/>
    <n v="0"/>
    <n v="0"/>
    <m/>
    <s v="SOLD"/>
    <s v="Unknown"/>
    <s v="Good"/>
    <s v="Good"/>
    <s v="Postcard; size approximated; pink, yellow and red roses"/>
    <n v="27.139000000000003"/>
    <s v=""/>
    <n v="1344"/>
  </r>
  <r>
    <s v="Stills_WallOfRoses"/>
    <s v="Yes"/>
    <s v="Stills"/>
    <s v="Flowers"/>
    <s v="Wall Of Roses"/>
    <x v="6"/>
    <n v="22"/>
    <n v="28"/>
    <s v="22x28"/>
    <s v="Unframed"/>
    <n v="600"/>
    <m/>
    <m/>
    <s v="FOR SALE"/>
    <s v="At Beach Patties"/>
    <s v="Good"/>
    <s v="Good"/>
    <s v="Red roses over brick wall; size incorrect"/>
    <n v="57.519000000000005"/>
    <s v=""/>
    <n v="3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3C1A-FB40-49EE-8DE1-EBD8E4558EE3}" name="PivotTable1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9" firstHeaderRow="0" firstDataRow="1" firstDataCol="1"/>
  <pivotFields count="21">
    <pivotField showAll="0"/>
    <pivotField showAll="0"/>
    <pivotField showAll="0"/>
    <pivotField showAll="0"/>
    <pivotField showAll="0"/>
    <pivotField axis="axisRow" numFmtId="1" showAll="0">
      <items count="18">
        <item x="7"/>
        <item x="6"/>
        <item x="13"/>
        <item x="12"/>
        <item x="11"/>
        <item x="9"/>
        <item x="8"/>
        <item x="4"/>
        <item x="2"/>
        <item x="14"/>
        <item x="16"/>
        <item x="5"/>
        <item x="10"/>
        <item x="15"/>
        <item x="3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numFmtId="165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Estimated Production Cost" fld="18" baseField="0" baseItem="0"/>
    <dataField name="Total Sales" fld="11" baseField="0" baseItem="0"/>
  </dataFields>
  <formats count="1">
    <format dxfId="26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ortfolio.table" displayName="portfolio.table" ref="A1:V165" headerRowDxfId="63">
  <autoFilter ref="A1:V165" xr:uid="{23143FBE-2AF4-46A6-9F78-52A9759D713F}"/>
  <tableColumns count="22">
    <tableColumn id="9" xr3:uid="{5B7A858D-E5C0-47C8-95F1-29BE364D59D1}" name="Filename" totalsRowLabel="Total" dataDxfId="62" totalsRowDxfId="61">
      <calculatedColumnFormula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calculatedColumnFormula>
    </tableColumn>
    <tableColumn id="14" xr3:uid="{1C22BD59-9C25-4F2C-8884-72C883A837B1}" name="Include" dataDxfId="60" totalsRowDxfId="59">
      <calculatedColumnFormula>IF(portfolio.table[[#This Row],[Status.Photo]]="Absent","No","Yes")</calculatedColumnFormula>
    </tableColumn>
    <tableColumn id="11" xr3:uid="{CC0314EB-613F-431C-ACEA-9C148A38E59E}" name="Labels" dataDxfId="58" totalsRowDxfId="57"/>
    <tableColumn id="1" xr3:uid="{7DF0D842-9A07-4F32-9A22-C88E5853ED33}" name="Category"/>
    <tableColumn id="2" xr3:uid="{BC061CA4-BDC5-44BA-B403-ACD105A38E6A}" name="Series"/>
    <tableColumn id="3" xr3:uid="{B7D64594-94CF-4D23-B1E1-CF59D686B1F3}" name="Title" dataDxfId="56" totalsRowDxfId="55"/>
    <tableColumn id="16" xr3:uid="{0715EB14-7918-456A-8D07-251FC53FEF2B}" name="Status.Info" dataDxfId="54" totalsRowDxfId="53"/>
    <tableColumn id="17" xr3:uid="{C475F84E-A8C2-4675-96A9-370E4BE697BD}" name="Status.Photo" dataDxfId="52" totalsRowDxfId="51"/>
    <tableColumn id="10" xr3:uid="{5326519F-F06A-4075-A35A-AA69D194CDB1}" name="Description" totalsRowFunction="count" dataDxfId="50" totalsRowDxfId="49"/>
    <tableColumn id="7" xr3:uid="{4D7F8670-91BB-40FA-B49C-62566B0B2CAB}" name="Year" dataDxfId="48" totalsRowDxfId="47"/>
    <tableColumn id="4" xr3:uid="{3F8A6B28-1093-4693-9FF7-6105AED8534B}" name="Width" dataDxfId="46"/>
    <tableColumn id="5" xr3:uid="{72C2B875-E7D6-4BB5-9FE4-1B38EF88FD7B}" name="Length" dataDxfId="45"/>
    <tableColumn id="6" xr3:uid="{86825EB6-C340-453B-A16A-48B0274F4965}" name="Dimensions" dataDxfId="44" totalsRowDxfId="43">
      <calculatedColumnFormula>_xlfn.CONCAT(portfolio.table[[#This Row],[Width]],"x",portfolio.table[[#This Row],[Length]])</calculatedColumnFormula>
    </tableColumn>
    <tableColumn id="19" xr3:uid="{D204B81F-B1E3-4F84-9E11-6A7F96BA5521}" name="Framed" dataDxfId="42" totalsRowDxfId="41"/>
    <tableColumn id="13" xr3:uid="{836D4801-5D71-4595-97A7-D202ACE67724}" name="Status.Sale" dataDxfId="40" totalsRowDxfId="39"/>
    <tableColumn id="8" xr3:uid="{CF043A25-5602-4987-9A50-FBE0E6A6FF6D}" name="Price.Ask" totalsRowFunction="sum" dataDxfId="38" totalsRowDxfId="37"/>
    <tableColumn id="12" xr3:uid="{649C86E1-9495-4246-BAC2-CED30A646F0F}" name="Price.Sale" totalsRowFunction="sum" dataDxfId="36" totalsRowDxfId="35"/>
    <tableColumn id="20" xr3:uid="{63861CEA-B9F4-4389-804D-5B6F1F0BFE89}" name="Sale.Date" dataDxfId="34" totalsRowDxfId="33"/>
    <tableColumn id="15" xr3:uid="{F2298965-3AF1-4CB7-A947-2BC83C4B3530}" name="Status.Notes" dataDxfId="32"/>
    <tableColumn id="18" xr3:uid="{3AC3089D-2AD1-45BC-AC55-14718AD243CE}" name="Cost.Production" dataDxfId="31" totalsRowDxfId="30" dataCellStyle="Currency">
      <calculatedColumnFormula>VLOOKUP(portfolio.table[[#This Row],[Width]]*portfolio.table[[#This Row],[Length]],Price.Table[[Area]:[Price.Total]],5)</calculatedColumnFormula>
    </tableColumn>
    <tableColumn id="21" xr3:uid="{6D92CD5E-7BDB-43F2-BF2E-8FD9525A1B8B}" name="Net.Profit" dataDxfId="29" totalsRowDxfId="28" dataCellStyle="Currency">
      <calculatedColumnFormula>IF(portfolio.table[[#This Row],[Price.Sale]]&gt;0,portfolio.table[[#This Row],[Price.Sale]]-portfolio.table[[#This Row],[Cost.Production]],"")</calculatedColumnFormula>
    </tableColumn>
    <tableColumn id="22" xr3:uid="{EE7DE739-2FA1-4C4E-A253-6164834AE3AC}" name="Price.Size" dataDxfId="27" dataCellStyle="Currency">
      <calculatedColumnFormula>3*portfolio.table[[#This Row],[Width]]*portfolio.table[[#This Row],[Length]]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F5E4BD-7771-4E8A-ABAC-CBA844FD4372}" name="Table6" displayName="Table6" ref="E1:H25" totalsRowCount="1">
  <autoFilter ref="E1:H24" xr:uid="{C8F5E4BD-7771-4E8A-ABAC-CBA844FD4372}"/>
  <sortState xmlns:xlrd2="http://schemas.microsoft.com/office/spreadsheetml/2017/richdata2" ref="E2:G24">
    <sortCondition ref="E1:E24"/>
  </sortState>
  <tableColumns count="4">
    <tableColumn id="1" xr3:uid="{66076D6C-B790-46F3-8034-D5F59EE6115E}" name="Year" totalsRowLabel="Total"/>
    <tableColumn id="2" xr3:uid="{FF1E3EF3-3EC7-46EF-91E5-05675DAB7312}" name="Estimated Production Costs" totalsRowFunction="sum" totalsRowDxfId="25" dataCellStyle="Currency"/>
    <tableColumn id="3" xr3:uid="{8AD979B5-7014-4645-9229-C292711B8D98}" name="Total Sales" totalsRowFunction="sum" totalsRowDxfId="24" dataCellStyle="Currency"/>
    <tableColumn id="4" xr3:uid="{0A59DF9C-4E13-4A5D-A0B1-42412E999D89}" name="Net Profit" totalsRowFunction="sum" dataDxfId="23">
      <calculatedColumnFormula>Table6[[#This Row],[Total Sales]]-Table6[[#This Row],[Estimated Production Costs]]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2:A10" totalsRowShown="0" headerRowDxfId="22">
  <autoFilter ref="A2:A10" xr:uid="{535629D5-D5B3-4151-81E7-AC9A74A5ED01}">
    <filterColumn colId="0" hiddenButton="1"/>
  </autoFilter>
  <sortState xmlns:xlrd2="http://schemas.microsoft.com/office/spreadsheetml/2017/richdata2" ref="A3:A8">
    <sortCondition ref="A2:A8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2:I8" totalsRowShown="0" headerRowDxfId="21">
  <autoFilter ref="C2:I8" xr:uid="{08463D02-E487-4EEB-A80C-CA4F702068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2:N7" totalsRowShown="0" headerRowDxfId="20">
  <autoFilter ref="K2:N7" xr:uid="{7597EB04-335A-4658-9C5E-54700C2640F3}">
    <filterColumn colId="0" hiddenButton="1"/>
    <filterColumn colId="1" hiddenButton="1"/>
    <filterColumn colId="2" hiddenButton="1"/>
    <filterColumn colId="3" hiddenButton="1"/>
  </autoFilter>
  <tableColumns count="4">
    <tableColumn id="1" xr3:uid="{E3C3437E-D4C6-46B5-A846-07B0F64A27ED}" name="Status.Sale"/>
    <tableColumn id="2" xr3:uid="{861900A7-E7DB-47E2-9C56-2756D2150A52}" name="Status.Info"/>
    <tableColumn id="4" xr3:uid="{9A23C69B-C663-4B3C-B1FA-8738CCCBD91C}" name="Framed"/>
    <tableColumn id="3" xr3:uid="{118ED23C-298A-4AB0-A3BD-DDB064A2C314}" name="Status.Photo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37D6F0-3106-4A67-BF8A-810F3668BA1D}" name="Price.Table" displayName="Price.Table" ref="P2:V25" totalsRowShown="0" headerRowDxfId="19">
  <autoFilter ref="P2:V25" xr:uid="{F137D6F0-3106-4A67-BF8A-810F3668BA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P3:V25">
    <sortCondition ref="R4:R25"/>
  </sortState>
  <tableColumns count="7">
    <tableColumn id="1" xr3:uid="{8BA309E2-5ED1-40BA-A778-1E459513B208}" name="Length" dataDxfId="18"/>
    <tableColumn id="2" xr3:uid="{2A4923E8-7A80-4B09-97A4-3E25EB246A45}" name="Width" dataDxfId="17"/>
    <tableColumn id="3" xr3:uid="{EC065D6F-05A0-4ADF-8006-814AD8529C58}" name="Area" dataDxfId="16">
      <calculatedColumnFormula>Price.Table[[#This Row],[Length]]*Price.Table[[#This Row],[Width]]</calculatedColumnFormula>
    </tableColumn>
    <tableColumn id="4" xr3:uid="{4B7E83A0-2C12-4C38-A792-7D9A1FB06B60}" name="Price.Canvas.Model" dataDxfId="15" dataCellStyle="Currency"/>
    <tableColumn id="5" xr3:uid="{0DF07690-4A08-42D6-8F19-11147AF2891E}" name="Price.Canvas.Pre" dataDxfId="14" dataCellStyle="Currency">
      <calculatedColumnFormula>Price.Canvas.Slope*Price.Table[[#This Row],[Area]]+Price.Canvas.Yint</calculatedColumnFormula>
    </tableColumn>
    <tableColumn id="9" xr3:uid="{6048238E-31DE-485E-9E22-7A97C7999590}" name="Price.Paint" dataDxfId="13" dataCellStyle="Currency">
      <calculatedColumnFormula>Price.Paint.Slope*Price.Table[[#This Row],[Area]]+Price.Paint.Yint</calculatedColumnFormula>
    </tableColumn>
    <tableColumn id="6" xr3:uid="{33330831-AEF1-48AE-8337-8C215DB339E6}" name="Price.Total" dataDxfId="12" dataCellStyle="Currency">
      <calculatedColumnFormula>SUM(Price.Table[[#This Row],[Price.Canvas.Pre]:[Price.Paint]])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table" Target="../tables/table3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V165"/>
  <sheetViews>
    <sheetView showGridLines="0" tabSelected="1" topLeftCell="A34" zoomScale="70" zoomScaleNormal="70" workbookViewId="0">
      <pane xSplit="1" topLeftCell="B1" activePane="topRight" state="frozen"/>
      <selection activeCell="A14" sqref="A14"/>
      <selection pane="topRight" activeCell="F161" sqref="F161"/>
    </sheetView>
  </sheetViews>
  <sheetFormatPr defaultColWidth="27.5234375" defaultRowHeight="14.4" x14ac:dyDescent="0.55000000000000004"/>
  <cols>
    <col min="1" max="1" width="30.62890625" customWidth="1"/>
    <col min="2" max="3" width="8.15625" customWidth="1"/>
    <col min="4" max="4" width="11" customWidth="1"/>
    <col min="5" max="5" width="9.47265625" customWidth="1"/>
    <col min="6" max="6" width="21" customWidth="1"/>
    <col min="7" max="7" width="10.89453125" customWidth="1"/>
    <col min="8" max="8" width="7.7890625" customWidth="1"/>
    <col min="9" max="9" width="10.62890625" customWidth="1"/>
    <col min="10" max="10" width="7.26171875" customWidth="1"/>
    <col min="11" max="12" width="7.89453125" customWidth="1"/>
    <col min="13" max="13" width="7.89453125" hidden="1" customWidth="1"/>
    <col min="14" max="14" width="9.89453125" customWidth="1"/>
    <col min="15" max="15" width="14.89453125" customWidth="1"/>
    <col min="16" max="16" width="9.26171875" hidden="1" customWidth="1"/>
    <col min="17" max="17" width="8.15625" customWidth="1"/>
    <col min="18" max="18" width="15.15625" customWidth="1"/>
    <col min="20" max="22" width="27.5234375" customWidth="1"/>
    <col min="23" max="23" width="34.7890625" customWidth="1"/>
    <col min="24" max="24" width="9.62890625" customWidth="1"/>
    <col min="25" max="25" width="12" bestFit="1" customWidth="1"/>
    <col min="26" max="26" width="11.15625" customWidth="1"/>
    <col min="27" max="27" width="9.26171875" customWidth="1"/>
    <col min="29" max="29" width="51.3671875" customWidth="1"/>
    <col min="30" max="31" width="41" customWidth="1"/>
  </cols>
  <sheetData>
    <row r="1" spans="1:22" s="4" customFormat="1" ht="37.15" customHeight="1" x14ac:dyDescent="0.55000000000000004">
      <c r="A1" s="4" t="s">
        <v>5</v>
      </c>
      <c r="B1" s="4" t="s">
        <v>240</v>
      </c>
      <c r="C1" s="4" t="s">
        <v>403</v>
      </c>
      <c r="D1" s="4" t="s">
        <v>0</v>
      </c>
      <c r="E1" s="4" t="s">
        <v>66</v>
      </c>
      <c r="F1" s="4" t="s">
        <v>47</v>
      </c>
      <c r="G1" s="4" t="s">
        <v>294</v>
      </c>
      <c r="H1" s="4" t="s">
        <v>91</v>
      </c>
      <c r="I1" s="4" t="s">
        <v>19</v>
      </c>
      <c r="J1" s="4" t="s">
        <v>4</v>
      </c>
      <c r="K1" s="4" t="s">
        <v>1</v>
      </c>
      <c r="L1" s="4" t="s">
        <v>2</v>
      </c>
      <c r="M1" s="4" t="s">
        <v>3</v>
      </c>
      <c r="N1" s="4" t="s">
        <v>95</v>
      </c>
      <c r="O1" s="4" t="s">
        <v>86</v>
      </c>
      <c r="P1" s="4" t="s">
        <v>41</v>
      </c>
      <c r="Q1" s="4" t="s">
        <v>42</v>
      </c>
      <c r="R1" s="4" t="s">
        <v>285</v>
      </c>
      <c r="S1" s="4" t="s">
        <v>301</v>
      </c>
      <c r="T1" s="4" t="s">
        <v>362</v>
      </c>
      <c r="U1" s="4" t="s">
        <v>363</v>
      </c>
      <c r="V1" s="4" t="s">
        <v>366</v>
      </c>
    </row>
    <row r="2" spans="1:22" s="4" customFormat="1" ht="13.9" customHeight="1" x14ac:dyDescent="0.55000000000000004">
      <c r="A2" s="27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Landscape_AbbysView</v>
      </c>
      <c r="B2" s="20" t="str">
        <f>IF(portfolio.table[[#This Row],[Status.Photo]]="Absent","No","Yes")</f>
        <v>Yes</v>
      </c>
      <c r="C2" s="20"/>
      <c r="D2" s="5" t="s">
        <v>21</v>
      </c>
      <c r="E2" s="5"/>
      <c r="F2" s="21" t="s">
        <v>276</v>
      </c>
      <c r="G2" s="2" t="s">
        <v>92</v>
      </c>
      <c r="H2" s="23" t="s">
        <v>92</v>
      </c>
      <c r="I2" s="5" t="s">
        <v>277</v>
      </c>
      <c r="J2" s="22">
        <v>2021</v>
      </c>
      <c r="K2" s="22">
        <v>16</v>
      </c>
      <c r="L2" s="22">
        <v>20</v>
      </c>
      <c r="M2" s="3" t="str">
        <f>_xlfn.CONCAT(portfolio.table[[#This Row],[Width]],"x",portfolio.table[[#This Row],[Length]])</f>
        <v>16x20</v>
      </c>
      <c r="N2" s="7" t="s">
        <v>96</v>
      </c>
      <c r="O2" s="29" t="s">
        <v>57</v>
      </c>
      <c r="P2" s="23">
        <v>0</v>
      </c>
      <c r="Q2" s="23">
        <v>0</v>
      </c>
      <c r="R2" s="24">
        <v>44422</v>
      </c>
      <c r="S2" s="5" t="s">
        <v>348</v>
      </c>
      <c r="T2" s="25">
        <f>VLOOKUP(portfolio.table[[#This Row],[Width]]*portfolio.table[[#This Row],[Length]],Price.Table[[Area]:[Price.Total]],5)</f>
        <v>34.579000000000001</v>
      </c>
      <c r="U2" s="25" t="str">
        <f>IF(portfolio.table[[#This Row],[Price.Sale]]&gt;0,portfolio.table[[#This Row],[Price.Sale]]-portfolio.table[[#This Row],[Cost.Production]],"")</f>
        <v/>
      </c>
      <c r="V2" s="25">
        <f>3*portfolio.table[[#This Row],[Width]]*portfolio.table[[#This Row],[Length]]</f>
        <v>960</v>
      </c>
    </row>
    <row r="3" spans="1:22" x14ac:dyDescent="0.55000000000000004">
      <c r="A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Animals_Ace</v>
      </c>
      <c r="B3" s="8" t="str">
        <f>IF(portfolio.table[[#This Row],[Status.Photo]]="Absent","No","Yes")</f>
        <v>Yes</v>
      </c>
      <c r="C3" s="8"/>
      <c r="D3" t="s">
        <v>23</v>
      </c>
      <c r="E3" t="s">
        <v>74</v>
      </c>
      <c r="F3" s="1" t="s">
        <v>62</v>
      </c>
      <c r="G3" s="2" t="s">
        <v>92</v>
      </c>
      <c r="H3" s="2" t="s">
        <v>92</v>
      </c>
      <c r="I3" t="s">
        <v>113</v>
      </c>
      <c r="J3" s="6">
        <v>2020</v>
      </c>
      <c r="K3" s="6">
        <v>30</v>
      </c>
      <c r="L3" s="6">
        <v>36</v>
      </c>
      <c r="M3" s="3" t="str">
        <f>_xlfn.CONCAT(portfolio.table[[#This Row],[Width]],"x",portfolio.table[[#This Row],[Length]])</f>
        <v>30x36</v>
      </c>
      <c r="N3" s="7" t="s">
        <v>96</v>
      </c>
      <c r="O3" s="29" t="s">
        <v>280</v>
      </c>
      <c r="P3" s="2">
        <v>0</v>
      </c>
      <c r="Q3" s="2"/>
      <c r="R3" s="9"/>
      <c r="T3" s="16">
        <f>VLOOKUP(portfolio.table[[#This Row],[Width]]*portfolio.table[[#This Row],[Length]],Price.Table[[Area]:[Price.Total]],5)</f>
        <v>93.478999999999999</v>
      </c>
      <c r="U3" s="16" t="str">
        <f>IF(portfolio.table[[#This Row],[Price.Sale]]&gt;0,portfolio.table[[#This Row],[Price.Sale]]-portfolio.table[[#This Row],[Cost.Production]],"")</f>
        <v/>
      </c>
      <c r="V3" s="16">
        <f>3*portfolio.table[[#This Row],[Width]]*portfolio.table[[#This Row],[Length]]</f>
        <v>3240</v>
      </c>
    </row>
    <row r="4" spans="1:22" x14ac:dyDescent="0.55000000000000004">
      <c r="A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Landscape_Afternoon</v>
      </c>
      <c r="B4" s="8" t="str">
        <f>IF(portfolio.table[[#This Row],[Status.Photo]]="Absent","No","Yes")</f>
        <v>Yes</v>
      </c>
      <c r="C4" s="8"/>
      <c r="D4" t="s">
        <v>21</v>
      </c>
      <c r="F4" s="1" t="s">
        <v>224</v>
      </c>
      <c r="G4" s="2" t="s">
        <v>92</v>
      </c>
      <c r="H4" s="2" t="s">
        <v>92</v>
      </c>
      <c r="I4" t="s">
        <v>225</v>
      </c>
      <c r="J4" s="6">
        <v>1999</v>
      </c>
      <c r="K4" s="6">
        <v>14</v>
      </c>
      <c r="L4" s="6">
        <v>16</v>
      </c>
      <c r="M4" s="3" t="str">
        <f>_xlfn.CONCAT(portfolio.table[[#This Row],[Width]],"x",portfolio.table[[#This Row],[Length]])</f>
        <v>14x16</v>
      </c>
      <c r="N4" s="7" t="s">
        <v>95</v>
      </c>
      <c r="O4" s="29" t="s">
        <v>87</v>
      </c>
      <c r="P4" s="2">
        <v>100</v>
      </c>
      <c r="Q4" s="2"/>
      <c r="R4" s="9"/>
      <c r="T4" s="16">
        <f>VLOOKUP(portfolio.table[[#This Row],[Width]]*portfolio.table[[#This Row],[Length]],Price.Table[[Area]:[Price.Total]],5)</f>
        <v>27.139000000000003</v>
      </c>
      <c r="U4" s="16" t="str">
        <f>IF(portfolio.table[[#This Row],[Price.Sale]]&gt;0,portfolio.table[[#This Row],[Price.Sale]]-portfolio.table[[#This Row],[Cost.Production]],"")</f>
        <v/>
      </c>
      <c r="V4" s="16">
        <f>3*portfolio.table[[#This Row],[Width]]*portfolio.table[[#This Row],[Length]]</f>
        <v>672</v>
      </c>
    </row>
    <row r="5" spans="1:22" x14ac:dyDescent="0.55000000000000004">
      <c r="A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Portrait_Alexandra</v>
      </c>
      <c r="B5" s="8" t="str">
        <f>IF(portfolio.table[[#This Row],[Status.Photo]]="Absent","No","Yes")</f>
        <v>Yes</v>
      </c>
      <c r="C5" s="8"/>
      <c r="D5" t="s">
        <v>32</v>
      </c>
      <c r="E5" t="s">
        <v>27</v>
      </c>
      <c r="F5" s="1" t="s">
        <v>98</v>
      </c>
      <c r="G5" s="2" t="s">
        <v>92</v>
      </c>
      <c r="H5" s="2" t="s">
        <v>92</v>
      </c>
      <c r="I5" t="s">
        <v>100</v>
      </c>
      <c r="J5" s="6">
        <v>2000</v>
      </c>
      <c r="K5" s="6">
        <v>24</v>
      </c>
      <c r="L5" s="6">
        <v>24</v>
      </c>
      <c r="M5" s="3" t="str">
        <f>_xlfn.CONCAT(portfolio.table[[#This Row],[Width]],"x",portfolio.table[[#This Row],[Length]])</f>
        <v>24x24</v>
      </c>
      <c r="N5" s="7" t="s">
        <v>96</v>
      </c>
      <c r="O5" s="29" t="s">
        <v>57</v>
      </c>
      <c r="P5" s="2">
        <v>0</v>
      </c>
      <c r="Q5" s="2">
        <v>0</v>
      </c>
      <c r="R5" s="9"/>
      <c r="S5" t="s">
        <v>99</v>
      </c>
      <c r="T5" s="16">
        <f>VLOOKUP(portfolio.table[[#This Row],[Width]]*portfolio.table[[#This Row],[Length]],Price.Table[[Area]:[Price.Total]],5)</f>
        <v>54.418999999999997</v>
      </c>
      <c r="U5" s="16" t="str">
        <f>IF(portfolio.table[[#This Row],[Price.Sale]]&gt;0,portfolio.table[[#This Row],[Price.Sale]]-portfolio.table[[#This Row],[Cost.Production]],"")</f>
        <v/>
      </c>
      <c r="V5" s="16">
        <f>3*portfolio.table[[#This Row],[Width]]*portfolio.table[[#This Row],[Length]]</f>
        <v>1728</v>
      </c>
    </row>
    <row r="6" spans="1:22" x14ac:dyDescent="0.55000000000000004">
      <c r="A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Landscape_AlgonquinTree</v>
      </c>
      <c r="B6" s="8" t="str">
        <f>IF(portfolio.table[[#This Row],[Status.Photo]]="Absent","No","Yes")</f>
        <v>Yes</v>
      </c>
      <c r="C6" s="8"/>
      <c r="D6" t="s">
        <v>21</v>
      </c>
      <c r="F6" s="1" t="s">
        <v>16</v>
      </c>
      <c r="G6" s="2" t="s">
        <v>92</v>
      </c>
      <c r="H6" s="2" t="s">
        <v>92</v>
      </c>
      <c r="I6" t="s">
        <v>195</v>
      </c>
      <c r="J6" s="6">
        <v>2006</v>
      </c>
      <c r="K6" s="6">
        <v>18</v>
      </c>
      <c r="L6" s="6">
        <v>24</v>
      </c>
      <c r="M6" s="3" t="str">
        <f>_xlfn.CONCAT(portfolio.table[[#This Row],[Width]],"x",portfolio.table[[#This Row],[Length]])</f>
        <v>18x24</v>
      </c>
      <c r="N6" s="7" t="s">
        <v>96</v>
      </c>
      <c r="O6" s="29" t="s">
        <v>57</v>
      </c>
      <c r="P6" s="2">
        <v>275</v>
      </c>
      <c r="Q6" s="2">
        <v>125</v>
      </c>
      <c r="R6" s="9">
        <v>44472</v>
      </c>
      <c r="S6" t="s">
        <v>281</v>
      </c>
      <c r="T6" s="16">
        <f>VLOOKUP(portfolio.table[[#This Row],[Width]]*portfolio.table[[#This Row],[Length]],Price.Table[[Area]:[Price.Total]],5)</f>
        <v>43.259</v>
      </c>
      <c r="U6" s="16">
        <f>IF(portfolio.table[[#This Row],[Price.Sale]]&gt;0,portfolio.table[[#This Row],[Price.Sale]]-portfolio.table[[#This Row],[Cost.Production]],"")</f>
        <v>81.741</v>
      </c>
      <c r="V6" s="16">
        <f>3*portfolio.table[[#This Row],[Width]]*portfolio.table[[#This Row],[Length]]</f>
        <v>1296</v>
      </c>
    </row>
    <row r="7" spans="1:22" x14ac:dyDescent="0.55000000000000004">
      <c r="A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Portrait_Angel1</v>
      </c>
      <c r="B7" s="8" t="str">
        <f>IF(portfolio.table[[#This Row],[Status.Photo]]="Absent","No","Yes")</f>
        <v>Yes</v>
      </c>
      <c r="C7" s="8"/>
      <c r="D7" t="s">
        <v>32</v>
      </c>
      <c r="E7" t="s">
        <v>67</v>
      </c>
      <c r="F7" s="1" t="s">
        <v>11</v>
      </c>
      <c r="G7" s="2" t="s">
        <v>92</v>
      </c>
      <c r="H7" s="2" t="s">
        <v>92</v>
      </c>
      <c r="I7" t="s">
        <v>130</v>
      </c>
      <c r="J7" s="6">
        <v>2001</v>
      </c>
      <c r="K7" s="6">
        <v>20</v>
      </c>
      <c r="L7" s="6">
        <v>24</v>
      </c>
      <c r="M7" s="3" t="str">
        <f>_xlfn.CONCAT(portfolio.table[[#This Row],[Width]],"x",portfolio.table[[#This Row],[Length]])</f>
        <v>20x24</v>
      </c>
      <c r="N7" s="7" t="s">
        <v>96</v>
      </c>
      <c r="O7" s="29" t="s">
        <v>87</v>
      </c>
      <c r="P7" s="2">
        <v>300</v>
      </c>
      <c r="Q7" s="2"/>
      <c r="R7" s="9"/>
      <c r="S7" t="s">
        <v>129</v>
      </c>
      <c r="T7" s="16">
        <f>VLOOKUP(portfolio.table[[#This Row],[Width]]*portfolio.table[[#This Row],[Length]],Price.Table[[Area]:[Price.Total]],5)</f>
        <v>46.978999999999999</v>
      </c>
      <c r="U7" s="16" t="str">
        <f>IF(portfolio.table[[#This Row],[Price.Sale]]&gt;0,portfolio.table[[#This Row],[Price.Sale]]-portfolio.table[[#This Row],[Cost.Production]],"")</f>
        <v/>
      </c>
      <c r="V7" s="16">
        <f>3*portfolio.table[[#This Row],[Width]]*portfolio.table[[#This Row],[Length]]</f>
        <v>1440</v>
      </c>
    </row>
    <row r="8" spans="1:22" x14ac:dyDescent="0.55000000000000004">
      <c r="A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Portrait_Angel2</v>
      </c>
      <c r="B8" s="8" t="str">
        <f>IF(portfolio.table[[#This Row],[Status.Photo]]="Absent","No","Yes")</f>
        <v>Yes</v>
      </c>
      <c r="C8" s="8"/>
      <c r="D8" t="s">
        <v>32</v>
      </c>
      <c r="E8" t="s">
        <v>67</v>
      </c>
      <c r="F8" s="1" t="s">
        <v>12</v>
      </c>
      <c r="G8" s="2" t="s">
        <v>92</v>
      </c>
      <c r="H8" s="2" t="s">
        <v>92</v>
      </c>
      <c r="I8" t="s">
        <v>131</v>
      </c>
      <c r="J8" s="6">
        <v>2001</v>
      </c>
      <c r="K8" s="6">
        <v>20</v>
      </c>
      <c r="L8" s="6">
        <v>24</v>
      </c>
      <c r="M8" s="3" t="str">
        <f>_xlfn.CONCAT(portfolio.table[[#This Row],[Width]],"x",portfolio.table[[#This Row],[Length]])</f>
        <v>20x24</v>
      </c>
      <c r="N8" s="7" t="s">
        <v>96</v>
      </c>
      <c r="O8" s="29" t="s">
        <v>87</v>
      </c>
      <c r="P8" s="2">
        <v>300</v>
      </c>
      <c r="Q8" s="2"/>
      <c r="R8" s="9"/>
      <c r="S8" t="s">
        <v>129</v>
      </c>
      <c r="T8" s="16">
        <f>VLOOKUP(portfolio.table[[#This Row],[Width]]*portfolio.table[[#This Row],[Length]],Price.Table[[Area]:[Price.Total]],5)</f>
        <v>46.978999999999999</v>
      </c>
      <c r="U8" s="16" t="str">
        <f>IF(portfolio.table[[#This Row],[Price.Sale]]&gt;0,portfolio.table[[#This Row],[Price.Sale]]-portfolio.table[[#This Row],[Cost.Production]],"")</f>
        <v/>
      </c>
      <c r="V8" s="16">
        <f>3*portfolio.table[[#This Row],[Width]]*portfolio.table[[#This Row],[Length]]</f>
        <v>1440</v>
      </c>
    </row>
    <row r="9" spans="1:22" x14ac:dyDescent="0.55000000000000004">
      <c r="A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Portrait_Angel3</v>
      </c>
      <c r="B9" s="8" t="str">
        <f>IF(portfolio.table[[#This Row],[Status.Photo]]="Absent","No","Yes")</f>
        <v>Yes</v>
      </c>
      <c r="C9" s="8"/>
      <c r="D9" t="s">
        <v>32</v>
      </c>
      <c r="E9" t="s">
        <v>67</v>
      </c>
      <c r="F9" s="1" t="s">
        <v>13</v>
      </c>
      <c r="G9" s="2" t="s">
        <v>92</v>
      </c>
      <c r="H9" s="2" t="s">
        <v>92</v>
      </c>
      <c r="I9" t="s">
        <v>132</v>
      </c>
      <c r="J9" s="6">
        <v>2001</v>
      </c>
      <c r="K9" s="6">
        <v>20</v>
      </c>
      <c r="L9" s="6">
        <v>24</v>
      </c>
      <c r="M9" s="3" t="str">
        <f>_xlfn.CONCAT(portfolio.table[[#This Row],[Width]],"x",portfolio.table[[#This Row],[Length]])</f>
        <v>20x24</v>
      </c>
      <c r="N9" s="7" t="s">
        <v>96</v>
      </c>
      <c r="O9" s="29" t="s">
        <v>87</v>
      </c>
      <c r="P9" s="2">
        <v>300</v>
      </c>
      <c r="Q9" s="2"/>
      <c r="R9" s="9"/>
      <c r="S9" t="s">
        <v>129</v>
      </c>
      <c r="T9" s="16">
        <f>VLOOKUP(portfolio.table[[#This Row],[Width]]*portfolio.table[[#This Row],[Length]],Price.Table[[Area]:[Price.Total]],5)</f>
        <v>46.978999999999999</v>
      </c>
      <c r="U9" s="16" t="str">
        <f>IF(portfolio.table[[#This Row],[Price.Sale]]&gt;0,portfolio.table[[#This Row],[Price.Sale]]-portfolio.table[[#This Row],[Cost.Production]],"")</f>
        <v/>
      </c>
      <c r="V9" s="16">
        <f>3*portfolio.table[[#This Row],[Width]]*portfolio.table[[#This Row],[Length]]</f>
        <v>1440</v>
      </c>
    </row>
    <row r="10" spans="1:22" x14ac:dyDescent="0.55000000000000004">
      <c r="A1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Animals_ArabianPoetry</v>
      </c>
      <c r="B10" s="8" t="str">
        <f>IF(portfolio.table[[#This Row],[Status.Photo]]="Absent","No","Yes")</f>
        <v>Yes</v>
      </c>
      <c r="C10" s="8"/>
      <c r="D10" t="s">
        <v>23</v>
      </c>
      <c r="E10" t="s">
        <v>118</v>
      </c>
      <c r="F10" s="1" t="s">
        <v>114</v>
      </c>
      <c r="G10" s="2" t="s">
        <v>92</v>
      </c>
      <c r="H10" s="2" t="s">
        <v>92</v>
      </c>
      <c r="I10" t="s">
        <v>115</v>
      </c>
      <c r="J10" s="6">
        <v>2008</v>
      </c>
      <c r="K10" s="6">
        <v>36</v>
      </c>
      <c r="L10" s="6">
        <v>48</v>
      </c>
      <c r="M10" s="3" t="str">
        <f>_xlfn.CONCAT(portfolio.table[[#This Row],[Width]],"x",portfolio.table[[#This Row],[Length]])</f>
        <v>36x48</v>
      </c>
      <c r="N10" s="7" t="s">
        <v>96</v>
      </c>
      <c r="O10" s="29" t="s">
        <v>87</v>
      </c>
      <c r="P10" s="2">
        <v>1200</v>
      </c>
      <c r="Q10" s="2"/>
      <c r="R10" s="9"/>
      <c r="T10" s="16">
        <f>VLOOKUP(portfolio.table[[#This Row],[Width]]*portfolio.table[[#This Row],[Length]],Price.Table[[Area]:[Price.Total]],5)</f>
        <v>143.69900000000001</v>
      </c>
      <c r="U10" s="16" t="str">
        <f>IF(portfolio.table[[#This Row],[Price.Sale]]&gt;0,portfolio.table[[#This Row],[Price.Sale]]-portfolio.table[[#This Row],[Cost.Production]],"")</f>
        <v/>
      </c>
      <c r="V10" s="16">
        <f>3*portfolio.table[[#This Row],[Width]]*portfolio.table[[#This Row],[Length]]</f>
        <v>5184</v>
      </c>
    </row>
    <row r="11" spans="1:22" x14ac:dyDescent="0.55000000000000004">
      <c r="A1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Landscape_ArizonaSunset</v>
      </c>
      <c r="B11" s="8" t="str">
        <f>IF(portfolio.table[[#This Row],[Status.Photo]]="Absent","No","Yes")</f>
        <v>Yes</v>
      </c>
      <c r="C11" s="8"/>
      <c r="D11" t="s">
        <v>21</v>
      </c>
      <c r="F11" s="1" t="s">
        <v>413</v>
      </c>
      <c r="G11" s="2" t="s">
        <v>92</v>
      </c>
      <c r="H11" s="2" t="s">
        <v>92</v>
      </c>
      <c r="I11" t="s">
        <v>197</v>
      </c>
      <c r="J11" s="6">
        <v>2005</v>
      </c>
      <c r="K11" s="6">
        <v>16</v>
      </c>
      <c r="L11" s="6">
        <v>20</v>
      </c>
      <c r="M11" s="3" t="str">
        <f>_xlfn.CONCAT(portfolio.table[[#This Row],[Width]],"x",portfolio.table[[#This Row],[Length]])</f>
        <v>16x20</v>
      </c>
      <c r="N11" s="7" t="s">
        <v>96</v>
      </c>
      <c r="O11" s="29" t="s">
        <v>87</v>
      </c>
      <c r="P11" s="2">
        <v>225</v>
      </c>
      <c r="Q11" s="2"/>
      <c r="R11" s="9"/>
      <c r="T11" s="16">
        <f>VLOOKUP(portfolio.table[[#This Row],[Width]]*portfolio.table[[#This Row],[Length]],Price.Table[[Area]:[Price.Total]],5)</f>
        <v>34.579000000000001</v>
      </c>
      <c r="U11" s="16" t="str">
        <f>IF(portfolio.table[[#This Row],[Price.Sale]]&gt;0,portfolio.table[[#This Row],[Price.Sale]]-portfolio.table[[#This Row],[Cost.Production]],"")</f>
        <v/>
      </c>
      <c r="V11" s="16">
        <f>3*portfolio.table[[#This Row],[Width]]*portfolio.table[[#This Row],[Length]]</f>
        <v>960</v>
      </c>
    </row>
    <row r="12" spans="1:22" x14ac:dyDescent="0.55000000000000004">
      <c r="A1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Landscape_AuroraBorealis</v>
      </c>
      <c r="B12" s="8" t="str">
        <f>IF(portfolio.table[[#This Row],[Status.Photo]]="Absent","No","Yes")</f>
        <v>Yes</v>
      </c>
      <c r="C12" s="8"/>
      <c r="D12" t="s">
        <v>21</v>
      </c>
      <c r="F12" s="1" t="s">
        <v>17</v>
      </c>
      <c r="G12" s="2" t="s">
        <v>92</v>
      </c>
      <c r="H12" s="2" t="s">
        <v>93</v>
      </c>
      <c r="I12" t="s">
        <v>179</v>
      </c>
      <c r="J12" s="6">
        <v>2000</v>
      </c>
      <c r="K12" s="6">
        <v>24</v>
      </c>
      <c r="L12" s="6">
        <v>30</v>
      </c>
      <c r="M12" s="3" t="str">
        <f>_xlfn.CONCAT(portfolio.table[[#This Row],[Width]],"x",portfolio.table[[#This Row],[Length]])</f>
        <v>24x30</v>
      </c>
      <c r="N12" s="7" t="s">
        <v>96</v>
      </c>
      <c r="O12" s="29" t="s">
        <v>87</v>
      </c>
      <c r="P12" s="2">
        <v>250</v>
      </c>
      <c r="Q12" s="2"/>
      <c r="R12" s="9"/>
      <c r="T12" s="16">
        <f>VLOOKUP(portfolio.table[[#This Row],[Width]]*portfolio.table[[#This Row],[Length]],Price.Table[[Area]:[Price.Total]],5)</f>
        <v>65.579000000000008</v>
      </c>
      <c r="U12" s="16" t="str">
        <f>IF(portfolio.table[[#This Row],[Price.Sale]]&gt;0,portfolio.table[[#This Row],[Price.Sale]]-portfolio.table[[#This Row],[Cost.Production]],"")</f>
        <v/>
      </c>
      <c r="V12" s="16">
        <f>3*portfolio.table[[#This Row],[Width]]*portfolio.table[[#This Row],[Length]]</f>
        <v>2160</v>
      </c>
    </row>
    <row r="13" spans="1:22" x14ac:dyDescent="0.55000000000000004">
      <c r="A1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Landscape_AzielBackyard</v>
      </c>
      <c r="B13" s="8" t="str">
        <f>IF(portfolio.table[[#This Row],[Status.Photo]]="Absent","No","Yes")</f>
        <v>Yes</v>
      </c>
      <c r="C13" s="8"/>
      <c r="D13" t="s">
        <v>21</v>
      </c>
      <c r="E13" t="s">
        <v>83</v>
      </c>
      <c r="F13" s="1" t="s">
        <v>34</v>
      </c>
      <c r="G13" s="2" t="s">
        <v>92</v>
      </c>
      <c r="H13" s="2" t="s">
        <v>92</v>
      </c>
      <c r="I13" t="s">
        <v>207</v>
      </c>
      <c r="J13" s="6">
        <v>2005</v>
      </c>
      <c r="K13" s="6">
        <v>16</v>
      </c>
      <c r="L13" s="6">
        <v>22</v>
      </c>
      <c r="M13" s="3" t="str">
        <f>_xlfn.CONCAT(portfolio.table[[#This Row],[Width]],"x",portfolio.table[[#This Row],[Length]])</f>
        <v>16x22</v>
      </c>
      <c r="N13" s="7" t="s">
        <v>96</v>
      </c>
      <c r="O13" s="29" t="s">
        <v>87</v>
      </c>
      <c r="P13" s="2">
        <v>250</v>
      </c>
      <c r="Q13" s="2"/>
      <c r="R13" s="9"/>
      <c r="T13" s="16">
        <f>VLOOKUP(portfolio.table[[#This Row],[Width]]*portfolio.table[[#This Row],[Length]],Price.Table[[Area]:[Price.Total]],5)</f>
        <v>37.058999999999997</v>
      </c>
      <c r="U13" s="16" t="str">
        <f>IF(portfolio.table[[#This Row],[Price.Sale]]&gt;0,portfolio.table[[#This Row],[Price.Sale]]-portfolio.table[[#This Row],[Cost.Production]],"")</f>
        <v/>
      </c>
      <c r="V13" s="16">
        <f>3*portfolio.table[[#This Row],[Width]]*portfolio.table[[#This Row],[Length]]</f>
        <v>1056</v>
      </c>
    </row>
    <row r="14" spans="1:22" x14ac:dyDescent="0.55000000000000004">
      <c r="A1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Landscape_Balance</v>
      </c>
      <c r="B14" s="8" t="str">
        <f>IF(portfolio.table[[#This Row],[Status.Photo]]="Absent","No","Yes")</f>
        <v>Yes</v>
      </c>
      <c r="C14" s="8"/>
      <c r="D14" t="s">
        <v>21</v>
      </c>
      <c r="F14" s="1" t="s">
        <v>243</v>
      </c>
      <c r="G14" s="2" t="s">
        <v>92</v>
      </c>
      <c r="H14" s="2" t="s">
        <v>93</v>
      </c>
      <c r="I14" t="s">
        <v>321</v>
      </c>
      <c r="J14" s="6">
        <v>2014</v>
      </c>
      <c r="K14" s="6">
        <v>30</v>
      </c>
      <c r="L14" s="6">
        <v>36</v>
      </c>
      <c r="M14" s="3" t="str">
        <f>_xlfn.CONCAT(portfolio.table[[#This Row],[Width]],"x",portfolio.table[[#This Row],[Length]])</f>
        <v>30x36</v>
      </c>
      <c r="N14" s="7" t="s">
        <v>96</v>
      </c>
      <c r="O14" s="29" t="s">
        <v>57</v>
      </c>
      <c r="P14" s="2">
        <v>0</v>
      </c>
      <c r="Q14" s="2">
        <v>0</v>
      </c>
      <c r="R14" s="9">
        <v>41821</v>
      </c>
      <c r="S14" t="s">
        <v>349</v>
      </c>
      <c r="T14" s="16">
        <f>VLOOKUP(portfolio.table[[#This Row],[Width]]*portfolio.table[[#This Row],[Length]],Price.Table[[Area]:[Price.Total]],5)</f>
        <v>93.478999999999999</v>
      </c>
      <c r="U14" s="16" t="str">
        <f>IF(portfolio.table[[#This Row],[Price.Sale]]&gt;0,portfolio.table[[#This Row],[Price.Sale]]-portfolio.table[[#This Row],[Cost.Production]],"")</f>
        <v/>
      </c>
      <c r="V14" s="16">
        <f>3*portfolio.table[[#This Row],[Width]]*portfolio.table[[#This Row],[Length]]</f>
        <v>3240</v>
      </c>
    </row>
    <row r="15" spans="1:22" x14ac:dyDescent="0.55000000000000004">
      <c r="A1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Comics_Batman</v>
      </c>
      <c r="B15" s="8" t="str">
        <f>IF(portfolio.table[[#This Row],[Status.Photo]]="Absent","No","Yes")</f>
        <v>Yes</v>
      </c>
      <c r="C15" s="8"/>
      <c r="D15" t="s">
        <v>25</v>
      </c>
      <c r="E15" t="s">
        <v>69</v>
      </c>
      <c r="F15" s="1" t="s">
        <v>37</v>
      </c>
      <c r="G15" s="2" t="s">
        <v>92</v>
      </c>
      <c r="H15" s="2" t="s">
        <v>93</v>
      </c>
      <c r="I15" t="s">
        <v>127</v>
      </c>
      <c r="J15" s="6">
        <v>2000</v>
      </c>
      <c r="K15" s="6">
        <v>24</v>
      </c>
      <c r="L15" s="6">
        <v>36</v>
      </c>
      <c r="M15" s="3" t="str">
        <f>_xlfn.CONCAT(portfolio.table[[#This Row],[Width]],"x",portfolio.table[[#This Row],[Length]])</f>
        <v>24x36</v>
      </c>
      <c r="N15" s="7" t="s">
        <v>96</v>
      </c>
      <c r="O15" s="29" t="s">
        <v>57</v>
      </c>
      <c r="P15" s="2">
        <v>500</v>
      </c>
      <c r="Q15" s="2">
        <v>0</v>
      </c>
      <c r="R15" s="9">
        <v>44501</v>
      </c>
      <c r="S15" t="s">
        <v>355</v>
      </c>
      <c r="T15" s="16">
        <f>VLOOKUP(portfolio.table[[#This Row],[Width]]*portfolio.table[[#This Row],[Length]],Price.Table[[Area]:[Price.Total]],5)</f>
        <v>76.739000000000004</v>
      </c>
      <c r="U15" s="16" t="str">
        <f>IF(portfolio.table[[#This Row],[Price.Sale]]&gt;0,portfolio.table[[#This Row],[Price.Sale]]-portfolio.table[[#This Row],[Cost.Production]],"")</f>
        <v/>
      </c>
      <c r="V15" s="16">
        <f>3*portfolio.table[[#This Row],[Width]]*portfolio.table[[#This Row],[Length]]</f>
        <v>2592</v>
      </c>
    </row>
    <row r="16" spans="1:22" x14ac:dyDescent="0.55000000000000004">
      <c r="A1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Animals_BigmouthBass</v>
      </c>
      <c r="B16" s="8" t="str">
        <f>IF(portfolio.table[[#This Row],[Status.Photo]]="Absent","No","Yes")</f>
        <v>No</v>
      </c>
      <c r="C16" s="8"/>
      <c r="D16" t="s">
        <v>23</v>
      </c>
      <c r="F16" s="1" t="s">
        <v>377</v>
      </c>
      <c r="G16" s="2" t="s">
        <v>297</v>
      </c>
      <c r="H16" s="2" t="s">
        <v>94</v>
      </c>
      <c r="J16" s="6">
        <v>2022</v>
      </c>
      <c r="K16" s="6">
        <v>30</v>
      </c>
      <c r="L16" s="6">
        <v>36</v>
      </c>
      <c r="M16" s="3" t="str">
        <f>_xlfn.CONCAT(portfolio.table[[#This Row],[Width]],"x",portfolio.table[[#This Row],[Length]])</f>
        <v>30x36</v>
      </c>
      <c r="N16" s="7" t="s">
        <v>96</v>
      </c>
      <c r="O16" s="29" t="s">
        <v>102</v>
      </c>
      <c r="P16" s="2"/>
      <c r="Q16" s="2">
        <v>0</v>
      </c>
      <c r="R16" s="9"/>
      <c r="S16" t="s">
        <v>392</v>
      </c>
      <c r="T16" s="28">
        <f>VLOOKUP(portfolio.table[[#This Row],[Width]]*portfolio.table[[#This Row],[Length]],Price.Table[[Area]:[Price.Total]],5)</f>
        <v>93.478999999999999</v>
      </c>
      <c r="U16" s="16" t="str">
        <f>IF(portfolio.table[[#This Row],[Price.Sale]]&gt;0,portfolio.table[[#This Row],[Price.Sale]]-portfolio.table[[#This Row],[Cost.Production]],"")</f>
        <v/>
      </c>
      <c r="V16" s="16">
        <f>3*portfolio.table[[#This Row],[Width]]*portfolio.table[[#This Row],[Length]]</f>
        <v>3240</v>
      </c>
    </row>
    <row r="17" spans="1:22" x14ac:dyDescent="0.55000000000000004">
      <c r="A1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Animals_BlackPuppy</v>
      </c>
      <c r="B17" s="8" t="str">
        <f>IF(portfolio.table[[#This Row],[Status.Photo]]="Absent","No","Yes")</f>
        <v>No</v>
      </c>
      <c r="C17" s="8"/>
      <c r="D17" t="s">
        <v>23</v>
      </c>
      <c r="F17" s="1" t="s">
        <v>385</v>
      </c>
      <c r="G17" s="2" t="s">
        <v>297</v>
      </c>
      <c r="H17" s="2" t="s">
        <v>94</v>
      </c>
      <c r="J17" s="6">
        <v>2022</v>
      </c>
      <c r="K17" s="6"/>
      <c r="L17" s="6"/>
      <c r="M17" s="3" t="str">
        <f>_xlfn.CONCAT(portfolio.table[[#This Row],[Width]],"x",portfolio.table[[#This Row],[Length]])</f>
        <v>x</v>
      </c>
      <c r="N17" s="7" t="s">
        <v>96</v>
      </c>
      <c r="O17" s="29" t="s">
        <v>280</v>
      </c>
      <c r="P17" s="2"/>
      <c r="Q17" s="2"/>
      <c r="R17" s="9"/>
      <c r="T17" s="28" t="e">
        <f>VLOOKUP(portfolio.table[[#This Row],[Width]]*portfolio.table[[#This Row],[Length]],Price.Table[[Area]:[Price.Total]],5)</f>
        <v>#N/A</v>
      </c>
      <c r="U17" s="16" t="str">
        <f>IF(portfolio.table[[#This Row],[Price.Sale]]&gt;0,portfolio.table[[#This Row],[Price.Sale]]-portfolio.table[[#This Row],[Cost.Production]],"")</f>
        <v/>
      </c>
      <c r="V17" s="16">
        <f>3*portfolio.table[[#This Row],[Width]]*portfolio.table[[#This Row],[Length]]</f>
        <v>0</v>
      </c>
    </row>
    <row r="18" spans="1:22" x14ac:dyDescent="0.55000000000000004">
      <c r="A1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Landscape_Cabin</v>
      </c>
      <c r="B18" s="8" t="str">
        <f>IF(portfolio.table[[#This Row],[Status.Photo]]="Absent","No","Yes")</f>
        <v>Yes</v>
      </c>
      <c r="C18" s="8"/>
      <c r="D18" t="s">
        <v>21</v>
      </c>
      <c r="F18" s="1" t="s">
        <v>222</v>
      </c>
      <c r="G18" s="2" t="s">
        <v>92</v>
      </c>
      <c r="H18" s="2" t="s">
        <v>92</v>
      </c>
      <c r="I18" t="s">
        <v>223</v>
      </c>
      <c r="J18" s="6">
        <v>1999</v>
      </c>
      <c r="K18" s="6">
        <v>14</v>
      </c>
      <c r="L18" s="6">
        <v>16</v>
      </c>
      <c r="M18" s="3" t="str">
        <f>_xlfn.CONCAT(portfolio.table[[#This Row],[Width]],"x",portfolio.table[[#This Row],[Length]])</f>
        <v>14x16</v>
      </c>
      <c r="N18" s="7" t="s">
        <v>95</v>
      </c>
      <c r="O18" s="29" t="s">
        <v>87</v>
      </c>
      <c r="P18" s="2">
        <v>100</v>
      </c>
      <c r="Q18" s="2"/>
      <c r="R18" s="9"/>
      <c r="T18" s="16">
        <f>VLOOKUP(portfolio.table[[#This Row],[Width]]*portfolio.table[[#This Row],[Length]],Price.Table[[Area]:[Price.Total]],5)</f>
        <v>27.139000000000003</v>
      </c>
      <c r="U18" s="16" t="str">
        <f>IF(portfolio.table[[#This Row],[Price.Sale]]&gt;0,portfolio.table[[#This Row],[Price.Sale]]-portfolio.table[[#This Row],[Cost.Production]],"")</f>
        <v/>
      </c>
      <c r="V18" s="16">
        <f>3*portfolio.table[[#This Row],[Width]]*portfolio.table[[#This Row],[Length]]</f>
        <v>672</v>
      </c>
    </row>
    <row r="19" spans="1:22" x14ac:dyDescent="0.55000000000000004">
      <c r="A1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Landscape_CanopyofColour</v>
      </c>
      <c r="B19" s="8" t="str">
        <f>IF(portfolio.table[[#This Row],[Status.Photo]]="Absent","No","Yes")</f>
        <v>Yes</v>
      </c>
      <c r="C19" s="8"/>
      <c r="D19" t="s">
        <v>21</v>
      </c>
      <c r="F19" s="1" t="s">
        <v>325</v>
      </c>
      <c r="G19" s="2" t="s">
        <v>92</v>
      </c>
      <c r="H19" s="2" t="s">
        <v>92</v>
      </c>
      <c r="I19" t="s">
        <v>326</v>
      </c>
      <c r="J19" s="6">
        <v>2004</v>
      </c>
      <c r="K19" s="6">
        <v>18</v>
      </c>
      <c r="L19" s="6">
        <v>24</v>
      </c>
      <c r="M19" s="3" t="str">
        <f>_xlfn.CONCAT(portfolio.table[[#This Row],[Width]],"x",portfolio.table[[#This Row],[Length]])</f>
        <v>18x24</v>
      </c>
      <c r="N19" s="7" t="s">
        <v>96</v>
      </c>
      <c r="O19" s="29" t="s">
        <v>57</v>
      </c>
      <c r="P19" s="2">
        <v>0</v>
      </c>
      <c r="Q19" s="2">
        <v>0</v>
      </c>
      <c r="R19" s="9">
        <v>43831</v>
      </c>
      <c r="S19" t="s">
        <v>350</v>
      </c>
      <c r="T19" s="16">
        <f>VLOOKUP(portfolio.table[[#This Row],[Width]]*portfolio.table[[#This Row],[Length]],Price.Table[[Area]:[Price.Total]],5)</f>
        <v>43.259</v>
      </c>
      <c r="U19" s="16" t="str">
        <f>IF(portfolio.table[[#This Row],[Price.Sale]]&gt;0,portfolio.table[[#This Row],[Price.Sale]]-portfolio.table[[#This Row],[Cost.Production]],"")</f>
        <v/>
      </c>
      <c r="V19" s="16">
        <f>3*portfolio.table[[#This Row],[Width]]*portfolio.table[[#This Row],[Length]]</f>
        <v>1296</v>
      </c>
    </row>
    <row r="20" spans="1:22" x14ac:dyDescent="0.55000000000000004">
      <c r="A2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Comics_Carnage</v>
      </c>
      <c r="B20" s="8" t="str">
        <f>IF(portfolio.table[[#This Row],[Status.Photo]]="Absent","No","Yes")</f>
        <v>Yes</v>
      </c>
      <c r="C20" s="8"/>
      <c r="D20" t="s">
        <v>25</v>
      </c>
      <c r="E20" t="s">
        <v>345</v>
      </c>
      <c r="F20" s="1" t="s">
        <v>260</v>
      </c>
      <c r="G20" s="2" t="s">
        <v>92</v>
      </c>
      <c r="H20" s="2" t="s">
        <v>93</v>
      </c>
      <c r="I20" t="s">
        <v>288</v>
      </c>
      <c r="J20" s="6">
        <v>2021</v>
      </c>
      <c r="K20" s="6">
        <v>16</v>
      </c>
      <c r="L20" s="6">
        <v>20</v>
      </c>
      <c r="M20" s="3" t="str">
        <f>_xlfn.CONCAT(portfolio.table[[#This Row],[Width]],"x",portfolio.table[[#This Row],[Length]])</f>
        <v>16x20</v>
      </c>
      <c r="N20" s="7" t="s">
        <v>96</v>
      </c>
      <c r="O20" s="29" t="s">
        <v>57</v>
      </c>
      <c r="P20" s="2">
        <v>0</v>
      </c>
      <c r="Q20" s="2">
        <v>0</v>
      </c>
      <c r="R20" s="9">
        <v>44438</v>
      </c>
      <c r="S20" t="s">
        <v>287</v>
      </c>
      <c r="T20" s="16">
        <f>VLOOKUP(portfolio.table[[#This Row],[Width]]*portfolio.table[[#This Row],[Length]],Price.Table[[Area]:[Price.Total]],5)</f>
        <v>34.579000000000001</v>
      </c>
      <c r="U20" s="16" t="str">
        <f>IF(portfolio.table[[#This Row],[Price.Sale]]&gt;0,portfolio.table[[#This Row],[Price.Sale]]-portfolio.table[[#This Row],[Cost.Production]],"")</f>
        <v/>
      </c>
      <c r="V20" s="16">
        <f>3*portfolio.table[[#This Row],[Width]]*portfolio.table[[#This Row],[Length]]</f>
        <v>960</v>
      </c>
    </row>
    <row r="21" spans="1:22" x14ac:dyDescent="0.55000000000000004">
      <c r="A2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Animals_Caution</v>
      </c>
      <c r="B21" s="8" t="str">
        <f>IF(portfolio.table[[#This Row],[Status.Photo]]="Absent","No","Yes")</f>
        <v>Yes</v>
      </c>
      <c r="C21" s="8"/>
      <c r="D21" t="s">
        <v>23</v>
      </c>
      <c r="E21" t="s">
        <v>22</v>
      </c>
      <c r="F21" s="1" t="s">
        <v>38</v>
      </c>
      <c r="G21" s="2" t="s">
        <v>92</v>
      </c>
      <c r="H21" s="2" t="s">
        <v>92</v>
      </c>
      <c r="I21" t="s">
        <v>123</v>
      </c>
      <c r="J21" s="6">
        <v>2020</v>
      </c>
      <c r="K21" s="6">
        <v>20</v>
      </c>
      <c r="L21" s="6">
        <v>24</v>
      </c>
      <c r="M21" s="3" t="str">
        <f>_xlfn.CONCAT(portfolio.table[[#This Row],[Width]],"x",portfolio.table[[#This Row],[Length]])</f>
        <v>20x24</v>
      </c>
      <c r="N21" s="7" t="s">
        <v>96</v>
      </c>
      <c r="O21" s="29" t="s">
        <v>87</v>
      </c>
      <c r="P21" s="2">
        <v>350</v>
      </c>
      <c r="Q21" s="2"/>
      <c r="R21" s="9"/>
      <c r="T21" s="16">
        <f>VLOOKUP(portfolio.table[[#This Row],[Width]]*portfolio.table[[#This Row],[Length]],Price.Table[[Area]:[Price.Total]],5)</f>
        <v>46.978999999999999</v>
      </c>
      <c r="U21" s="16" t="str">
        <f>IF(portfolio.table[[#This Row],[Price.Sale]]&gt;0,portfolio.table[[#This Row],[Price.Sale]]-portfolio.table[[#This Row],[Cost.Production]],"")</f>
        <v/>
      </c>
      <c r="V21" s="16">
        <f>3*portfolio.table[[#This Row],[Width]]*portfolio.table[[#This Row],[Length]]</f>
        <v>1440</v>
      </c>
    </row>
    <row r="22" spans="1:22" x14ac:dyDescent="0.55000000000000004">
      <c r="A2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Stills_CestLaVie</v>
      </c>
      <c r="B22" s="8" t="str">
        <f>IF(portfolio.table[[#This Row],[Status.Photo]]="Absent","No","Yes")</f>
        <v>Yes</v>
      </c>
      <c r="C22" s="8"/>
      <c r="D22" t="s">
        <v>46</v>
      </c>
      <c r="F22" s="1" t="s">
        <v>305</v>
      </c>
      <c r="G22" s="2" t="s">
        <v>92</v>
      </c>
      <c r="H22" s="2" t="s">
        <v>92</v>
      </c>
      <c r="I22" t="s">
        <v>306</v>
      </c>
      <c r="J22" s="6">
        <v>2021</v>
      </c>
      <c r="K22" s="6">
        <v>16</v>
      </c>
      <c r="L22" s="6">
        <v>20</v>
      </c>
      <c r="M22" s="3" t="str">
        <f>_xlfn.CONCAT(portfolio.table[[#This Row],[Width]],"x",portfolio.table[[#This Row],[Length]])</f>
        <v>16x20</v>
      </c>
      <c r="N22" s="7" t="s">
        <v>96</v>
      </c>
      <c r="O22" s="29" t="s">
        <v>87</v>
      </c>
      <c r="P22" s="2">
        <v>200</v>
      </c>
      <c r="Q22" s="2"/>
      <c r="R22" s="9"/>
      <c r="S22" t="s">
        <v>335</v>
      </c>
      <c r="T22" s="16">
        <f>VLOOKUP(portfolio.table[[#This Row],[Width]]*portfolio.table[[#This Row],[Length]],Price.Table[[Area]:[Price.Total]],5)</f>
        <v>34.579000000000001</v>
      </c>
      <c r="U22" s="16" t="str">
        <f>IF(portfolio.table[[#This Row],[Price.Sale]]&gt;0,portfolio.table[[#This Row],[Price.Sale]]-portfolio.table[[#This Row],[Cost.Production]],"")</f>
        <v/>
      </c>
      <c r="V22" s="16">
        <f>3*portfolio.table[[#This Row],[Width]]*portfolio.table[[#This Row],[Length]]</f>
        <v>960</v>
      </c>
    </row>
    <row r="23" spans="1:22" x14ac:dyDescent="0.55000000000000004">
      <c r="A2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Portrait_ChanelWestCoast</v>
      </c>
      <c r="B23" s="8" t="str">
        <f>IF(portfolio.table[[#This Row],[Status.Photo]]="Absent","No","Yes")</f>
        <v>Yes</v>
      </c>
      <c r="C23" s="8"/>
      <c r="D23" t="s">
        <v>32</v>
      </c>
      <c r="E23" t="s">
        <v>27</v>
      </c>
      <c r="F23" s="1" t="s">
        <v>105</v>
      </c>
      <c r="G23" s="2" t="s">
        <v>92</v>
      </c>
      <c r="H23" s="2" t="s">
        <v>93</v>
      </c>
      <c r="I23" t="s">
        <v>106</v>
      </c>
      <c r="J23" s="6">
        <v>2019</v>
      </c>
      <c r="K23" s="6">
        <v>20</v>
      </c>
      <c r="L23" s="6">
        <v>24</v>
      </c>
      <c r="M23" s="3" t="str">
        <f>_xlfn.CONCAT(portfolio.table[[#This Row],[Width]],"x",portfolio.table[[#This Row],[Length]])</f>
        <v>20x24</v>
      </c>
      <c r="N23" s="7" t="s">
        <v>96</v>
      </c>
      <c r="O23" s="29" t="s">
        <v>87</v>
      </c>
      <c r="P23" s="2">
        <v>250</v>
      </c>
      <c r="Q23" s="2"/>
      <c r="R23" s="9"/>
      <c r="T23" s="16">
        <f>VLOOKUP(portfolio.table[[#This Row],[Width]]*portfolio.table[[#This Row],[Length]],Price.Table[[Area]:[Price.Total]],5)</f>
        <v>46.978999999999999</v>
      </c>
      <c r="U23" s="16" t="str">
        <f>IF(portfolio.table[[#This Row],[Price.Sale]]&gt;0,portfolio.table[[#This Row],[Price.Sale]]-portfolio.table[[#This Row],[Cost.Production]],"")</f>
        <v/>
      </c>
      <c r="V23" s="16">
        <f>3*portfolio.table[[#This Row],[Width]]*portfolio.table[[#This Row],[Length]]</f>
        <v>1440</v>
      </c>
    </row>
    <row r="24" spans="1:22" x14ac:dyDescent="0.55000000000000004">
      <c r="A2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Animals_Chillin</v>
      </c>
      <c r="B24" s="8" t="str">
        <f>IF(portfolio.table[[#This Row],[Status.Photo]]="Absent","No","Yes")</f>
        <v>Yes</v>
      </c>
      <c r="C24" s="8"/>
      <c r="D24" t="s">
        <v>23</v>
      </c>
      <c r="F24" s="1" t="s">
        <v>251</v>
      </c>
      <c r="G24" s="2" t="s">
        <v>92</v>
      </c>
      <c r="H24" s="2" t="s">
        <v>92</v>
      </c>
      <c r="I24" t="s">
        <v>334</v>
      </c>
      <c r="J24" s="6">
        <v>2020</v>
      </c>
      <c r="K24" s="6">
        <v>24</v>
      </c>
      <c r="L24" s="6">
        <v>30</v>
      </c>
      <c r="M24" s="3" t="str">
        <f>_xlfn.CONCAT(portfolio.table[[#This Row],[Width]],"x",portfolio.table[[#This Row],[Length]])</f>
        <v>24x30</v>
      </c>
      <c r="N24" s="7" t="s">
        <v>96</v>
      </c>
      <c r="O24" s="29" t="s">
        <v>87</v>
      </c>
      <c r="P24" s="2">
        <v>500</v>
      </c>
      <c r="Q24" s="2"/>
      <c r="R24" s="9"/>
      <c r="S24" t="s">
        <v>335</v>
      </c>
      <c r="T24" s="16">
        <f>VLOOKUP(portfolio.table[[#This Row],[Width]]*portfolio.table[[#This Row],[Length]],Price.Table[[Area]:[Price.Total]],5)</f>
        <v>65.579000000000008</v>
      </c>
      <c r="U24" s="16" t="str">
        <f>IF(portfolio.table[[#This Row],[Price.Sale]]&gt;0,portfolio.table[[#This Row],[Price.Sale]]-portfolio.table[[#This Row],[Cost.Production]],"")</f>
        <v/>
      </c>
      <c r="V24" s="16">
        <f>3*portfolio.table[[#This Row],[Width]]*portfolio.table[[#This Row],[Length]]</f>
        <v>2160</v>
      </c>
    </row>
    <row r="25" spans="1:22" x14ac:dyDescent="0.55000000000000004">
      <c r="A2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Abstract_Collaboration</v>
      </c>
      <c r="B25" s="8" t="str">
        <f>IF(portfolio.table[[#This Row],[Status.Photo]]="Absent","No","Yes")</f>
        <v>Yes</v>
      </c>
      <c r="C25" s="8"/>
      <c r="D25" t="s">
        <v>28</v>
      </c>
      <c r="F25" s="1" t="s">
        <v>314</v>
      </c>
      <c r="G25" s="2" t="s">
        <v>92</v>
      </c>
      <c r="H25" s="2" t="s">
        <v>92</v>
      </c>
      <c r="I25" t="s">
        <v>315</v>
      </c>
      <c r="J25" s="6">
        <v>2021</v>
      </c>
      <c r="K25" s="6">
        <v>24</v>
      </c>
      <c r="L25" s="6">
        <v>48</v>
      </c>
      <c r="M25" s="3" t="str">
        <f>_xlfn.CONCAT(portfolio.table[[#This Row],[Width]],"x",portfolio.table[[#This Row],[Length]])</f>
        <v>24x48</v>
      </c>
      <c r="N25" s="7" t="s">
        <v>96</v>
      </c>
      <c r="O25" s="29" t="s">
        <v>87</v>
      </c>
      <c r="P25" s="2">
        <v>500</v>
      </c>
      <c r="Q25" s="2"/>
      <c r="R25" s="9"/>
      <c r="T25" s="15">
        <f>VLOOKUP(portfolio.table[[#This Row],[Width]]*portfolio.table[[#This Row],[Length]],Price.Table[[Area]:[Price.Total]],5)</f>
        <v>99.058999999999997</v>
      </c>
      <c r="U25" s="15" t="str">
        <f>IF(portfolio.table[[#This Row],[Price.Sale]]&gt;0,portfolio.table[[#This Row],[Price.Sale]]-portfolio.table[[#This Row],[Cost.Production]],"")</f>
        <v/>
      </c>
      <c r="V25" s="15">
        <f>3*portfolio.table[[#This Row],[Width]]*portfolio.table[[#This Row],[Length]]</f>
        <v>3456</v>
      </c>
    </row>
    <row r="26" spans="1:22" x14ac:dyDescent="0.55000000000000004">
      <c r="A2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Abstract_Corruption</v>
      </c>
      <c r="B26" s="8" t="str">
        <f>IF(portfolio.table[[#This Row],[Status.Photo]]="Absent","No","Yes")</f>
        <v>Yes</v>
      </c>
      <c r="C26" s="8"/>
      <c r="D26" t="s">
        <v>28</v>
      </c>
      <c r="F26" s="1" t="s">
        <v>165</v>
      </c>
      <c r="G26" s="2" t="s">
        <v>92</v>
      </c>
      <c r="H26" s="2" t="s">
        <v>92</v>
      </c>
      <c r="I26" t="s">
        <v>329</v>
      </c>
      <c r="J26" s="6">
        <v>2020</v>
      </c>
      <c r="K26" s="6">
        <v>24</v>
      </c>
      <c r="L26" s="6">
        <v>48</v>
      </c>
      <c r="M26" s="3" t="str">
        <f>_xlfn.CONCAT(portfolio.table[[#This Row],[Width]],"x",portfolio.table[[#This Row],[Length]])</f>
        <v>24x48</v>
      </c>
      <c r="N26" s="7" t="s">
        <v>96</v>
      </c>
      <c r="O26" s="29" t="s">
        <v>87</v>
      </c>
      <c r="P26" s="2">
        <v>500</v>
      </c>
      <c r="Q26" s="2"/>
      <c r="R26" s="9"/>
      <c r="S26" t="s">
        <v>335</v>
      </c>
      <c r="T26" s="16">
        <f>VLOOKUP(portfolio.table[[#This Row],[Width]]*portfolio.table[[#This Row],[Length]],Price.Table[[Area]:[Price.Total]],5)</f>
        <v>99.058999999999997</v>
      </c>
      <c r="U26" s="16" t="str">
        <f>IF(portfolio.table[[#This Row],[Price.Sale]]&gt;0,portfolio.table[[#This Row],[Price.Sale]]-portfolio.table[[#This Row],[Cost.Production]],"")</f>
        <v/>
      </c>
      <c r="V26" s="16">
        <f>3*portfolio.table[[#This Row],[Width]]*portfolio.table[[#This Row],[Length]]</f>
        <v>3456</v>
      </c>
    </row>
    <row r="27" spans="1:22" x14ac:dyDescent="0.55000000000000004">
      <c r="A2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Abstract_Cosmic</v>
      </c>
      <c r="B27" s="8" t="str">
        <f>IF(portfolio.table[[#This Row],[Status.Photo]]="Absent","No","Yes")</f>
        <v>Yes</v>
      </c>
      <c r="C27" s="8"/>
      <c r="D27" t="s">
        <v>28</v>
      </c>
      <c r="F27" s="1" t="s">
        <v>252</v>
      </c>
      <c r="G27" s="2" t="s">
        <v>92</v>
      </c>
      <c r="H27" s="2" t="s">
        <v>92</v>
      </c>
      <c r="I27" t="s">
        <v>399</v>
      </c>
      <c r="J27" s="6">
        <v>2021</v>
      </c>
      <c r="K27" s="6">
        <v>40</v>
      </c>
      <c r="L27" s="6">
        <v>48</v>
      </c>
      <c r="M27" s="3" t="str">
        <f>_xlfn.CONCAT(portfolio.table[[#This Row],[Width]],"x",portfolio.table[[#This Row],[Length]])</f>
        <v>40x48</v>
      </c>
      <c r="N27" s="7" t="s">
        <v>95</v>
      </c>
      <c r="O27" s="29" t="s">
        <v>87</v>
      </c>
      <c r="P27" s="2">
        <v>800</v>
      </c>
      <c r="Q27" s="2"/>
      <c r="R27" s="9"/>
      <c r="S27" t="s">
        <v>332</v>
      </c>
      <c r="T27" s="16">
        <f>VLOOKUP(portfolio.table[[#This Row],[Width]]*portfolio.table[[#This Row],[Length]],Price.Table[[Area]:[Price.Total]],5)</f>
        <v>158.57900000000001</v>
      </c>
      <c r="U27" s="16" t="str">
        <f>IF(portfolio.table[[#This Row],[Price.Sale]]&gt;0,portfolio.table[[#This Row],[Price.Sale]]-portfolio.table[[#This Row],[Cost.Production]],"")</f>
        <v/>
      </c>
      <c r="V27" s="16">
        <f>3*portfolio.table[[#This Row],[Width]]*portfolio.table[[#This Row],[Length]]</f>
        <v>5760</v>
      </c>
    </row>
    <row r="28" spans="1:22" x14ac:dyDescent="0.55000000000000004">
      <c r="A2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</v>
      </c>
      <c r="B28" s="8" t="str">
        <f>IF(portfolio.table[[#This Row],[Status.Photo]]="Absent","No","Yes")</f>
        <v>Yes</v>
      </c>
      <c r="C28" s="8"/>
      <c r="D28" t="s">
        <v>21</v>
      </c>
      <c r="E28" t="s">
        <v>216</v>
      </c>
      <c r="F28" s="1" t="s">
        <v>216</v>
      </c>
      <c r="G28" s="2" t="s">
        <v>92</v>
      </c>
      <c r="H28" s="2" t="s">
        <v>92</v>
      </c>
      <c r="I28" t="s">
        <v>218</v>
      </c>
      <c r="J28" s="6">
        <v>1999</v>
      </c>
      <c r="K28" s="6">
        <v>24</v>
      </c>
      <c r="L28" s="6">
        <v>24</v>
      </c>
      <c r="M28" s="3" t="str">
        <f>_xlfn.CONCAT(portfolio.table[[#This Row],[Width]],"x",portfolio.table[[#This Row],[Length]])</f>
        <v>24x24</v>
      </c>
      <c r="N28" s="7" t="s">
        <v>95</v>
      </c>
      <c r="O28" s="29" t="s">
        <v>87</v>
      </c>
      <c r="P28" s="2">
        <v>25000</v>
      </c>
      <c r="Q28" s="2"/>
      <c r="R28" s="9"/>
      <c r="T28" s="16">
        <f>VLOOKUP(portfolio.table[[#This Row],[Width]]*portfolio.table[[#This Row],[Length]],Price.Table[[Area]:[Price.Total]],5)</f>
        <v>54.418999999999997</v>
      </c>
      <c r="U28" s="16" t="str">
        <f>IF(portfolio.table[[#This Row],[Price.Sale]]&gt;0,portfolio.table[[#This Row],[Price.Sale]]-portfolio.table[[#This Row],[Cost.Production]],"")</f>
        <v/>
      </c>
      <c r="V28" s="16">
        <f>3*portfolio.table[[#This Row],[Width]]*portfolio.table[[#This Row],[Length]]</f>
        <v>1728</v>
      </c>
    </row>
    <row r="29" spans="1:22" x14ac:dyDescent="0.55000000000000004">
      <c r="A2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</v>
      </c>
      <c r="B29" s="8" t="str">
        <f>IF(portfolio.table[[#This Row],[Status.Photo]]="Absent","No","Yes")</f>
        <v>Yes</v>
      </c>
      <c r="C29" s="8"/>
      <c r="D29" t="s">
        <v>21</v>
      </c>
      <c r="E29" t="s">
        <v>216</v>
      </c>
      <c r="F29" s="1" t="s">
        <v>217</v>
      </c>
      <c r="G29" s="2" t="s">
        <v>92</v>
      </c>
      <c r="H29" s="2" t="s">
        <v>92</v>
      </c>
      <c r="I29" t="s">
        <v>219</v>
      </c>
      <c r="J29" s="6">
        <v>1999</v>
      </c>
      <c r="K29" s="6">
        <v>24</v>
      </c>
      <c r="L29" s="6">
        <v>24</v>
      </c>
      <c r="M29" s="3" t="str">
        <f>_xlfn.CONCAT(portfolio.table[[#This Row],[Width]],"x",portfolio.table[[#This Row],[Length]])</f>
        <v>24x24</v>
      </c>
      <c r="N29" s="7" t="s">
        <v>96</v>
      </c>
      <c r="O29" s="29" t="s">
        <v>57</v>
      </c>
      <c r="P29" s="2">
        <v>0</v>
      </c>
      <c r="Q29" s="2">
        <v>0</v>
      </c>
      <c r="R29" s="9"/>
      <c r="S29" t="s">
        <v>60</v>
      </c>
      <c r="T29" s="16">
        <f>VLOOKUP(portfolio.table[[#This Row],[Width]]*portfolio.table[[#This Row],[Length]],Price.Table[[Area]:[Price.Total]],5)</f>
        <v>54.418999999999997</v>
      </c>
      <c r="U29" s="16" t="str">
        <f>IF(portfolio.table[[#This Row],[Price.Sale]]&gt;0,portfolio.table[[#This Row],[Price.Sale]]-portfolio.table[[#This Row],[Cost.Production]],"")</f>
        <v/>
      </c>
      <c r="V29" s="16">
        <f>3*portfolio.table[[#This Row],[Width]]*portfolio.table[[#This Row],[Length]]</f>
        <v>1728</v>
      </c>
    </row>
    <row r="30" spans="1:22" x14ac:dyDescent="0.55000000000000004">
      <c r="A3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Landscape_CottageSunsetIII</v>
      </c>
      <c r="B30" s="8" t="str">
        <f>IF(portfolio.table[[#This Row],[Status.Photo]]="Absent","No","Yes")</f>
        <v>Yes</v>
      </c>
      <c r="C30" s="8"/>
      <c r="D30" t="s">
        <v>21</v>
      </c>
      <c r="E30" t="s">
        <v>216</v>
      </c>
      <c r="F30" s="1" t="s">
        <v>220</v>
      </c>
      <c r="G30" s="2" t="s">
        <v>92</v>
      </c>
      <c r="H30" s="2" t="s">
        <v>92</v>
      </c>
      <c r="I30" t="s">
        <v>221</v>
      </c>
      <c r="J30" s="6">
        <v>1999</v>
      </c>
      <c r="K30" s="6">
        <v>24</v>
      </c>
      <c r="L30" s="6">
        <v>24</v>
      </c>
      <c r="M30" s="3" t="str">
        <f>_xlfn.CONCAT(portfolio.table[[#This Row],[Width]],"x",portfolio.table[[#This Row],[Length]])</f>
        <v>24x24</v>
      </c>
      <c r="N30" s="7" t="s">
        <v>96</v>
      </c>
      <c r="O30" s="29" t="s">
        <v>57</v>
      </c>
      <c r="P30" s="2">
        <v>0</v>
      </c>
      <c r="Q30" s="2">
        <v>0</v>
      </c>
      <c r="R30" s="9"/>
      <c r="S30" t="s">
        <v>60</v>
      </c>
      <c r="T30" s="16">
        <f>VLOOKUP(portfolio.table[[#This Row],[Width]]*portfolio.table[[#This Row],[Length]],Price.Table[[Area]:[Price.Total]],5)</f>
        <v>54.418999999999997</v>
      </c>
      <c r="U30" s="16" t="str">
        <f>IF(portfolio.table[[#This Row],[Price.Sale]]&gt;0,portfolio.table[[#This Row],[Price.Sale]]-portfolio.table[[#This Row],[Cost.Production]],"")</f>
        <v/>
      </c>
      <c r="V30" s="16">
        <f>3*portfolio.table[[#This Row],[Width]]*portfolio.table[[#This Row],[Length]]</f>
        <v>1728</v>
      </c>
    </row>
    <row r="31" spans="1:22" x14ac:dyDescent="0.55000000000000004">
      <c r="A3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Animals_Courage</v>
      </c>
      <c r="B31" s="8" t="str">
        <f>IF(portfolio.table[[#This Row],[Status.Photo]]="Absent","No","Yes")</f>
        <v>Yes</v>
      </c>
      <c r="C31" s="8"/>
      <c r="D31" t="s">
        <v>23</v>
      </c>
      <c r="E31" t="s">
        <v>22</v>
      </c>
      <c r="F31" s="1" t="s">
        <v>116</v>
      </c>
      <c r="G31" s="2" t="s">
        <v>92</v>
      </c>
      <c r="H31" s="2" t="s">
        <v>92</v>
      </c>
      <c r="I31" t="s">
        <v>125</v>
      </c>
      <c r="J31" s="6">
        <v>2019</v>
      </c>
      <c r="K31" s="6">
        <v>24</v>
      </c>
      <c r="L31" s="6">
        <v>60</v>
      </c>
      <c r="M31" s="3" t="str">
        <f>_xlfn.CONCAT(portfolio.table[[#This Row],[Width]],"x",portfolio.table[[#This Row],[Length]])</f>
        <v>24x60</v>
      </c>
      <c r="N31" s="7" t="s">
        <v>96</v>
      </c>
      <c r="O31" s="29" t="s">
        <v>57</v>
      </c>
      <c r="P31" s="2">
        <v>800</v>
      </c>
      <c r="Q31" s="2">
        <v>800</v>
      </c>
      <c r="R31" s="9"/>
      <c r="S31" t="s">
        <v>117</v>
      </c>
      <c r="T31" s="16">
        <f>VLOOKUP(portfolio.table[[#This Row],[Width]]*portfolio.table[[#This Row],[Length]],Price.Table[[Area]:[Price.Total]],5)</f>
        <v>121.379</v>
      </c>
      <c r="U31" s="16">
        <f>IF(portfolio.table[[#This Row],[Price.Sale]]&gt;0,portfolio.table[[#This Row],[Price.Sale]]-portfolio.table[[#This Row],[Cost.Production]],"")</f>
        <v>678.62099999999998</v>
      </c>
      <c r="V31" s="16">
        <f>3*portfolio.table[[#This Row],[Width]]*portfolio.table[[#This Row],[Length]]</f>
        <v>4320</v>
      </c>
    </row>
    <row r="32" spans="1:22" x14ac:dyDescent="0.55000000000000004">
      <c r="A3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Animals_Curiosity</v>
      </c>
      <c r="B32" s="8" t="str">
        <f>IF(portfolio.table[[#This Row],[Status.Photo]]="Absent","No","Yes")</f>
        <v>Yes</v>
      </c>
      <c r="C32" s="8"/>
      <c r="D32" t="s">
        <v>23</v>
      </c>
      <c r="F32" s="1" t="s">
        <v>241</v>
      </c>
      <c r="G32" s="2" t="s">
        <v>92</v>
      </c>
      <c r="H32" s="2" t="s">
        <v>92</v>
      </c>
      <c r="I32" t="s">
        <v>272</v>
      </c>
      <c r="J32" s="6">
        <v>2020</v>
      </c>
      <c r="K32" s="6">
        <v>30</v>
      </c>
      <c r="L32" s="6">
        <v>36</v>
      </c>
      <c r="M32" s="3" t="str">
        <f>_xlfn.CONCAT(portfolio.table[[#This Row],[Width]],"x",portfolio.table[[#This Row],[Length]])</f>
        <v>30x36</v>
      </c>
      <c r="N32" s="7" t="s">
        <v>96</v>
      </c>
      <c r="O32" s="29" t="s">
        <v>87</v>
      </c>
      <c r="P32" s="2">
        <v>900</v>
      </c>
      <c r="Q32" s="2"/>
      <c r="R32" s="9"/>
      <c r="S32" t="s">
        <v>335</v>
      </c>
      <c r="T32" s="16">
        <f>VLOOKUP(portfolio.table[[#This Row],[Width]]*portfolio.table[[#This Row],[Length]],Price.Table[[Area]:[Price.Total]],5)</f>
        <v>93.478999999999999</v>
      </c>
      <c r="U32" s="16" t="str">
        <f>IF(portfolio.table[[#This Row],[Price.Sale]]&gt;0,portfolio.table[[#This Row],[Price.Sale]]-portfolio.table[[#This Row],[Cost.Production]],"")</f>
        <v/>
      </c>
      <c r="V32" s="16">
        <f>3*portfolio.table[[#This Row],[Width]]*portfolio.table[[#This Row],[Length]]</f>
        <v>3240</v>
      </c>
    </row>
    <row r="33" spans="1:22" x14ac:dyDescent="0.55000000000000004">
      <c r="A3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Landscape_DarkCastle</v>
      </c>
      <c r="B33" s="8" t="str">
        <f>IF(portfolio.table[[#This Row],[Status.Photo]]="Absent","No","Yes")</f>
        <v>Yes</v>
      </c>
      <c r="C33" s="8"/>
      <c r="D33" t="s">
        <v>21</v>
      </c>
      <c r="F33" s="1" t="s">
        <v>210</v>
      </c>
      <c r="G33" s="2" t="s">
        <v>92</v>
      </c>
      <c r="H33" s="2" t="s">
        <v>92</v>
      </c>
      <c r="I33" t="s">
        <v>211</v>
      </c>
      <c r="J33" s="6">
        <v>2000</v>
      </c>
      <c r="K33" s="6">
        <v>14</v>
      </c>
      <c r="L33" s="6">
        <v>16</v>
      </c>
      <c r="M33" s="3" t="str">
        <f>_xlfn.CONCAT(portfolio.table[[#This Row],[Width]],"x",portfolio.table[[#This Row],[Length]])</f>
        <v>14x16</v>
      </c>
      <c r="N33" s="7" t="s">
        <v>95</v>
      </c>
      <c r="O33" s="29" t="s">
        <v>87</v>
      </c>
      <c r="P33" s="2">
        <v>100</v>
      </c>
      <c r="Q33" s="2"/>
      <c r="R33" s="9"/>
      <c r="T33" s="16">
        <f>VLOOKUP(portfolio.table[[#This Row],[Width]]*portfolio.table[[#This Row],[Length]],Price.Table[[Area]:[Price.Total]],5)</f>
        <v>27.139000000000003</v>
      </c>
      <c r="U33" s="16" t="str">
        <f>IF(portfolio.table[[#This Row],[Price.Sale]]&gt;0,portfolio.table[[#This Row],[Price.Sale]]-portfolio.table[[#This Row],[Cost.Production]],"")</f>
        <v/>
      </c>
      <c r="V33" s="16">
        <f>3*portfolio.table[[#This Row],[Width]]*portfolio.table[[#This Row],[Length]]</f>
        <v>672</v>
      </c>
    </row>
    <row r="34" spans="1:22" x14ac:dyDescent="0.55000000000000004">
      <c r="A3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Comics_DarthVader</v>
      </c>
      <c r="B34" s="8" t="str">
        <f>IF(portfolio.table[[#This Row],[Status.Photo]]="Absent","No","Yes")</f>
        <v>Yes</v>
      </c>
      <c r="C34" s="8"/>
      <c r="D34" t="s">
        <v>25</v>
      </c>
      <c r="F34" s="1" t="s">
        <v>373</v>
      </c>
      <c r="G34" s="2" t="s">
        <v>92</v>
      </c>
      <c r="H34" s="2" t="s">
        <v>92</v>
      </c>
      <c r="I34" t="s">
        <v>376</v>
      </c>
      <c r="J34" s="6">
        <v>2022</v>
      </c>
      <c r="K34" s="6">
        <v>24</v>
      </c>
      <c r="L34" s="6">
        <v>48</v>
      </c>
      <c r="M34" s="3" t="str">
        <f>_xlfn.CONCAT(portfolio.table[[#This Row],[Width]],"x",portfolio.table[[#This Row],[Length]])</f>
        <v>24x48</v>
      </c>
      <c r="N34" s="7" t="s">
        <v>96</v>
      </c>
      <c r="O34" s="29" t="s">
        <v>87</v>
      </c>
      <c r="P34" s="2"/>
      <c r="Q34" s="2"/>
      <c r="R34" s="9"/>
      <c r="T34" s="28">
        <f>VLOOKUP(portfolio.table[[#This Row],[Width]]*portfolio.table[[#This Row],[Length]],Price.Table[[Area]:[Price.Total]],5)</f>
        <v>99.058999999999997</v>
      </c>
      <c r="U34" s="16" t="str">
        <f>IF(portfolio.table[[#This Row],[Price.Sale]]&gt;0,portfolio.table[[#This Row],[Price.Sale]]-portfolio.table[[#This Row],[Cost.Production]],"")</f>
        <v/>
      </c>
      <c r="V34" s="16">
        <f>3*portfolio.table[[#This Row],[Width]]*portfolio.table[[#This Row],[Length]]</f>
        <v>3456</v>
      </c>
    </row>
    <row r="35" spans="1:22" x14ac:dyDescent="0.55000000000000004">
      <c r="A3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Portrait_David</v>
      </c>
      <c r="B35" s="8" t="str">
        <f>IF(portfolio.table[[#This Row],[Status.Photo]]="Absent","No","Yes")</f>
        <v>No</v>
      </c>
      <c r="C35" s="8"/>
      <c r="D35" t="s">
        <v>32</v>
      </c>
      <c r="F35" s="1" t="s">
        <v>383</v>
      </c>
      <c r="G35" s="2" t="s">
        <v>297</v>
      </c>
      <c r="H35" s="2" t="s">
        <v>94</v>
      </c>
      <c r="J35" s="6">
        <v>2022</v>
      </c>
      <c r="K35" s="6">
        <v>18</v>
      </c>
      <c r="L35" s="6">
        <v>24</v>
      </c>
      <c r="M35" s="3" t="str">
        <f>_xlfn.CONCAT(portfolio.table[[#This Row],[Width]],"x",portfolio.table[[#This Row],[Length]])</f>
        <v>18x24</v>
      </c>
      <c r="N35" s="7" t="s">
        <v>96</v>
      </c>
      <c r="O35" s="29" t="s">
        <v>87</v>
      </c>
      <c r="P35" s="2"/>
      <c r="Q35" s="2"/>
      <c r="R35" s="9"/>
      <c r="T35" s="28">
        <f>VLOOKUP(portfolio.table[[#This Row],[Width]]*portfolio.table[[#This Row],[Length]],Price.Table[[Area]:[Price.Total]],5)</f>
        <v>43.259</v>
      </c>
      <c r="U35" s="16" t="str">
        <f>IF(portfolio.table[[#This Row],[Price.Sale]]&gt;0,portfolio.table[[#This Row],[Price.Sale]]-portfolio.table[[#This Row],[Cost.Production]],"")</f>
        <v/>
      </c>
      <c r="V35" s="16">
        <f>3*portfolio.table[[#This Row],[Width]]*portfolio.table[[#This Row],[Length]]</f>
        <v>1296</v>
      </c>
    </row>
    <row r="36" spans="1:22" x14ac:dyDescent="0.55000000000000004">
      <c r="A3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Animals_Dragonfly</v>
      </c>
      <c r="B36" s="8" t="str">
        <f>IF(portfolio.table[[#This Row],[Status.Photo]]="Absent","No","Yes")</f>
        <v>Yes</v>
      </c>
      <c r="C36" s="8"/>
      <c r="D36" t="s">
        <v>23</v>
      </c>
      <c r="F36" s="1" t="s">
        <v>263</v>
      </c>
      <c r="G36" s="2" t="s">
        <v>92</v>
      </c>
      <c r="H36" s="2" t="s">
        <v>92</v>
      </c>
      <c r="I36" t="s">
        <v>273</v>
      </c>
      <c r="J36" s="6">
        <v>2020</v>
      </c>
      <c r="K36" s="6">
        <v>16</v>
      </c>
      <c r="L36" s="6">
        <v>20</v>
      </c>
      <c r="M36" s="3" t="str">
        <f>_xlfn.CONCAT(portfolio.table[[#This Row],[Width]],"x",portfolio.table[[#This Row],[Length]])</f>
        <v>16x20</v>
      </c>
      <c r="N36" s="7" t="s">
        <v>96</v>
      </c>
      <c r="O36" s="29" t="s">
        <v>280</v>
      </c>
      <c r="P36" s="2">
        <v>0</v>
      </c>
      <c r="Q36" s="2"/>
      <c r="R36" s="9"/>
      <c r="S36" t="s">
        <v>336</v>
      </c>
      <c r="T36" s="16">
        <f>VLOOKUP(portfolio.table[[#This Row],[Width]]*portfolio.table[[#This Row],[Length]],Price.Table[[Area]:[Price.Total]],5)</f>
        <v>34.579000000000001</v>
      </c>
      <c r="U36" s="16" t="str">
        <f>IF(portfolio.table[[#This Row],[Price.Sale]]&gt;0,portfolio.table[[#This Row],[Price.Sale]]-portfolio.table[[#This Row],[Cost.Production]],"")</f>
        <v/>
      </c>
      <c r="V36" s="16">
        <f>3*portfolio.table[[#This Row],[Width]]*portfolio.table[[#This Row],[Length]]</f>
        <v>960</v>
      </c>
    </row>
    <row r="37" spans="1:22" x14ac:dyDescent="0.55000000000000004">
      <c r="A3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Sports_Dustin</v>
      </c>
      <c r="B37" s="8" t="str">
        <f>IF(portfolio.table[[#This Row],[Status.Photo]]="Absent","No","Yes")</f>
        <v>Yes</v>
      </c>
      <c r="C37" s="8"/>
      <c r="D37" t="s">
        <v>43</v>
      </c>
      <c r="E37" t="s">
        <v>44</v>
      </c>
      <c r="F37" s="1" t="s">
        <v>144</v>
      </c>
      <c r="G37" s="2" t="s">
        <v>92</v>
      </c>
      <c r="H37" s="2" t="s">
        <v>92</v>
      </c>
      <c r="I37" t="s">
        <v>145</v>
      </c>
      <c r="J37" s="6">
        <v>2005</v>
      </c>
      <c r="K37" s="6">
        <v>14</v>
      </c>
      <c r="L37" s="6">
        <v>20</v>
      </c>
      <c r="M37" s="3" t="str">
        <f>_xlfn.CONCAT(portfolio.table[[#This Row],[Width]],"x",portfolio.table[[#This Row],[Length]])</f>
        <v>14x20</v>
      </c>
      <c r="N37" s="7" t="s">
        <v>96</v>
      </c>
      <c r="O37" s="29" t="s">
        <v>280</v>
      </c>
      <c r="P37" s="2">
        <v>0</v>
      </c>
      <c r="Q37" s="2"/>
      <c r="R37" s="9"/>
      <c r="T37" s="16">
        <f>VLOOKUP(portfolio.table[[#This Row],[Width]]*portfolio.table[[#This Row],[Length]],Price.Table[[Area]:[Price.Total]],5)</f>
        <v>29.619</v>
      </c>
      <c r="U37" s="16" t="str">
        <f>IF(portfolio.table[[#This Row],[Price.Sale]]&gt;0,portfolio.table[[#This Row],[Price.Sale]]-portfolio.table[[#This Row],[Cost.Production]],"")</f>
        <v/>
      </c>
      <c r="V37" s="16">
        <f>3*portfolio.table[[#This Row],[Width]]*portfolio.table[[#This Row],[Length]]</f>
        <v>840</v>
      </c>
    </row>
    <row r="38" spans="1:22" x14ac:dyDescent="0.55000000000000004">
      <c r="A3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Automotive_Ecto1</v>
      </c>
      <c r="B38" s="8" t="str">
        <f>IF(portfolio.table[[#This Row],[Status.Photo]]="Absent","No","Yes")</f>
        <v>Yes</v>
      </c>
      <c r="C38" s="8"/>
      <c r="D38" t="s">
        <v>24</v>
      </c>
      <c r="E38" t="s">
        <v>79</v>
      </c>
      <c r="F38" s="1" t="s">
        <v>36</v>
      </c>
      <c r="G38" s="2" t="s">
        <v>92</v>
      </c>
      <c r="H38" s="2" t="s">
        <v>92</v>
      </c>
      <c r="I38" t="s">
        <v>137</v>
      </c>
      <c r="J38" s="6">
        <v>2020</v>
      </c>
      <c r="K38" s="6">
        <v>30</v>
      </c>
      <c r="L38" s="6">
        <v>36</v>
      </c>
      <c r="M38" s="3" t="str">
        <f>_xlfn.CONCAT(portfolio.table[[#This Row],[Width]],"x",portfolio.table[[#This Row],[Length]])</f>
        <v>30x36</v>
      </c>
      <c r="N38" s="7" t="s">
        <v>96</v>
      </c>
      <c r="O38" s="29" t="s">
        <v>87</v>
      </c>
      <c r="P38" s="2">
        <v>450</v>
      </c>
      <c r="Q38" s="2"/>
      <c r="R38" s="9"/>
      <c r="T38" s="16">
        <f>VLOOKUP(portfolio.table[[#This Row],[Width]]*portfolio.table[[#This Row],[Length]],Price.Table[[Area]:[Price.Total]],5)</f>
        <v>93.478999999999999</v>
      </c>
      <c r="U38" s="16" t="str">
        <f>IF(portfolio.table[[#This Row],[Price.Sale]]&gt;0,portfolio.table[[#This Row],[Price.Sale]]-portfolio.table[[#This Row],[Cost.Production]],"")</f>
        <v/>
      </c>
      <c r="V38" s="16">
        <f>3*portfolio.table[[#This Row],[Width]]*portfolio.table[[#This Row],[Length]]</f>
        <v>3240</v>
      </c>
    </row>
    <row r="39" spans="1:22" x14ac:dyDescent="0.55000000000000004">
      <c r="A3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Portrait_Edward</v>
      </c>
      <c r="B39" s="8" t="str">
        <f>IF(portfolio.table[[#This Row],[Status.Photo]]="Absent","No","Yes")</f>
        <v>Yes</v>
      </c>
      <c r="C39" s="8"/>
      <c r="D39" t="s">
        <v>32</v>
      </c>
      <c r="E39" t="s">
        <v>27</v>
      </c>
      <c r="F39" s="1" t="s">
        <v>156</v>
      </c>
      <c r="G39" s="2" t="s">
        <v>92</v>
      </c>
      <c r="H39" s="2" t="s">
        <v>92</v>
      </c>
      <c r="I39" t="s">
        <v>100</v>
      </c>
      <c r="J39" s="6">
        <v>2000</v>
      </c>
      <c r="K39" s="6">
        <v>20</v>
      </c>
      <c r="L39" s="6">
        <v>24</v>
      </c>
      <c r="M39" s="3" t="str">
        <f>_xlfn.CONCAT(portfolio.table[[#This Row],[Width]],"x",portfolio.table[[#This Row],[Length]])</f>
        <v>20x24</v>
      </c>
      <c r="N39" s="7" t="s">
        <v>96</v>
      </c>
      <c r="O39" s="29" t="s">
        <v>57</v>
      </c>
      <c r="P39" s="2">
        <v>0</v>
      </c>
      <c r="Q39" s="2">
        <v>0</v>
      </c>
      <c r="R39" s="9"/>
      <c r="S39" t="s">
        <v>99</v>
      </c>
      <c r="T39" s="16">
        <f>VLOOKUP(portfolio.table[[#This Row],[Width]]*portfolio.table[[#This Row],[Length]],Price.Table[[Area]:[Price.Total]],5)</f>
        <v>46.978999999999999</v>
      </c>
      <c r="U39" s="16" t="str">
        <f>IF(portfolio.table[[#This Row],[Price.Sale]]&gt;0,portfolio.table[[#This Row],[Price.Sale]]-portfolio.table[[#This Row],[Cost.Production]],"")</f>
        <v/>
      </c>
      <c r="V39" s="16">
        <f>3*portfolio.table[[#This Row],[Width]]*portfolio.table[[#This Row],[Length]]</f>
        <v>1440</v>
      </c>
    </row>
    <row r="40" spans="1:22" x14ac:dyDescent="0.55000000000000004">
      <c r="A4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Abstract_Empowered</v>
      </c>
      <c r="B40" s="8" t="str">
        <f>IF(portfolio.table[[#This Row],[Status.Photo]]="Absent","No","Yes")</f>
        <v>No</v>
      </c>
      <c r="C40" s="8"/>
      <c r="D40" t="s">
        <v>28</v>
      </c>
      <c r="F40" s="1" t="s">
        <v>380</v>
      </c>
      <c r="G40" s="2" t="s">
        <v>297</v>
      </c>
      <c r="H40" s="2" t="s">
        <v>94</v>
      </c>
      <c r="J40" s="6">
        <v>2022</v>
      </c>
      <c r="K40" s="6">
        <v>18</v>
      </c>
      <c r="L40" s="6">
        <v>24</v>
      </c>
      <c r="M40" s="3" t="str">
        <f>_xlfn.CONCAT(portfolio.table[[#This Row],[Width]],"x",portfolio.table[[#This Row],[Length]])</f>
        <v>18x24</v>
      </c>
      <c r="N40" s="7" t="s">
        <v>96</v>
      </c>
      <c r="O40" s="29" t="s">
        <v>87</v>
      </c>
      <c r="P40" s="2"/>
      <c r="Q40" s="2"/>
      <c r="R40" s="9"/>
      <c r="T40" s="28">
        <f>VLOOKUP(portfolio.table[[#This Row],[Width]]*portfolio.table[[#This Row],[Length]],Price.Table[[Area]:[Price.Total]],5)</f>
        <v>43.259</v>
      </c>
      <c r="U40" s="16" t="str">
        <f>IF(portfolio.table[[#This Row],[Price.Sale]]&gt;0,portfolio.table[[#This Row],[Price.Sale]]-portfolio.table[[#This Row],[Cost.Production]],"")</f>
        <v/>
      </c>
      <c r="V40" s="16">
        <f>3*portfolio.table[[#This Row],[Width]]*portfolio.table[[#This Row],[Length]]</f>
        <v>1296</v>
      </c>
    </row>
    <row r="41" spans="1:22" x14ac:dyDescent="0.55000000000000004">
      <c r="A4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Animals_ErnieAndOakley</v>
      </c>
      <c r="B41" s="8" t="str">
        <f>IF(portfolio.table[[#This Row],[Status.Photo]]="Absent","No","Yes")</f>
        <v>Yes</v>
      </c>
      <c r="C41" s="8"/>
      <c r="D41" t="s">
        <v>23</v>
      </c>
      <c r="E41" t="s">
        <v>74</v>
      </c>
      <c r="F41" s="1" t="s">
        <v>78</v>
      </c>
      <c r="G41" s="2" t="s">
        <v>92</v>
      </c>
      <c r="H41" s="2" t="s">
        <v>92</v>
      </c>
      <c r="I41" t="s">
        <v>111</v>
      </c>
      <c r="J41" s="6">
        <v>2020</v>
      </c>
      <c r="K41" s="6">
        <v>36</v>
      </c>
      <c r="L41" s="6">
        <v>36</v>
      </c>
      <c r="M41" s="3" t="str">
        <f>_xlfn.CONCAT(portfolio.table[[#This Row],[Width]],"x",portfolio.table[[#This Row],[Length]])</f>
        <v>36x36</v>
      </c>
      <c r="N41" s="7" t="s">
        <v>96</v>
      </c>
      <c r="O41" s="29" t="s">
        <v>102</v>
      </c>
      <c r="P41" s="2">
        <v>300</v>
      </c>
      <c r="Q41" s="2">
        <v>200</v>
      </c>
      <c r="R41" s="9">
        <v>43937</v>
      </c>
      <c r="S41" t="s">
        <v>103</v>
      </c>
      <c r="T41" s="16">
        <f>VLOOKUP(portfolio.table[[#This Row],[Width]]*portfolio.table[[#This Row],[Length]],Price.Table[[Area]:[Price.Total]],5)</f>
        <v>110.21899999999999</v>
      </c>
      <c r="U41" s="16">
        <f>IF(portfolio.table[[#This Row],[Price.Sale]]&gt;0,portfolio.table[[#This Row],[Price.Sale]]-portfolio.table[[#This Row],[Cost.Production]],"")</f>
        <v>89.781000000000006</v>
      </c>
      <c r="V41" s="16">
        <f>3*portfolio.table[[#This Row],[Width]]*portfolio.table[[#This Row],[Length]]</f>
        <v>3888</v>
      </c>
    </row>
    <row r="42" spans="1:22" x14ac:dyDescent="0.55000000000000004">
      <c r="A4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Landscape_FallsInTheWoods</v>
      </c>
      <c r="B42" s="8" t="str">
        <f>IF(portfolio.table[[#This Row],[Status.Photo]]="Absent","No","Yes")</f>
        <v>Yes</v>
      </c>
      <c r="C42" s="8"/>
      <c r="D42" t="s">
        <v>21</v>
      </c>
      <c r="F42" s="1" t="s">
        <v>84</v>
      </c>
      <c r="G42" s="2" t="s">
        <v>92</v>
      </c>
      <c r="H42" s="2" t="s">
        <v>92</v>
      </c>
      <c r="I42" t="s">
        <v>194</v>
      </c>
      <c r="J42" s="6">
        <v>2002</v>
      </c>
      <c r="K42" s="6">
        <v>20</v>
      </c>
      <c r="L42" s="6">
        <v>24</v>
      </c>
      <c r="M42" s="3" t="str">
        <f>_xlfn.CONCAT(portfolio.table[[#This Row],[Width]],"x",portfolio.table[[#This Row],[Length]])</f>
        <v>20x24</v>
      </c>
      <c r="N42" s="7" t="s">
        <v>96</v>
      </c>
      <c r="O42" s="29" t="s">
        <v>57</v>
      </c>
      <c r="P42" s="2">
        <v>225</v>
      </c>
      <c r="Q42" s="2">
        <v>150</v>
      </c>
      <c r="R42" s="9">
        <v>44472</v>
      </c>
      <c r="S42" t="s">
        <v>281</v>
      </c>
      <c r="T42" s="16">
        <f>VLOOKUP(portfolio.table[[#This Row],[Width]]*portfolio.table[[#This Row],[Length]],Price.Table[[Area]:[Price.Total]],5)</f>
        <v>46.978999999999999</v>
      </c>
      <c r="U42" s="16">
        <f>IF(portfolio.table[[#This Row],[Price.Sale]]&gt;0,portfolio.table[[#This Row],[Price.Sale]]-portfolio.table[[#This Row],[Cost.Production]],"")</f>
        <v>103.021</v>
      </c>
      <c r="V42" s="16">
        <f>3*portfolio.table[[#This Row],[Width]]*portfolio.table[[#This Row],[Length]]</f>
        <v>1440</v>
      </c>
    </row>
    <row r="43" spans="1:22" x14ac:dyDescent="0.55000000000000004">
      <c r="A4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Animals_Family</v>
      </c>
      <c r="B43" s="8" t="str">
        <f>IF(portfolio.table[[#This Row],[Status.Photo]]="Absent","No","Yes")</f>
        <v>Yes</v>
      </c>
      <c r="C43" s="8"/>
      <c r="D43" t="s">
        <v>23</v>
      </c>
      <c r="E43" t="s">
        <v>22</v>
      </c>
      <c r="F43" s="1" t="s">
        <v>81</v>
      </c>
      <c r="G43" s="2" t="s">
        <v>92</v>
      </c>
      <c r="H43" s="2" t="s">
        <v>92</v>
      </c>
      <c r="I43" t="s">
        <v>82</v>
      </c>
      <c r="J43" s="6">
        <v>2020</v>
      </c>
      <c r="K43" s="6">
        <v>30</v>
      </c>
      <c r="L43" s="6">
        <v>40</v>
      </c>
      <c r="M43" s="3" t="str">
        <f>_xlfn.CONCAT(portfolio.table[[#This Row],[Width]],"x",portfolio.table[[#This Row],[Length]])</f>
        <v>30x40</v>
      </c>
      <c r="N43" s="7" t="s">
        <v>96</v>
      </c>
      <c r="O43" s="29" t="s">
        <v>87</v>
      </c>
      <c r="P43" s="2">
        <v>1250</v>
      </c>
      <c r="Q43" s="2"/>
      <c r="R43" s="9"/>
      <c r="T43" s="16">
        <f>VLOOKUP(portfolio.table[[#This Row],[Width]]*portfolio.table[[#This Row],[Length]],Price.Table[[Area]:[Price.Total]],5)</f>
        <v>102.779</v>
      </c>
      <c r="U43" s="16" t="str">
        <f>IF(portfolio.table[[#This Row],[Price.Sale]]&gt;0,portfolio.table[[#This Row],[Price.Sale]]-portfolio.table[[#This Row],[Cost.Production]],"")</f>
        <v/>
      </c>
      <c r="V43" s="16">
        <f>3*portfolio.table[[#This Row],[Width]]*portfolio.table[[#This Row],[Length]]</f>
        <v>3600</v>
      </c>
    </row>
    <row r="44" spans="1:22" x14ac:dyDescent="0.55000000000000004">
      <c r="A4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Animals_FernandasPanther</v>
      </c>
      <c r="B44" s="8" t="str">
        <f>IF(portfolio.table[[#This Row],[Status.Photo]]="Absent","No","Yes")</f>
        <v>Yes</v>
      </c>
      <c r="C44" s="8"/>
      <c r="D44" t="s">
        <v>23</v>
      </c>
      <c r="E44" t="s">
        <v>22</v>
      </c>
      <c r="F44" s="1" t="s">
        <v>9</v>
      </c>
      <c r="G44" s="2" t="s">
        <v>92</v>
      </c>
      <c r="H44" s="2" t="s">
        <v>92</v>
      </c>
      <c r="I44" t="s">
        <v>110</v>
      </c>
      <c r="J44" s="6">
        <v>2019</v>
      </c>
      <c r="K44" s="6">
        <v>24</v>
      </c>
      <c r="L44" s="6">
        <v>24</v>
      </c>
      <c r="M44" s="3" t="str">
        <f>_xlfn.CONCAT(portfolio.table[[#This Row],[Width]],"x",portfolio.table[[#This Row],[Length]])</f>
        <v>24x24</v>
      </c>
      <c r="N44" s="7" t="s">
        <v>96</v>
      </c>
      <c r="O44" s="29" t="s">
        <v>57</v>
      </c>
      <c r="P44" s="2">
        <v>0</v>
      </c>
      <c r="Q44" s="2">
        <v>0</v>
      </c>
      <c r="R44" s="9"/>
      <c r="S44" t="s">
        <v>109</v>
      </c>
      <c r="T44" s="16">
        <f>VLOOKUP(portfolio.table[[#This Row],[Width]]*portfolio.table[[#This Row],[Length]],Price.Table[[Area]:[Price.Total]],5)</f>
        <v>54.418999999999997</v>
      </c>
      <c r="U44" s="16" t="str">
        <f>IF(portfolio.table[[#This Row],[Price.Sale]]&gt;0,portfolio.table[[#This Row],[Price.Sale]]-portfolio.table[[#This Row],[Cost.Production]],"")</f>
        <v/>
      </c>
      <c r="V44" s="16">
        <f>3*portfolio.table[[#This Row],[Width]]*portfolio.table[[#This Row],[Length]]</f>
        <v>1728</v>
      </c>
    </row>
    <row r="45" spans="1:22" x14ac:dyDescent="0.55000000000000004">
      <c r="A4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Portrait_FirstThingsFirst</v>
      </c>
      <c r="B45" s="8" t="str">
        <f>IF(portfolio.table[[#This Row],[Status.Photo]]="Absent","No","Yes")</f>
        <v>Yes</v>
      </c>
      <c r="C45" s="8"/>
      <c r="D45" t="s">
        <v>32</v>
      </c>
      <c r="F45" s="1" t="s">
        <v>378</v>
      </c>
      <c r="G45" s="2" t="s">
        <v>92</v>
      </c>
      <c r="H45" s="2" t="s">
        <v>92</v>
      </c>
      <c r="I45" t="s">
        <v>396</v>
      </c>
      <c r="J45" s="6">
        <v>2022</v>
      </c>
      <c r="K45" s="6">
        <v>30</v>
      </c>
      <c r="L45" s="6">
        <v>36</v>
      </c>
      <c r="M45" s="3" t="str">
        <f>_xlfn.CONCAT(portfolio.table[[#This Row],[Width]],"x",portfolio.table[[#This Row],[Length]])</f>
        <v>30x36</v>
      </c>
      <c r="N45" s="7" t="s">
        <v>96</v>
      </c>
      <c r="O45" s="29" t="s">
        <v>102</v>
      </c>
      <c r="P45" s="2"/>
      <c r="Q45" s="2"/>
      <c r="R45" s="9"/>
      <c r="T45" s="28">
        <f>VLOOKUP(portfolio.table[[#This Row],[Width]]*portfolio.table[[#This Row],[Length]],Price.Table[[Area]:[Price.Total]],5)</f>
        <v>93.478999999999999</v>
      </c>
      <c r="U45" s="16" t="str">
        <f>IF(portfolio.table[[#This Row],[Price.Sale]]&gt;0,portfolio.table[[#This Row],[Price.Sale]]-portfolio.table[[#This Row],[Cost.Production]],"")</f>
        <v/>
      </c>
      <c r="V45" s="16">
        <f>3*portfolio.table[[#This Row],[Width]]*portfolio.table[[#This Row],[Length]]</f>
        <v>3240</v>
      </c>
    </row>
    <row r="46" spans="1:22" x14ac:dyDescent="0.55000000000000004">
      <c r="A4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Landscape_FishingGuy</v>
      </c>
      <c r="B46" s="8" t="str">
        <f>IF(portfolio.table[[#This Row],[Status.Photo]]="Absent","No","Yes")</f>
        <v>No</v>
      </c>
      <c r="C46" s="8"/>
      <c r="D46" t="s">
        <v>21</v>
      </c>
      <c r="F46" s="1" t="s">
        <v>382</v>
      </c>
      <c r="G46" s="2" t="s">
        <v>297</v>
      </c>
      <c r="H46" s="2" t="s">
        <v>94</v>
      </c>
      <c r="J46" s="6">
        <v>2022</v>
      </c>
      <c r="K46" s="6"/>
      <c r="L46" s="6"/>
      <c r="M46" s="3" t="str">
        <f>_xlfn.CONCAT(portfolio.table[[#This Row],[Width]],"x",portfolio.table[[#This Row],[Length]])</f>
        <v>x</v>
      </c>
      <c r="N46" s="7" t="s">
        <v>96</v>
      </c>
      <c r="O46" s="29" t="s">
        <v>87</v>
      </c>
      <c r="P46" s="2"/>
      <c r="Q46" s="2"/>
      <c r="R46" s="9"/>
      <c r="T46" s="28" t="e">
        <f>VLOOKUP(portfolio.table[[#This Row],[Width]]*portfolio.table[[#This Row],[Length]],Price.Table[[Area]:[Price.Total]],5)</f>
        <v>#N/A</v>
      </c>
      <c r="U46" s="16" t="str">
        <f>IF(portfolio.table[[#This Row],[Price.Sale]]&gt;0,portfolio.table[[#This Row],[Price.Sale]]-portfolio.table[[#This Row],[Cost.Production]],"")</f>
        <v/>
      </c>
      <c r="V46" s="16">
        <f>3*portfolio.table[[#This Row],[Width]]*portfolio.table[[#This Row],[Length]]</f>
        <v>0</v>
      </c>
    </row>
    <row r="47" spans="1:22" x14ac:dyDescent="0.55000000000000004">
      <c r="A4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Landscape_Floating</v>
      </c>
      <c r="B47" s="8" t="str">
        <f>IF(portfolio.table[[#This Row],[Status.Photo]]="Absent","No","Yes")</f>
        <v>Yes</v>
      </c>
      <c r="C47" s="8"/>
      <c r="D47" t="s">
        <v>21</v>
      </c>
      <c r="F47" s="1" t="s">
        <v>186</v>
      </c>
      <c r="G47" s="2" t="s">
        <v>92</v>
      </c>
      <c r="H47" s="2" t="s">
        <v>92</v>
      </c>
      <c r="I47" t="s">
        <v>187</v>
      </c>
      <c r="J47" s="6">
        <v>2020</v>
      </c>
      <c r="K47" s="6">
        <v>24</v>
      </c>
      <c r="L47" s="6">
        <v>48</v>
      </c>
      <c r="M47" s="3" t="str">
        <f>_xlfn.CONCAT(portfolio.table[[#This Row],[Width]],"x",portfolio.table[[#This Row],[Length]])</f>
        <v>24x48</v>
      </c>
      <c r="N47" s="7" t="s">
        <v>96</v>
      </c>
      <c r="O47" s="29" t="s">
        <v>87</v>
      </c>
      <c r="P47" s="2">
        <v>500</v>
      </c>
      <c r="Q47" s="2"/>
      <c r="R47" s="9"/>
      <c r="S47" t="s">
        <v>335</v>
      </c>
      <c r="T47" s="16">
        <f>VLOOKUP(portfolio.table[[#This Row],[Width]]*portfolio.table[[#This Row],[Length]],Price.Table[[Area]:[Price.Total]],5)</f>
        <v>99.058999999999997</v>
      </c>
      <c r="U47" s="16" t="str">
        <f>IF(portfolio.table[[#This Row],[Price.Sale]]&gt;0,portfolio.table[[#This Row],[Price.Sale]]-portfolio.table[[#This Row],[Cost.Production]],"")</f>
        <v/>
      </c>
      <c r="V47" s="16">
        <f>3*portfolio.table[[#This Row],[Width]]*portfolio.table[[#This Row],[Length]]</f>
        <v>3456</v>
      </c>
    </row>
    <row r="48" spans="1:22" x14ac:dyDescent="0.55000000000000004">
      <c r="A4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Animals_Focus</v>
      </c>
      <c r="B48" s="8" t="str">
        <f>IF(portfolio.table[[#This Row],[Status.Photo]]="Absent","No","Yes")</f>
        <v>Yes</v>
      </c>
      <c r="C48" s="8"/>
      <c r="D48" t="s">
        <v>23</v>
      </c>
      <c r="E48" t="s">
        <v>22</v>
      </c>
      <c r="F48" s="1" t="s">
        <v>7</v>
      </c>
      <c r="G48" s="2" t="s">
        <v>92</v>
      </c>
      <c r="H48" s="2" t="s">
        <v>92</v>
      </c>
      <c r="I48" t="s">
        <v>124</v>
      </c>
      <c r="J48" s="6">
        <v>2019</v>
      </c>
      <c r="K48" s="6">
        <v>20</v>
      </c>
      <c r="L48" s="6">
        <v>24</v>
      </c>
      <c r="M48" s="3" t="str">
        <f>_xlfn.CONCAT(portfolio.table[[#This Row],[Width]],"x",portfolio.table[[#This Row],[Length]])</f>
        <v>20x24</v>
      </c>
      <c r="N48" s="7" t="s">
        <v>96</v>
      </c>
      <c r="O48" s="29" t="s">
        <v>302</v>
      </c>
      <c r="P48" s="2">
        <v>500</v>
      </c>
      <c r="Q48" s="2">
        <v>0</v>
      </c>
      <c r="R48" s="9"/>
      <c r="S48" t="s">
        <v>303</v>
      </c>
      <c r="T48" s="16">
        <f>VLOOKUP(portfolio.table[[#This Row],[Width]]*portfolio.table[[#This Row],[Length]],Price.Table[[Area]:[Price.Total]],5)</f>
        <v>46.978999999999999</v>
      </c>
      <c r="U48" s="16" t="str">
        <f>IF(portfolio.table[[#This Row],[Price.Sale]]&gt;0,portfolio.table[[#This Row],[Price.Sale]]-portfolio.table[[#This Row],[Cost.Production]],"")</f>
        <v/>
      </c>
      <c r="V48" s="16">
        <f>3*portfolio.table[[#This Row],[Width]]*portfolio.table[[#This Row],[Length]]</f>
        <v>1440</v>
      </c>
    </row>
    <row r="49" spans="1:22" x14ac:dyDescent="0.55000000000000004">
      <c r="A4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Landscape_Footbridge</v>
      </c>
      <c r="B49" s="8" t="str">
        <f>IF(portfolio.table[[#This Row],[Status.Photo]]="Absent","No","Yes")</f>
        <v>Yes</v>
      </c>
      <c r="C49" s="8"/>
      <c r="D49" t="s">
        <v>21</v>
      </c>
      <c r="F49" s="1" t="s">
        <v>206</v>
      </c>
      <c r="G49" s="2" t="s">
        <v>92</v>
      </c>
      <c r="H49" s="2" t="s">
        <v>92</v>
      </c>
      <c r="I49" t="s">
        <v>188</v>
      </c>
      <c r="J49" s="6">
        <v>1999</v>
      </c>
      <c r="K49" s="6">
        <v>14</v>
      </c>
      <c r="L49" s="6">
        <v>16</v>
      </c>
      <c r="M49" s="3" t="str">
        <f>_xlfn.CONCAT(portfolio.table[[#This Row],[Width]],"x",portfolio.table[[#This Row],[Length]])</f>
        <v>14x16</v>
      </c>
      <c r="N49" s="7" t="s">
        <v>96</v>
      </c>
      <c r="O49" s="29" t="s">
        <v>87</v>
      </c>
      <c r="P49" s="2">
        <v>125</v>
      </c>
      <c r="Q49" s="2"/>
      <c r="R49" s="9"/>
      <c r="T49" s="16">
        <f>VLOOKUP(portfolio.table[[#This Row],[Width]]*portfolio.table[[#This Row],[Length]],Price.Table[[Area]:[Price.Total]],5)</f>
        <v>27.139000000000003</v>
      </c>
      <c r="U49" s="16" t="str">
        <f>IF(portfolio.table[[#This Row],[Price.Sale]]&gt;0,portfolio.table[[#This Row],[Price.Sale]]-portfolio.table[[#This Row],[Cost.Production]],"")</f>
        <v/>
      </c>
      <c r="V49" s="16">
        <f>3*portfolio.table[[#This Row],[Width]]*portfolio.table[[#This Row],[Length]]</f>
        <v>672</v>
      </c>
    </row>
    <row r="50" spans="1:22" x14ac:dyDescent="0.55000000000000004">
      <c r="A5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Abstract_FUR1</v>
      </c>
      <c r="B50" s="8" t="str">
        <f>IF(portfolio.table[[#This Row],[Status.Photo]]="Absent","No","Yes")</f>
        <v>No</v>
      </c>
      <c r="C50" s="8"/>
      <c r="D50" t="s">
        <v>28</v>
      </c>
      <c r="F50" s="1" t="s">
        <v>387</v>
      </c>
      <c r="G50" s="2" t="s">
        <v>297</v>
      </c>
      <c r="H50" s="2" t="s">
        <v>94</v>
      </c>
      <c r="J50" s="6">
        <v>2022</v>
      </c>
      <c r="K50" s="6">
        <v>18</v>
      </c>
      <c r="L50" s="6">
        <v>24</v>
      </c>
      <c r="M50" s="3" t="str">
        <f>_xlfn.CONCAT(portfolio.table[[#This Row],[Width]],"x",portfolio.table[[#This Row],[Length]])</f>
        <v>18x24</v>
      </c>
      <c r="N50" s="7" t="s">
        <v>96</v>
      </c>
      <c r="O50" s="29" t="s">
        <v>87</v>
      </c>
      <c r="P50" s="2"/>
      <c r="Q50" s="2"/>
      <c r="R50" s="9"/>
      <c r="T50" s="28">
        <f>VLOOKUP(portfolio.table[[#This Row],[Width]]*portfolio.table[[#This Row],[Length]],Price.Table[[Area]:[Price.Total]],5)</f>
        <v>43.259</v>
      </c>
      <c r="U50" s="16" t="str">
        <f>IF(portfolio.table[[#This Row],[Price.Sale]]&gt;0,portfolio.table[[#This Row],[Price.Sale]]-portfolio.table[[#This Row],[Cost.Production]],"")</f>
        <v/>
      </c>
      <c r="V50" s="16">
        <f>3*portfolio.table[[#This Row],[Width]]*portfolio.table[[#This Row],[Length]]</f>
        <v>1296</v>
      </c>
    </row>
    <row r="51" spans="1:22" x14ac:dyDescent="0.55000000000000004">
      <c r="A5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Abstract_FUR2</v>
      </c>
      <c r="B51" s="8" t="str">
        <f>IF(portfolio.table[[#This Row],[Status.Photo]]="Absent","No","Yes")</f>
        <v>No</v>
      </c>
      <c r="C51" s="8"/>
      <c r="D51" t="s">
        <v>28</v>
      </c>
      <c r="F51" s="1" t="s">
        <v>388</v>
      </c>
      <c r="G51" s="2" t="s">
        <v>297</v>
      </c>
      <c r="H51" s="2" t="s">
        <v>94</v>
      </c>
      <c r="J51" s="6">
        <v>2022</v>
      </c>
      <c r="K51" s="6">
        <v>18</v>
      </c>
      <c r="L51" s="6">
        <v>24</v>
      </c>
      <c r="M51" s="3" t="str">
        <f>_xlfn.CONCAT(portfolio.table[[#This Row],[Width]],"x",portfolio.table[[#This Row],[Length]])</f>
        <v>18x24</v>
      </c>
      <c r="N51" s="7" t="s">
        <v>96</v>
      </c>
      <c r="O51" s="29" t="s">
        <v>87</v>
      </c>
      <c r="P51" s="2"/>
      <c r="Q51" s="2"/>
      <c r="R51" s="9"/>
      <c r="T51" s="28">
        <f>VLOOKUP(portfolio.table[[#This Row],[Width]]*portfolio.table[[#This Row],[Length]],Price.Table[[Area]:[Price.Total]],5)</f>
        <v>43.259</v>
      </c>
      <c r="U51" s="16" t="str">
        <f>IF(portfolio.table[[#This Row],[Price.Sale]]&gt;0,portfolio.table[[#This Row],[Price.Sale]]-portfolio.table[[#This Row],[Cost.Production]],"")</f>
        <v/>
      </c>
      <c r="V51" s="16">
        <f>3*portfolio.table[[#This Row],[Width]]*portfolio.table[[#This Row],[Length]]</f>
        <v>1296</v>
      </c>
    </row>
    <row r="52" spans="1:22" x14ac:dyDescent="0.55000000000000004">
      <c r="A5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Abstract_Fusion</v>
      </c>
      <c r="B52" s="8" t="str">
        <f>IF(portfolio.table[[#This Row],[Status.Photo]]="Absent","No","Yes")</f>
        <v>Yes</v>
      </c>
      <c r="C52" s="8"/>
      <c r="D52" t="s">
        <v>28</v>
      </c>
      <c r="F52" s="1" t="s">
        <v>162</v>
      </c>
      <c r="G52" s="2" t="s">
        <v>92</v>
      </c>
      <c r="H52" s="2" t="s">
        <v>92</v>
      </c>
      <c r="J52" s="6">
        <v>2020</v>
      </c>
      <c r="K52" s="6">
        <v>24</v>
      </c>
      <c r="L52" s="6">
        <v>48</v>
      </c>
      <c r="M52" s="3" t="str">
        <f>_xlfn.CONCAT(portfolio.table[[#This Row],[Width]],"x",portfolio.table[[#This Row],[Length]])</f>
        <v>24x48</v>
      </c>
      <c r="N52" s="7" t="s">
        <v>96</v>
      </c>
      <c r="O52" s="29" t="s">
        <v>87</v>
      </c>
      <c r="P52" s="2">
        <v>500</v>
      </c>
      <c r="Q52" s="2"/>
      <c r="R52" s="9"/>
      <c r="S52" t="s">
        <v>335</v>
      </c>
      <c r="T52" s="16">
        <f>VLOOKUP(portfolio.table[[#This Row],[Width]]*portfolio.table[[#This Row],[Length]],Price.Table[[Area]:[Price.Total]],5)</f>
        <v>99.058999999999997</v>
      </c>
      <c r="U52" s="16" t="str">
        <f>IF(portfolio.table[[#This Row],[Price.Sale]]&gt;0,portfolio.table[[#This Row],[Price.Sale]]-portfolio.table[[#This Row],[Cost.Production]],"")</f>
        <v/>
      </c>
      <c r="V52" s="16">
        <f>3*portfolio.table[[#This Row],[Width]]*portfolio.table[[#This Row],[Length]]</f>
        <v>3456</v>
      </c>
    </row>
    <row r="53" spans="1:22" x14ac:dyDescent="0.55000000000000004">
      <c r="A5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Animals_Galen</v>
      </c>
      <c r="B53" s="8" t="str">
        <f>IF(portfolio.table[[#This Row],[Status.Photo]]="Absent","No","Yes")</f>
        <v>Yes</v>
      </c>
      <c r="C53" s="8"/>
      <c r="D53" t="s">
        <v>23</v>
      </c>
      <c r="F53" s="1" t="s">
        <v>253</v>
      </c>
      <c r="G53" s="2" t="s">
        <v>92</v>
      </c>
      <c r="H53" s="2" t="s">
        <v>92</v>
      </c>
      <c r="I53" t="s">
        <v>296</v>
      </c>
      <c r="J53" s="6">
        <v>2020</v>
      </c>
      <c r="K53" s="6">
        <v>30</v>
      </c>
      <c r="L53" s="6">
        <v>36</v>
      </c>
      <c r="M53" s="3" t="str">
        <f>_xlfn.CONCAT(portfolio.table[[#This Row],[Width]],"x",portfolio.table[[#This Row],[Length]])</f>
        <v>30x36</v>
      </c>
      <c r="N53" s="7" t="s">
        <v>96</v>
      </c>
      <c r="O53" s="29" t="s">
        <v>102</v>
      </c>
      <c r="P53" s="2">
        <v>300</v>
      </c>
      <c r="Q53" s="2">
        <v>300</v>
      </c>
      <c r="R53" s="9">
        <v>44426</v>
      </c>
      <c r="S53" t="s">
        <v>295</v>
      </c>
      <c r="T53" s="16">
        <f>VLOOKUP(portfolio.table[[#This Row],[Width]]*portfolio.table[[#This Row],[Length]],Price.Table[[Area]:[Price.Total]],5)</f>
        <v>93.478999999999999</v>
      </c>
      <c r="U53" s="16">
        <f>IF(portfolio.table[[#This Row],[Price.Sale]]&gt;0,portfolio.table[[#This Row],[Price.Sale]]-portfolio.table[[#This Row],[Cost.Production]],"")</f>
        <v>206.52100000000002</v>
      </c>
      <c r="V53" s="16">
        <f>3*portfolio.table[[#This Row],[Width]]*portfolio.table[[#This Row],[Length]]</f>
        <v>3240</v>
      </c>
    </row>
    <row r="54" spans="1:22" x14ac:dyDescent="0.55000000000000004">
      <c r="A5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Comics_Gamora</v>
      </c>
      <c r="B54" s="8" t="str">
        <f>IF(portfolio.table[[#This Row],[Status.Photo]]="Absent","No","Yes")</f>
        <v>No</v>
      </c>
      <c r="C54" s="8"/>
      <c r="D54" t="s">
        <v>25</v>
      </c>
      <c r="E54" t="s">
        <v>345</v>
      </c>
      <c r="F54" s="1" t="s">
        <v>311</v>
      </c>
      <c r="G54" s="2" t="s">
        <v>297</v>
      </c>
      <c r="H54" s="2" t="s">
        <v>94</v>
      </c>
      <c r="I54" t="s">
        <v>342</v>
      </c>
      <c r="J54" s="6">
        <v>2021</v>
      </c>
      <c r="K54" s="6">
        <v>16</v>
      </c>
      <c r="L54" s="6">
        <v>20</v>
      </c>
      <c r="M54" s="3" t="str">
        <f>_xlfn.CONCAT(portfolio.table[[#This Row],[Width]],"x",portfolio.table[[#This Row],[Length]])</f>
        <v>16x20</v>
      </c>
      <c r="N54" s="7" t="s">
        <v>96</v>
      </c>
      <c r="O54" s="29" t="s">
        <v>87</v>
      </c>
      <c r="P54" s="2">
        <v>150</v>
      </c>
      <c r="Q54" s="2"/>
      <c r="R54" s="9"/>
      <c r="T54" s="16">
        <f>VLOOKUP(portfolio.table[[#This Row],[Width]]*portfolio.table[[#This Row],[Length]],Price.Table[[Area]:[Price.Total]],5)</f>
        <v>34.579000000000001</v>
      </c>
      <c r="U54" s="16" t="str">
        <f>IF(portfolio.table[[#This Row],[Price.Sale]]&gt;0,portfolio.table[[#This Row],[Price.Sale]]-portfolio.table[[#This Row],[Cost.Production]],"")</f>
        <v/>
      </c>
      <c r="V54" s="16">
        <f>3*portfolio.table[[#This Row],[Width]]*portfolio.table[[#This Row],[Length]]</f>
        <v>960</v>
      </c>
    </row>
    <row r="55" spans="1:22" x14ac:dyDescent="0.55000000000000004">
      <c r="A5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Animals_Gentle</v>
      </c>
      <c r="B55" s="8" t="str">
        <f>IF(portfolio.table[[#This Row],[Status.Photo]]="Absent","No","Yes")</f>
        <v>Yes</v>
      </c>
      <c r="C55" s="8"/>
      <c r="D55" t="s">
        <v>23</v>
      </c>
      <c r="F55" s="1" t="s">
        <v>374</v>
      </c>
      <c r="G55" s="2" t="s">
        <v>92</v>
      </c>
      <c r="H55" s="2" t="s">
        <v>92</v>
      </c>
      <c r="I55" t="s">
        <v>391</v>
      </c>
      <c r="J55" s="6">
        <v>2022</v>
      </c>
      <c r="K55" s="6">
        <v>30</v>
      </c>
      <c r="L55" s="6">
        <v>36</v>
      </c>
      <c r="M55" s="3" t="str">
        <f>_xlfn.CONCAT(portfolio.table[[#This Row],[Width]],"x",portfolio.table[[#This Row],[Length]])</f>
        <v>30x36</v>
      </c>
      <c r="N55" s="7" t="s">
        <v>96</v>
      </c>
      <c r="O55" s="29" t="s">
        <v>87</v>
      </c>
      <c r="P55" s="2"/>
      <c r="Q55" s="2"/>
      <c r="R55" s="9"/>
      <c r="T55" s="28">
        <f>VLOOKUP(portfolio.table[[#This Row],[Width]]*portfolio.table[[#This Row],[Length]],Price.Table[[Area]:[Price.Total]],5)</f>
        <v>93.478999999999999</v>
      </c>
      <c r="U55" s="16" t="str">
        <f>IF(portfolio.table[[#This Row],[Price.Sale]]&gt;0,portfolio.table[[#This Row],[Price.Sale]]-portfolio.table[[#This Row],[Cost.Production]],"")</f>
        <v/>
      </c>
      <c r="V55" s="16">
        <f>3*portfolio.table[[#This Row],[Width]]*portfolio.table[[#This Row],[Length]]</f>
        <v>3240</v>
      </c>
    </row>
    <row r="56" spans="1:22" x14ac:dyDescent="0.55000000000000004">
      <c r="A5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Animals_GoldenPuppy</v>
      </c>
      <c r="B56" s="8" t="str">
        <f>IF(portfolio.table[[#This Row],[Status.Photo]]="Absent","No","Yes")</f>
        <v>No</v>
      </c>
      <c r="C56" s="8"/>
      <c r="D56" t="s">
        <v>23</v>
      </c>
      <c r="F56" s="1" t="s">
        <v>386</v>
      </c>
      <c r="G56" s="2" t="s">
        <v>297</v>
      </c>
      <c r="H56" s="2" t="s">
        <v>94</v>
      </c>
      <c r="J56" s="6">
        <v>2022</v>
      </c>
      <c r="K56" s="6"/>
      <c r="L56" s="6"/>
      <c r="M56" s="3" t="str">
        <f>_xlfn.CONCAT(portfolio.table[[#This Row],[Width]],"x",portfolio.table[[#This Row],[Length]])</f>
        <v>x</v>
      </c>
      <c r="N56" s="7" t="s">
        <v>96</v>
      </c>
      <c r="O56" s="29" t="s">
        <v>280</v>
      </c>
      <c r="P56" s="2"/>
      <c r="Q56" s="2"/>
      <c r="R56" s="9"/>
      <c r="T56" s="28" t="e">
        <f>VLOOKUP(portfolio.table[[#This Row],[Width]]*portfolio.table[[#This Row],[Length]],Price.Table[[Area]:[Price.Total]],5)</f>
        <v>#N/A</v>
      </c>
      <c r="U56" s="16" t="str">
        <f>IF(portfolio.table[[#This Row],[Price.Sale]]&gt;0,portfolio.table[[#This Row],[Price.Sale]]-portfolio.table[[#This Row],[Cost.Production]],"")</f>
        <v/>
      </c>
      <c r="V56" s="16">
        <f>3*portfolio.table[[#This Row],[Width]]*portfolio.table[[#This Row],[Length]]</f>
        <v>0</v>
      </c>
    </row>
    <row r="57" spans="1:22" x14ac:dyDescent="0.55000000000000004">
      <c r="A5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Landscape_GoldenSunset</v>
      </c>
      <c r="B57" s="8" t="str">
        <f>IF(portfolio.table[[#This Row],[Status.Photo]]="Absent","No","Yes")</f>
        <v>Yes</v>
      </c>
      <c r="C57" s="8"/>
      <c r="D57" t="s">
        <v>21</v>
      </c>
      <c r="F57" s="1" t="s">
        <v>389</v>
      </c>
      <c r="G57" s="2" t="s">
        <v>92</v>
      </c>
      <c r="H57" s="2" t="s">
        <v>92</v>
      </c>
      <c r="I57" t="s">
        <v>397</v>
      </c>
      <c r="J57" s="6">
        <v>2022</v>
      </c>
      <c r="K57" s="6">
        <v>30</v>
      </c>
      <c r="L57" s="6">
        <v>36</v>
      </c>
      <c r="M57" s="3" t="str">
        <f>_xlfn.CONCAT(portfolio.table[[#This Row],[Width]],"x",portfolio.table[[#This Row],[Length]])</f>
        <v>30x36</v>
      </c>
      <c r="N57" s="7" t="s">
        <v>96</v>
      </c>
      <c r="O57" s="29" t="s">
        <v>87</v>
      </c>
      <c r="P57" s="2"/>
      <c r="Q57" s="2"/>
      <c r="R57" s="9"/>
      <c r="T57" s="28">
        <f>VLOOKUP(portfolio.table[[#This Row],[Width]]*portfolio.table[[#This Row],[Length]],Price.Table[[Area]:[Price.Total]],5)</f>
        <v>93.478999999999999</v>
      </c>
      <c r="U57" s="16" t="str">
        <f>IF(portfolio.table[[#This Row],[Price.Sale]]&gt;0,portfolio.table[[#This Row],[Price.Sale]]-portfolio.table[[#This Row],[Cost.Production]],"")</f>
        <v/>
      </c>
      <c r="V57" s="16">
        <f>3*portfolio.table[[#This Row],[Width]]*portfolio.table[[#This Row],[Length]]</f>
        <v>3240</v>
      </c>
    </row>
    <row r="58" spans="1:22" x14ac:dyDescent="0.55000000000000004">
      <c r="A5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Abstract_Gravity</v>
      </c>
      <c r="B58" s="8" t="str">
        <f>IF(portfolio.table[[#This Row],[Status.Photo]]="Absent","No","Yes")</f>
        <v>Yes</v>
      </c>
      <c r="C58" s="8"/>
      <c r="D58" t="s">
        <v>28</v>
      </c>
      <c r="F58" s="1" t="s">
        <v>167</v>
      </c>
      <c r="G58" s="2" t="s">
        <v>92</v>
      </c>
      <c r="H58" s="2" t="s">
        <v>93</v>
      </c>
      <c r="I58" t="s">
        <v>171</v>
      </c>
      <c r="J58" s="6">
        <v>2020</v>
      </c>
      <c r="K58" s="6">
        <v>24</v>
      </c>
      <c r="L58" s="6">
        <v>48</v>
      </c>
      <c r="M58" s="3" t="str">
        <f>_xlfn.CONCAT(portfolio.table[[#This Row],[Width]],"x",portfolio.table[[#This Row],[Length]])</f>
        <v>24x48</v>
      </c>
      <c r="N58" s="7" t="s">
        <v>96</v>
      </c>
      <c r="O58" s="29" t="s">
        <v>57</v>
      </c>
      <c r="P58" s="2">
        <v>200</v>
      </c>
      <c r="Q58" s="2">
        <v>200</v>
      </c>
      <c r="R58" s="9">
        <v>44072</v>
      </c>
      <c r="S58" t="s">
        <v>60</v>
      </c>
      <c r="T58" s="16">
        <f>VLOOKUP(portfolio.table[[#This Row],[Width]]*portfolio.table[[#This Row],[Length]],Price.Table[[Area]:[Price.Total]],5)</f>
        <v>99.058999999999997</v>
      </c>
      <c r="U58" s="16">
        <f>IF(portfolio.table[[#This Row],[Price.Sale]]&gt;0,portfolio.table[[#This Row],[Price.Sale]]-portfolio.table[[#This Row],[Cost.Production]],"")</f>
        <v>100.941</v>
      </c>
      <c r="V58" s="16">
        <f>3*portfolio.table[[#This Row],[Width]]*portfolio.table[[#This Row],[Length]]</f>
        <v>3456</v>
      </c>
    </row>
    <row r="59" spans="1:22" x14ac:dyDescent="0.55000000000000004">
      <c r="A5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Portrait_HenrysMirror</v>
      </c>
      <c r="B59" s="8" t="str">
        <f>IF(portfolio.table[[#This Row],[Status.Photo]]="Absent","No","Yes")</f>
        <v>Yes</v>
      </c>
      <c r="C59" s="8"/>
      <c r="D59" t="s">
        <v>32</v>
      </c>
      <c r="F59" s="1" t="s">
        <v>264</v>
      </c>
      <c r="G59" s="2" t="s">
        <v>92</v>
      </c>
      <c r="H59" s="2" t="s">
        <v>92</v>
      </c>
      <c r="I59" t="s">
        <v>265</v>
      </c>
      <c r="J59" s="6">
        <v>2021</v>
      </c>
      <c r="K59" s="6">
        <v>18</v>
      </c>
      <c r="L59" s="6">
        <v>24</v>
      </c>
      <c r="M59" s="3" t="str">
        <f>_xlfn.CONCAT(portfolio.table[[#This Row],[Width]],"x",portfolio.table[[#This Row],[Length]])</f>
        <v>18x24</v>
      </c>
      <c r="N59" s="7" t="s">
        <v>96</v>
      </c>
      <c r="O59" s="29" t="s">
        <v>102</v>
      </c>
      <c r="P59" s="2">
        <v>400</v>
      </c>
      <c r="Q59" s="2">
        <v>400</v>
      </c>
      <c r="R59" s="9"/>
      <c r="S59" t="s">
        <v>354</v>
      </c>
      <c r="T59" s="16">
        <f>VLOOKUP(portfolio.table[[#This Row],[Width]]*portfolio.table[[#This Row],[Length]],Price.Table[[Area]:[Price.Total]],5)</f>
        <v>43.259</v>
      </c>
      <c r="U59" s="16">
        <f>IF(portfolio.table[[#This Row],[Price.Sale]]&gt;0,portfolio.table[[#This Row],[Price.Sale]]-portfolio.table[[#This Row],[Cost.Production]],"")</f>
        <v>356.74099999999999</v>
      </c>
      <c r="V59" s="16">
        <f>3*portfolio.table[[#This Row],[Width]]*portfolio.table[[#This Row],[Length]]</f>
        <v>1296</v>
      </c>
    </row>
    <row r="60" spans="1:22" x14ac:dyDescent="0.55000000000000004">
      <c r="A6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Animals_EagleWithFish</v>
      </c>
      <c r="B60" s="8" t="str">
        <f>IF(portfolio.table[[#This Row],[Status.Photo]]="Absent","No","Yes")</f>
        <v>No</v>
      </c>
      <c r="C60" s="8"/>
      <c r="D60" t="s">
        <v>23</v>
      </c>
      <c r="E60" t="s">
        <v>22</v>
      </c>
      <c r="F60" s="1" t="s">
        <v>412</v>
      </c>
      <c r="G60" s="2" t="s">
        <v>92</v>
      </c>
      <c r="H60" s="2" t="s">
        <v>94</v>
      </c>
      <c r="I60" t="s">
        <v>323</v>
      </c>
      <c r="J60" s="6">
        <v>2021</v>
      </c>
      <c r="K60" s="6">
        <v>24</v>
      </c>
      <c r="L60" s="6">
        <v>48</v>
      </c>
      <c r="M60" s="3" t="str">
        <f>_xlfn.CONCAT(portfolio.table[[#This Row],[Width]],"x",portfolio.table[[#This Row],[Length]])</f>
        <v>24x48</v>
      </c>
      <c r="N60" s="7" t="s">
        <v>96</v>
      </c>
      <c r="O60" s="29" t="s">
        <v>87</v>
      </c>
      <c r="P60" s="2">
        <v>0</v>
      </c>
      <c r="Q60" s="2"/>
      <c r="R60" s="9"/>
      <c r="T60" s="16">
        <f>VLOOKUP(portfolio.table[[#This Row],[Width]]*portfolio.table[[#This Row],[Length]],Price.Table[[Area]:[Price.Total]],5)</f>
        <v>99.058999999999997</v>
      </c>
      <c r="U60" s="16" t="str">
        <f>IF(portfolio.table[[#This Row],[Price.Sale]]&gt;0,portfolio.table[[#This Row],[Price.Sale]]-portfolio.table[[#This Row],[Cost.Production]],"")</f>
        <v/>
      </c>
      <c r="V60" s="16">
        <f>3*portfolio.table[[#This Row],[Width]]*portfolio.table[[#This Row],[Length]]</f>
        <v>3456</v>
      </c>
    </row>
    <row r="61" spans="1:22" x14ac:dyDescent="0.55000000000000004">
      <c r="A6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Animals_HorseHeadOn</v>
      </c>
      <c r="B61" s="8" t="str">
        <f>IF(portfolio.table[[#This Row],[Status.Photo]]="Absent","No","Yes")</f>
        <v>No</v>
      </c>
      <c r="C61" s="8"/>
      <c r="D61" t="s">
        <v>23</v>
      </c>
      <c r="F61" s="1" t="s">
        <v>384</v>
      </c>
      <c r="G61" s="2" t="s">
        <v>297</v>
      </c>
      <c r="H61" s="2" t="s">
        <v>94</v>
      </c>
      <c r="J61" s="6">
        <v>2022</v>
      </c>
      <c r="K61" s="6"/>
      <c r="L61" s="6"/>
      <c r="M61" s="3" t="str">
        <f>_xlfn.CONCAT(portfolio.table[[#This Row],[Width]],"x",portfolio.table[[#This Row],[Length]])</f>
        <v>x</v>
      </c>
      <c r="N61" s="7" t="s">
        <v>96</v>
      </c>
      <c r="O61" s="29" t="s">
        <v>280</v>
      </c>
      <c r="P61" s="2"/>
      <c r="Q61" s="2"/>
      <c r="R61" s="9"/>
      <c r="T61" s="28" t="e">
        <f>VLOOKUP(portfolio.table[[#This Row],[Width]]*portfolio.table[[#This Row],[Length]],Price.Table[[Area]:[Price.Total]],5)</f>
        <v>#N/A</v>
      </c>
      <c r="U61" s="16" t="str">
        <f>IF(portfolio.table[[#This Row],[Price.Sale]]&gt;0,portfolio.table[[#This Row],[Price.Sale]]-portfolio.table[[#This Row],[Cost.Production]],"")</f>
        <v/>
      </c>
      <c r="V61" s="16">
        <f>3*portfolio.table[[#This Row],[Width]]*portfolio.table[[#This Row],[Length]]</f>
        <v>0</v>
      </c>
    </row>
    <row r="62" spans="1:22" x14ac:dyDescent="0.55000000000000004">
      <c r="A6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Stills_Hydrangeas</v>
      </c>
      <c r="B62" s="8" t="str">
        <f>IF(portfolio.table[[#This Row],[Status.Photo]]="Absent","No","Yes")</f>
        <v>Yes</v>
      </c>
      <c r="C62" s="8"/>
      <c r="D62" t="s">
        <v>46</v>
      </c>
      <c r="E62" t="s">
        <v>90</v>
      </c>
      <c r="F62" s="1" t="s">
        <v>14</v>
      </c>
      <c r="G62" s="2" t="s">
        <v>92</v>
      </c>
      <c r="H62" s="2" t="s">
        <v>92</v>
      </c>
      <c r="I62" t="s">
        <v>193</v>
      </c>
      <c r="J62" s="6">
        <v>2000</v>
      </c>
      <c r="K62" s="6">
        <v>24</v>
      </c>
      <c r="L62" s="6">
        <v>24</v>
      </c>
      <c r="M62" s="3" t="str">
        <f>_xlfn.CONCAT(portfolio.table[[#This Row],[Width]],"x",portfolio.table[[#This Row],[Length]])</f>
        <v>24x24</v>
      </c>
      <c r="N62" s="7" t="s">
        <v>96</v>
      </c>
      <c r="O62" s="29" t="s">
        <v>87</v>
      </c>
      <c r="P62" s="2">
        <v>200</v>
      </c>
      <c r="Q62" s="2"/>
      <c r="R62" s="9"/>
      <c r="T62" s="16">
        <f>VLOOKUP(portfolio.table[[#This Row],[Width]]*portfolio.table[[#This Row],[Length]],Price.Table[[Area]:[Price.Total]],5)</f>
        <v>54.418999999999997</v>
      </c>
      <c r="U62" s="16" t="str">
        <f>IF(portfolio.table[[#This Row],[Price.Sale]]&gt;0,portfolio.table[[#This Row],[Price.Sale]]-portfolio.table[[#This Row],[Cost.Production]],"")</f>
        <v/>
      </c>
      <c r="V62" s="16">
        <f>3*portfolio.table[[#This Row],[Width]]*portfolio.table[[#This Row],[Length]]</f>
        <v>1728</v>
      </c>
    </row>
    <row r="63" spans="1:22" x14ac:dyDescent="0.55000000000000004">
      <c r="A6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Automotive_IanLaw</v>
      </c>
      <c r="B63" s="8" t="str">
        <f>IF(portfolio.table[[#This Row],[Status.Photo]]="Absent","No","Yes")</f>
        <v>Yes</v>
      </c>
      <c r="C63" s="8"/>
      <c r="D63" t="s">
        <v>24</v>
      </c>
      <c r="E63" t="s">
        <v>27</v>
      </c>
      <c r="F63" s="1" t="s">
        <v>58</v>
      </c>
      <c r="G63" s="2" t="s">
        <v>92</v>
      </c>
      <c r="H63" s="2" t="s">
        <v>92</v>
      </c>
      <c r="I63" t="s">
        <v>108</v>
      </c>
      <c r="J63" s="6">
        <v>2020</v>
      </c>
      <c r="K63" s="6">
        <v>30</v>
      </c>
      <c r="L63" s="6">
        <v>36</v>
      </c>
      <c r="M63" s="3" t="str">
        <f>_xlfn.CONCAT(portfolio.table[[#This Row],[Width]],"x",portfolio.table[[#This Row],[Length]])</f>
        <v>30x36</v>
      </c>
      <c r="N63" s="7" t="s">
        <v>96</v>
      </c>
      <c r="O63" s="29" t="s">
        <v>102</v>
      </c>
      <c r="P63" s="2">
        <v>300</v>
      </c>
      <c r="Q63" s="2">
        <v>300</v>
      </c>
      <c r="R63" s="9">
        <v>44006</v>
      </c>
      <c r="S63" t="s">
        <v>103</v>
      </c>
      <c r="T63" s="16">
        <f>VLOOKUP(portfolio.table[[#This Row],[Width]]*portfolio.table[[#This Row],[Length]],Price.Table[[Area]:[Price.Total]],5)</f>
        <v>93.478999999999999</v>
      </c>
      <c r="U63" s="16">
        <f>IF(portfolio.table[[#This Row],[Price.Sale]]&gt;0,portfolio.table[[#This Row],[Price.Sale]]-portfolio.table[[#This Row],[Cost.Production]],"")</f>
        <v>206.52100000000002</v>
      </c>
      <c r="V63" s="16">
        <f>3*portfolio.table[[#This Row],[Width]]*portfolio.table[[#This Row],[Length]]</f>
        <v>3240</v>
      </c>
    </row>
    <row r="64" spans="1:22" x14ac:dyDescent="0.55000000000000004">
      <c r="A6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Comics_IronMan</v>
      </c>
      <c r="B64" s="8" t="str">
        <f>IF(portfolio.table[[#This Row],[Status.Photo]]="Absent","No","Yes")</f>
        <v>Yes</v>
      </c>
      <c r="C64" s="8"/>
      <c r="D64" t="s">
        <v>25</v>
      </c>
      <c r="E64" t="s">
        <v>345</v>
      </c>
      <c r="F64" s="1" t="s">
        <v>258</v>
      </c>
      <c r="G64" s="2" t="s">
        <v>92</v>
      </c>
      <c r="H64" s="2" t="s">
        <v>92</v>
      </c>
      <c r="I64" t="s">
        <v>299</v>
      </c>
      <c r="J64" s="6">
        <v>2021</v>
      </c>
      <c r="K64" s="6">
        <v>16</v>
      </c>
      <c r="L64" s="6">
        <v>20</v>
      </c>
      <c r="M64" s="3" t="str">
        <f>_xlfn.CONCAT(portfolio.table[[#This Row],[Width]],"x",portfolio.table[[#This Row],[Length]])</f>
        <v>16x20</v>
      </c>
      <c r="N64" s="7" t="s">
        <v>96</v>
      </c>
      <c r="O64" s="29" t="s">
        <v>87</v>
      </c>
      <c r="P64" s="2">
        <v>150</v>
      </c>
      <c r="Q64" s="2"/>
      <c r="R64" s="9"/>
      <c r="S64" t="s">
        <v>344</v>
      </c>
      <c r="T64" s="16">
        <f>VLOOKUP(portfolio.table[[#This Row],[Width]]*portfolio.table[[#This Row],[Length]],Price.Table[[Area]:[Price.Total]],5)</f>
        <v>34.579000000000001</v>
      </c>
      <c r="U64" s="16" t="str">
        <f>IF(portfolio.table[[#This Row],[Price.Sale]]&gt;0,portfolio.table[[#This Row],[Price.Sale]]-portfolio.table[[#This Row],[Cost.Production]],"")</f>
        <v/>
      </c>
      <c r="V64" s="16">
        <f>3*portfolio.table[[#This Row],[Width]]*portfolio.table[[#This Row],[Length]]</f>
        <v>960</v>
      </c>
    </row>
    <row r="65" spans="1:22" x14ac:dyDescent="0.55000000000000004">
      <c r="A6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Stills_IvyGeraniums</v>
      </c>
      <c r="B65" s="8" t="str">
        <f>IF(portfolio.table[[#This Row],[Status.Photo]]="Absent","No","Yes")</f>
        <v>Yes</v>
      </c>
      <c r="C65" s="8"/>
      <c r="D65" t="s">
        <v>46</v>
      </c>
      <c r="E65" t="s">
        <v>90</v>
      </c>
      <c r="F65" s="1" t="s">
        <v>10</v>
      </c>
      <c r="G65" s="2" t="s">
        <v>92</v>
      </c>
      <c r="H65" s="2" t="s">
        <v>93</v>
      </c>
      <c r="I65" t="s">
        <v>191</v>
      </c>
      <c r="J65" s="6">
        <v>2004</v>
      </c>
      <c r="K65" s="6">
        <v>16</v>
      </c>
      <c r="L65" s="6">
        <v>16</v>
      </c>
      <c r="M65" s="3" t="str">
        <f>_xlfn.CONCAT(portfolio.table[[#This Row],[Width]],"x",portfolio.table[[#This Row],[Length]])</f>
        <v>16x16</v>
      </c>
      <c r="N65" s="7" t="s">
        <v>96</v>
      </c>
      <c r="O65" s="29" t="s">
        <v>87</v>
      </c>
      <c r="P65" s="2">
        <v>175</v>
      </c>
      <c r="Q65" s="2"/>
      <c r="R65" s="9"/>
      <c r="S65" t="s">
        <v>335</v>
      </c>
      <c r="T65" s="16">
        <f>VLOOKUP(portfolio.table[[#This Row],[Width]]*portfolio.table[[#This Row],[Length]],Price.Table[[Area]:[Price.Total]],5)</f>
        <v>29.619</v>
      </c>
      <c r="U65" s="16" t="str">
        <f>IF(portfolio.table[[#This Row],[Price.Sale]]&gt;0,portfolio.table[[#This Row],[Price.Sale]]-portfolio.table[[#This Row],[Cost.Production]],"")</f>
        <v/>
      </c>
      <c r="V65" s="16">
        <f>3*portfolio.table[[#This Row],[Width]]*portfolio.table[[#This Row],[Length]]</f>
        <v>768</v>
      </c>
    </row>
    <row r="66" spans="1:22" x14ac:dyDescent="0.55000000000000004">
      <c r="A6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Animals_Jewel</v>
      </c>
      <c r="B66" s="8" t="str">
        <f>IF(portfolio.table[[#This Row],[Status.Photo]]="Absent","No","Yes")</f>
        <v>Yes</v>
      </c>
      <c r="C66" s="8"/>
      <c r="D66" t="s">
        <v>23</v>
      </c>
      <c r="F66" s="1" t="s">
        <v>247</v>
      </c>
      <c r="G66" s="2" t="s">
        <v>92</v>
      </c>
      <c r="H66" s="2" t="s">
        <v>92</v>
      </c>
      <c r="I66" t="s">
        <v>274</v>
      </c>
      <c r="J66" s="6">
        <v>2021</v>
      </c>
      <c r="K66" s="6">
        <v>30</v>
      </c>
      <c r="L66" s="6">
        <v>36</v>
      </c>
      <c r="M66" s="3" t="str">
        <f>_xlfn.CONCAT(portfolio.table[[#This Row],[Width]],"x",portfolio.table[[#This Row],[Length]])</f>
        <v>30x36</v>
      </c>
      <c r="N66" s="7" t="s">
        <v>96</v>
      </c>
      <c r="O66" s="29" t="s">
        <v>57</v>
      </c>
      <c r="P66" s="2">
        <v>300</v>
      </c>
      <c r="Q66" s="2">
        <v>300</v>
      </c>
      <c r="R66" s="9">
        <v>44302</v>
      </c>
      <c r="S66" t="s">
        <v>60</v>
      </c>
      <c r="T66" s="16">
        <f>VLOOKUP(portfolio.table[[#This Row],[Width]]*portfolio.table[[#This Row],[Length]],Price.Table[[Area]:[Price.Total]],5)</f>
        <v>93.478999999999999</v>
      </c>
      <c r="U66" s="16">
        <f>IF(portfolio.table[[#This Row],[Price.Sale]]&gt;0,portfolio.table[[#This Row],[Price.Sale]]-portfolio.table[[#This Row],[Cost.Production]],"")</f>
        <v>206.52100000000002</v>
      </c>
      <c r="V66" s="16">
        <f>3*portfolio.table[[#This Row],[Width]]*portfolio.table[[#This Row],[Length]]</f>
        <v>3240</v>
      </c>
    </row>
    <row r="67" spans="1:22" x14ac:dyDescent="0.55000000000000004">
      <c r="A6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Animals_Jim</v>
      </c>
      <c r="B67" s="8" t="str">
        <f>IF(portfolio.table[[#This Row],[Status.Photo]]="Absent","No","Yes")</f>
        <v>Yes</v>
      </c>
      <c r="C67" s="8"/>
      <c r="D67" t="s">
        <v>23</v>
      </c>
      <c r="E67" t="s">
        <v>22</v>
      </c>
      <c r="F67" s="1" t="s">
        <v>39</v>
      </c>
      <c r="G67" s="2" t="s">
        <v>92</v>
      </c>
      <c r="H67" s="2" t="s">
        <v>93</v>
      </c>
      <c r="I67" t="s">
        <v>107</v>
      </c>
      <c r="J67" s="6">
        <v>2020</v>
      </c>
      <c r="K67" s="6">
        <v>30</v>
      </c>
      <c r="L67" s="6">
        <v>36</v>
      </c>
      <c r="M67" s="3" t="str">
        <f>_xlfn.CONCAT(portfolio.table[[#This Row],[Width]],"x",portfolio.table[[#This Row],[Length]])</f>
        <v>30x36</v>
      </c>
      <c r="N67" s="7" t="s">
        <v>96</v>
      </c>
      <c r="O67" s="29" t="s">
        <v>102</v>
      </c>
      <c r="P67" s="2">
        <v>300</v>
      </c>
      <c r="Q67" s="2">
        <v>150</v>
      </c>
      <c r="R67" s="9">
        <v>43925</v>
      </c>
      <c r="S67" t="s">
        <v>103</v>
      </c>
      <c r="T67" s="16">
        <f>VLOOKUP(portfolio.table[[#This Row],[Width]]*portfolio.table[[#This Row],[Length]],Price.Table[[Area]:[Price.Total]],5)</f>
        <v>93.478999999999999</v>
      </c>
      <c r="U67" s="16">
        <f>IF(portfolio.table[[#This Row],[Price.Sale]]&gt;0,portfolio.table[[#This Row],[Price.Sale]]-portfolio.table[[#This Row],[Cost.Production]],"")</f>
        <v>56.521000000000001</v>
      </c>
      <c r="V67" s="16">
        <f>3*portfolio.table[[#This Row],[Width]]*portfolio.table[[#This Row],[Length]]</f>
        <v>3240</v>
      </c>
    </row>
    <row r="68" spans="1:22" x14ac:dyDescent="0.55000000000000004">
      <c r="A6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Sports_Jockeys</v>
      </c>
      <c r="B68" s="8" t="str">
        <f>IF(portfolio.table[[#This Row],[Status.Photo]]="Absent","No","Yes")</f>
        <v>Yes</v>
      </c>
      <c r="C68" s="8"/>
      <c r="D68" t="s">
        <v>43</v>
      </c>
      <c r="E68" t="s">
        <v>45</v>
      </c>
      <c r="F68" s="1" t="s">
        <v>48</v>
      </c>
      <c r="G68" s="2" t="s">
        <v>92</v>
      </c>
      <c r="H68" s="2" t="s">
        <v>93</v>
      </c>
      <c r="I68" t="s">
        <v>146</v>
      </c>
      <c r="J68" s="6">
        <v>2008</v>
      </c>
      <c r="K68" s="6">
        <v>36</v>
      </c>
      <c r="L68" s="6">
        <v>36</v>
      </c>
      <c r="M68" s="3" t="str">
        <f>_xlfn.CONCAT(portfolio.table[[#This Row],[Width]],"x",portfolio.table[[#This Row],[Length]])</f>
        <v>36x36</v>
      </c>
      <c r="N68" s="7" t="s">
        <v>96</v>
      </c>
      <c r="O68" s="29" t="s">
        <v>87</v>
      </c>
      <c r="P68" s="2">
        <v>1200</v>
      </c>
      <c r="Q68" s="2"/>
      <c r="R68" s="9"/>
      <c r="T68" s="16">
        <f>VLOOKUP(portfolio.table[[#This Row],[Width]]*portfolio.table[[#This Row],[Length]],Price.Table[[Area]:[Price.Total]],5)</f>
        <v>110.21899999999999</v>
      </c>
      <c r="U68" s="16" t="str">
        <f>IF(portfolio.table[[#This Row],[Price.Sale]]&gt;0,portfolio.table[[#This Row],[Price.Sale]]-portfolio.table[[#This Row],[Cost.Production]],"")</f>
        <v/>
      </c>
      <c r="V68" s="16">
        <f>3*portfolio.table[[#This Row],[Width]]*portfolio.table[[#This Row],[Length]]</f>
        <v>3888</v>
      </c>
    </row>
    <row r="69" spans="1:22" x14ac:dyDescent="0.55000000000000004">
      <c r="A6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Portrait_Judith</v>
      </c>
      <c r="B69" s="8" t="str">
        <f>IF(portfolio.table[[#This Row],[Status.Photo]]="Absent","No","Yes")</f>
        <v>Yes</v>
      </c>
      <c r="C69" s="8"/>
      <c r="D69" t="s">
        <v>32</v>
      </c>
      <c r="F69" s="1" t="s">
        <v>327</v>
      </c>
      <c r="G69" s="2" t="s">
        <v>92</v>
      </c>
      <c r="H69" s="2" t="s">
        <v>92</v>
      </c>
      <c r="I69" t="s">
        <v>328</v>
      </c>
      <c r="J69" s="6">
        <v>2014</v>
      </c>
      <c r="K69" s="6">
        <v>16</v>
      </c>
      <c r="L69" s="6">
        <v>20</v>
      </c>
      <c r="M69" s="3" t="str">
        <f>_xlfn.CONCAT(portfolio.table[[#This Row],[Width]],"x",portfolio.table[[#This Row],[Length]])</f>
        <v>16x20</v>
      </c>
      <c r="N69" s="7" t="s">
        <v>96</v>
      </c>
      <c r="O69" s="29" t="s">
        <v>102</v>
      </c>
      <c r="P69" s="2">
        <v>0</v>
      </c>
      <c r="Q69" s="2">
        <v>0</v>
      </c>
      <c r="R69" s="9">
        <v>41640</v>
      </c>
      <c r="S69" t="s">
        <v>351</v>
      </c>
      <c r="T69" s="16">
        <f>VLOOKUP(portfolio.table[[#This Row],[Width]]*portfolio.table[[#This Row],[Length]],Price.Table[[Area]:[Price.Total]],5)</f>
        <v>34.579000000000001</v>
      </c>
      <c r="U69" s="16" t="str">
        <f>IF(portfolio.table[[#This Row],[Price.Sale]]&gt;0,portfolio.table[[#This Row],[Price.Sale]]-portfolio.table[[#This Row],[Cost.Production]],"")</f>
        <v/>
      </c>
      <c r="V69" s="16">
        <f>3*portfolio.table[[#This Row],[Width]]*portfolio.table[[#This Row],[Length]]</f>
        <v>960</v>
      </c>
    </row>
    <row r="70" spans="1:22" x14ac:dyDescent="0.55000000000000004">
      <c r="A7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Landscape_LaLunaDellamore</v>
      </c>
      <c r="B70" s="8" t="str">
        <f>IF(portfolio.table[[#This Row],[Status.Photo]]="Absent","No","Yes")</f>
        <v>Yes</v>
      </c>
      <c r="C70" s="8"/>
      <c r="D70" t="s">
        <v>21</v>
      </c>
      <c r="F70" s="1" t="s">
        <v>255</v>
      </c>
      <c r="G70" s="2" t="s">
        <v>92</v>
      </c>
      <c r="H70" s="2" t="s">
        <v>92</v>
      </c>
      <c r="I70" t="s">
        <v>286</v>
      </c>
      <c r="J70" s="6">
        <v>2021</v>
      </c>
      <c r="K70" s="6">
        <v>24</v>
      </c>
      <c r="L70" s="6">
        <v>48</v>
      </c>
      <c r="M70" s="3" t="str">
        <f>_xlfn.CONCAT(portfolio.table[[#This Row],[Width]],"x",portfolio.table[[#This Row],[Length]])</f>
        <v>24x48</v>
      </c>
      <c r="N70" s="7" t="s">
        <v>96</v>
      </c>
      <c r="O70" s="29" t="s">
        <v>57</v>
      </c>
      <c r="P70" s="2">
        <v>400</v>
      </c>
      <c r="Q70" s="2">
        <v>450</v>
      </c>
      <c r="R70" s="9">
        <v>44472</v>
      </c>
      <c r="S70" t="s">
        <v>281</v>
      </c>
      <c r="T70" s="16">
        <f>VLOOKUP(portfolio.table[[#This Row],[Width]]*portfolio.table[[#This Row],[Length]],Price.Table[[Area]:[Price.Total]],5)</f>
        <v>99.058999999999997</v>
      </c>
      <c r="U70" s="16">
        <f>IF(portfolio.table[[#This Row],[Price.Sale]]&gt;0,portfolio.table[[#This Row],[Price.Sale]]-portfolio.table[[#This Row],[Cost.Production]],"")</f>
        <v>350.94100000000003</v>
      </c>
      <c r="V70" s="16">
        <f>3*portfolio.table[[#This Row],[Width]]*portfolio.table[[#This Row],[Length]]</f>
        <v>3456</v>
      </c>
    </row>
    <row r="71" spans="1:22" x14ac:dyDescent="0.55000000000000004">
      <c r="A7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Portrait_LadyInRed</v>
      </c>
      <c r="B71" s="8" t="str">
        <f>IF(portfolio.table[[#This Row],[Status.Photo]]="Absent","No","Yes")</f>
        <v>Yes</v>
      </c>
      <c r="C71" s="8"/>
      <c r="D71" t="s">
        <v>32</v>
      </c>
      <c r="E71" t="s">
        <v>27</v>
      </c>
      <c r="F71" s="1" t="s">
        <v>55</v>
      </c>
      <c r="G71" s="2" t="s">
        <v>92</v>
      </c>
      <c r="H71" s="2" t="s">
        <v>92</v>
      </c>
      <c r="I71" t="s">
        <v>133</v>
      </c>
      <c r="J71" s="6">
        <v>2015</v>
      </c>
      <c r="K71" s="6">
        <v>24</v>
      </c>
      <c r="L71" s="6">
        <v>24</v>
      </c>
      <c r="M71" s="3" t="str">
        <f>_xlfn.CONCAT(portfolio.table[[#This Row],[Width]],"x",portfolio.table[[#This Row],[Length]])</f>
        <v>24x24</v>
      </c>
      <c r="N71" s="7" t="s">
        <v>96</v>
      </c>
      <c r="O71" s="29" t="s">
        <v>87</v>
      </c>
      <c r="P71" s="2">
        <v>250</v>
      </c>
      <c r="Q71" s="2"/>
      <c r="R71" s="9"/>
      <c r="T71" s="16">
        <f>VLOOKUP(portfolio.table[[#This Row],[Width]]*portfolio.table[[#This Row],[Length]],Price.Table[[Area]:[Price.Total]],5)</f>
        <v>54.418999999999997</v>
      </c>
      <c r="U71" s="16" t="str">
        <f>IF(portfolio.table[[#This Row],[Price.Sale]]&gt;0,portfolio.table[[#This Row],[Price.Sale]]-portfolio.table[[#This Row],[Cost.Production]],"")</f>
        <v/>
      </c>
      <c r="V71" s="16">
        <f>3*portfolio.table[[#This Row],[Width]]*portfolio.table[[#This Row],[Length]]</f>
        <v>1728</v>
      </c>
    </row>
    <row r="72" spans="1:22" x14ac:dyDescent="0.55000000000000004">
      <c r="A7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Landscape_LakeSunset</v>
      </c>
      <c r="B72" s="8" t="str">
        <f>IF(portfolio.table[[#This Row],[Status.Photo]]="Absent","No","Yes")</f>
        <v>Yes</v>
      </c>
      <c r="C72" s="8"/>
      <c r="D72" t="s">
        <v>21</v>
      </c>
      <c r="F72" s="1" t="s">
        <v>291</v>
      </c>
      <c r="G72" s="2" t="s">
        <v>92</v>
      </c>
      <c r="H72" s="2" t="s">
        <v>92</v>
      </c>
      <c r="I72" t="s">
        <v>322</v>
      </c>
      <c r="J72" s="6">
        <v>2020</v>
      </c>
      <c r="K72" s="6">
        <v>24</v>
      </c>
      <c r="L72" s="6">
        <v>48</v>
      </c>
      <c r="M72" s="3" t="str">
        <f>_xlfn.CONCAT(portfolio.table[[#This Row],[Width]],"x",portfolio.table[[#This Row],[Length]])</f>
        <v>24x48</v>
      </c>
      <c r="N72" s="7" t="s">
        <v>96</v>
      </c>
      <c r="O72" s="29" t="s">
        <v>57</v>
      </c>
      <c r="P72" s="2">
        <v>300</v>
      </c>
      <c r="Q72" s="2">
        <v>300</v>
      </c>
      <c r="R72" s="9">
        <v>44038</v>
      </c>
      <c r="S72" t="s">
        <v>60</v>
      </c>
      <c r="T72" s="16">
        <f>VLOOKUP(portfolio.table[[#This Row],[Width]]*portfolio.table[[#This Row],[Length]],Price.Table[[Area]:[Price.Total]],5)</f>
        <v>99.058999999999997</v>
      </c>
      <c r="U72" s="16">
        <f>IF(portfolio.table[[#This Row],[Price.Sale]]&gt;0,portfolio.table[[#This Row],[Price.Sale]]-portfolio.table[[#This Row],[Cost.Production]],"")</f>
        <v>200.941</v>
      </c>
      <c r="V72" s="16">
        <f>3*portfolio.table[[#This Row],[Width]]*portfolio.table[[#This Row],[Length]]</f>
        <v>3456</v>
      </c>
    </row>
    <row r="73" spans="1:22" x14ac:dyDescent="0.55000000000000004">
      <c r="A7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Animals_LazyDay</v>
      </c>
      <c r="B73" s="8" t="str">
        <f>IF(portfolio.table[[#This Row],[Status.Photo]]="Absent","No","Yes")</f>
        <v>Yes</v>
      </c>
      <c r="C73" s="8"/>
      <c r="D73" t="s">
        <v>23</v>
      </c>
      <c r="E73" t="s">
        <v>118</v>
      </c>
      <c r="F73" s="1" t="s">
        <v>119</v>
      </c>
      <c r="G73" s="2" t="s">
        <v>92</v>
      </c>
      <c r="H73" s="2" t="s">
        <v>92</v>
      </c>
      <c r="I73" t="s">
        <v>120</v>
      </c>
      <c r="J73" s="6">
        <v>2007</v>
      </c>
      <c r="K73" s="6">
        <v>20</v>
      </c>
      <c r="L73" s="6">
        <v>30</v>
      </c>
      <c r="M73" s="3" t="str">
        <f>_xlfn.CONCAT(portfolio.table[[#This Row],[Width]],"x",portfolio.table[[#This Row],[Length]])</f>
        <v>20x30</v>
      </c>
      <c r="N73" s="7" t="s">
        <v>96</v>
      </c>
      <c r="O73" s="29" t="s">
        <v>87</v>
      </c>
      <c r="P73" s="2">
        <v>400</v>
      </c>
      <c r="Q73" s="2"/>
      <c r="R73" s="9"/>
      <c r="T73" s="16">
        <f>VLOOKUP(portfolio.table[[#This Row],[Width]]*portfolio.table[[#This Row],[Length]],Price.Table[[Area]:[Price.Total]],5)</f>
        <v>56.278999999999996</v>
      </c>
      <c r="U73" s="16" t="str">
        <f>IF(portfolio.table[[#This Row],[Price.Sale]]&gt;0,portfolio.table[[#This Row],[Price.Sale]]-portfolio.table[[#This Row],[Cost.Production]],"")</f>
        <v/>
      </c>
      <c r="V73" s="16">
        <f>3*portfolio.table[[#This Row],[Width]]*portfolio.table[[#This Row],[Length]]</f>
        <v>1800</v>
      </c>
    </row>
    <row r="74" spans="1:22" x14ac:dyDescent="0.55000000000000004">
      <c r="A7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Animals_LeanonMe</v>
      </c>
      <c r="B74" s="8" t="str">
        <f>IF(portfolio.table[[#This Row],[Status.Photo]]="Absent","No","Yes")</f>
        <v>Yes</v>
      </c>
      <c r="C74" s="8"/>
      <c r="D74" t="s">
        <v>23</v>
      </c>
      <c r="F74" s="1" t="s">
        <v>250</v>
      </c>
      <c r="G74" s="2" t="s">
        <v>92</v>
      </c>
      <c r="H74" s="2" t="s">
        <v>92</v>
      </c>
      <c r="I74" t="s">
        <v>270</v>
      </c>
      <c r="J74" s="6">
        <v>2021</v>
      </c>
      <c r="K74" s="6">
        <v>24</v>
      </c>
      <c r="L74" s="6">
        <v>30</v>
      </c>
      <c r="M74" s="3" t="str">
        <f>_xlfn.CONCAT(portfolio.table[[#This Row],[Width]],"x",portfolio.table[[#This Row],[Length]])</f>
        <v>24x30</v>
      </c>
      <c r="N74" s="7" t="s">
        <v>96</v>
      </c>
      <c r="O74" s="29" t="s">
        <v>57</v>
      </c>
      <c r="P74" s="2">
        <v>150</v>
      </c>
      <c r="Q74" s="2">
        <v>150</v>
      </c>
      <c r="R74" s="9">
        <v>44374</v>
      </c>
      <c r="S74" t="s">
        <v>293</v>
      </c>
      <c r="T74" s="16">
        <f>VLOOKUP(portfolio.table[[#This Row],[Width]]*portfolio.table[[#This Row],[Length]],Price.Table[[Area]:[Price.Total]],5)</f>
        <v>65.579000000000008</v>
      </c>
      <c r="U74" s="16">
        <f>IF(portfolio.table[[#This Row],[Price.Sale]]&gt;0,portfolio.table[[#This Row],[Price.Sale]]-portfolio.table[[#This Row],[Cost.Production]],"")</f>
        <v>84.420999999999992</v>
      </c>
      <c r="V74" s="16">
        <f>3*portfolio.table[[#This Row],[Width]]*portfolio.table[[#This Row],[Length]]</f>
        <v>2160</v>
      </c>
    </row>
    <row r="75" spans="1:22" x14ac:dyDescent="0.55000000000000004">
      <c r="A7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Sports_LesleyWithTimberSpirit</v>
      </c>
      <c r="B75" s="8" t="str">
        <f>IF(portfolio.table[[#This Row],[Status.Photo]]="Absent","No","Yes")</f>
        <v>Yes</v>
      </c>
      <c r="C75" s="8"/>
      <c r="D75" t="s">
        <v>43</v>
      </c>
      <c r="E75" t="s">
        <v>45</v>
      </c>
      <c r="F75" s="1" t="s">
        <v>104</v>
      </c>
      <c r="G75" s="2" t="s">
        <v>92</v>
      </c>
      <c r="H75" s="2" t="s">
        <v>92</v>
      </c>
      <c r="I75" t="s">
        <v>147</v>
      </c>
      <c r="J75" s="6">
        <v>2005</v>
      </c>
      <c r="K75" s="6">
        <v>14</v>
      </c>
      <c r="L75" s="6">
        <v>20</v>
      </c>
      <c r="M75" s="3" t="str">
        <f>_xlfn.CONCAT(portfolio.table[[#This Row],[Width]],"x",portfolio.table[[#This Row],[Length]])</f>
        <v>14x20</v>
      </c>
      <c r="N75" s="7" t="s">
        <v>96</v>
      </c>
      <c r="O75" s="29" t="s">
        <v>87</v>
      </c>
      <c r="P75" s="2">
        <v>100</v>
      </c>
      <c r="Q75" s="2"/>
      <c r="R75" s="9"/>
      <c r="T75" s="16">
        <f>VLOOKUP(portfolio.table[[#This Row],[Width]]*portfolio.table[[#This Row],[Length]],Price.Table[[Area]:[Price.Total]],5)</f>
        <v>29.619</v>
      </c>
      <c r="U75" s="16" t="str">
        <f>IF(portfolio.table[[#This Row],[Price.Sale]]&gt;0,portfolio.table[[#This Row],[Price.Sale]]-portfolio.table[[#This Row],[Cost.Production]],"")</f>
        <v/>
      </c>
      <c r="V75" s="16">
        <f>3*portfolio.table[[#This Row],[Width]]*portfolio.table[[#This Row],[Length]]</f>
        <v>840</v>
      </c>
    </row>
    <row r="76" spans="1:22" x14ac:dyDescent="0.55000000000000004">
      <c r="A7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Landscape_LighthouseCliffs</v>
      </c>
      <c r="B76" s="8" t="str">
        <f>IF(portfolio.table[[#This Row],[Status.Photo]]="Absent","No","Yes")</f>
        <v>Yes</v>
      </c>
      <c r="C76" s="8"/>
      <c r="D76" t="s">
        <v>21</v>
      </c>
      <c r="F76" s="1" t="s">
        <v>229</v>
      </c>
      <c r="G76" s="2" t="s">
        <v>92</v>
      </c>
      <c r="H76" s="2" t="s">
        <v>92</v>
      </c>
      <c r="I76" t="s">
        <v>230</v>
      </c>
      <c r="J76" s="6">
        <v>2000</v>
      </c>
      <c r="K76" s="6">
        <v>24</v>
      </c>
      <c r="L76" s="6">
        <v>24</v>
      </c>
      <c r="M76" s="3" t="str">
        <f>_xlfn.CONCAT(portfolio.table[[#This Row],[Width]],"x",portfolio.table[[#This Row],[Length]])</f>
        <v>24x24</v>
      </c>
      <c r="N76" s="7" t="s">
        <v>96</v>
      </c>
      <c r="O76" s="29" t="s">
        <v>87</v>
      </c>
      <c r="P76" s="2">
        <v>500</v>
      </c>
      <c r="Q76" s="2"/>
      <c r="R76" s="9"/>
      <c r="T76" s="16">
        <f>VLOOKUP(portfolio.table[[#This Row],[Width]]*portfolio.table[[#This Row],[Length]],Price.Table[[Area]:[Price.Total]],5)</f>
        <v>54.418999999999997</v>
      </c>
      <c r="U76" s="16" t="str">
        <f>IF(portfolio.table[[#This Row],[Price.Sale]]&gt;0,portfolio.table[[#This Row],[Price.Sale]]-portfolio.table[[#This Row],[Cost.Production]],"")</f>
        <v/>
      </c>
      <c r="V76" s="16">
        <f>3*portfolio.table[[#This Row],[Width]]*portfolio.table[[#This Row],[Length]]</f>
        <v>1728</v>
      </c>
    </row>
    <row r="77" spans="1:22" x14ac:dyDescent="0.55000000000000004">
      <c r="A7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Portrait_LoveAtFirstSight</v>
      </c>
      <c r="B77" s="8" t="str">
        <f>IF(portfolio.table[[#This Row],[Status.Photo]]="Absent","No","Yes")</f>
        <v>Yes</v>
      </c>
      <c r="C77" s="8"/>
      <c r="D77" t="s">
        <v>32</v>
      </c>
      <c r="E77" t="s">
        <v>26</v>
      </c>
      <c r="F77" s="1" t="s">
        <v>53</v>
      </c>
      <c r="G77" s="2" t="s">
        <v>92</v>
      </c>
      <c r="H77" s="2" t="s">
        <v>92</v>
      </c>
      <c r="I77" t="s">
        <v>155</v>
      </c>
      <c r="J77" s="6">
        <v>2004</v>
      </c>
      <c r="K77" s="6">
        <v>24</v>
      </c>
      <c r="L77" s="6">
        <v>30</v>
      </c>
      <c r="M77" s="3" t="str">
        <f>_xlfn.CONCAT(portfolio.table[[#This Row],[Width]],"x",portfolio.table[[#This Row],[Length]])</f>
        <v>24x30</v>
      </c>
      <c r="N77" s="7" t="s">
        <v>96</v>
      </c>
      <c r="O77" s="29" t="s">
        <v>280</v>
      </c>
      <c r="P77" s="2">
        <v>0</v>
      </c>
      <c r="Q77" s="2"/>
      <c r="R77" s="9"/>
      <c r="T77" s="16">
        <f>VLOOKUP(portfolio.table[[#This Row],[Width]]*portfolio.table[[#This Row],[Length]],Price.Table[[Area]:[Price.Total]],5)</f>
        <v>65.579000000000008</v>
      </c>
      <c r="U77" s="16" t="str">
        <f>IF(portfolio.table[[#This Row],[Price.Sale]]&gt;0,portfolio.table[[#This Row],[Price.Sale]]-portfolio.table[[#This Row],[Cost.Production]],"")</f>
        <v/>
      </c>
      <c r="V77" s="16">
        <f>3*portfolio.table[[#This Row],[Width]]*portfolio.table[[#This Row],[Length]]</f>
        <v>2160</v>
      </c>
    </row>
    <row r="78" spans="1:22" x14ac:dyDescent="0.55000000000000004">
      <c r="A7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Landscape_LunarLove</v>
      </c>
      <c r="B78" s="8" t="str">
        <f>IF(portfolio.table[[#This Row],[Status.Photo]]="Absent","No","Yes")</f>
        <v>Yes</v>
      </c>
      <c r="C78" s="8"/>
      <c r="D78" t="s">
        <v>21</v>
      </c>
      <c r="F78" s="1" t="s">
        <v>246</v>
      </c>
      <c r="G78" s="2" t="s">
        <v>92</v>
      </c>
      <c r="H78" s="2" t="s">
        <v>92</v>
      </c>
      <c r="I78" t="s">
        <v>304</v>
      </c>
      <c r="J78" s="6">
        <v>2021</v>
      </c>
      <c r="K78" s="6">
        <v>24</v>
      </c>
      <c r="L78" s="6">
        <v>48</v>
      </c>
      <c r="M78" s="3" t="str">
        <f>_xlfn.CONCAT(portfolio.table[[#This Row],[Width]],"x",portfolio.table[[#This Row],[Length]])</f>
        <v>24x48</v>
      </c>
      <c r="N78" s="7" t="s">
        <v>96</v>
      </c>
      <c r="O78" s="29" t="s">
        <v>57</v>
      </c>
      <c r="P78" s="2">
        <v>450</v>
      </c>
      <c r="Q78" s="2">
        <v>450</v>
      </c>
      <c r="R78" s="9">
        <v>44507</v>
      </c>
      <c r="S78" t="s">
        <v>281</v>
      </c>
      <c r="T78" s="16">
        <f>VLOOKUP(portfolio.table[[#This Row],[Width]]*portfolio.table[[#This Row],[Length]],Price.Table[[Area]:[Price.Total]],5)</f>
        <v>99.058999999999997</v>
      </c>
      <c r="U78" s="16">
        <f>IF(portfolio.table[[#This Row],[Price.Sale]]&gt;0,portfolio.table[[#This Row],[Price.Sale]]-portfolio.table[[#This Row],[Cost.Production]],"")</f>
        <v>350.94100000000003</v>
      </c>
      <c r="V78" s="16">
        <f>3*portfolio.table[[#This Row],[Width]]*portfolio.table[[#This Row],[Length]]</f>
        <v>3456</v>
      </c>
    </row>
    <row r="79" spans="1:22" x14ac:dyDescent="0.55000000000000004">
      <c r="A7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Landscape_MainStreetMountAlbert</v>
      </c>
      <c r="B79" s="8" t="str">
        <f>IF(portfolio.table[[#This Row],[Status.Photo]]="Absent","No","Yes")</f>
        <v>Yes</v>
      </c>
      <c r="C79" s="8"/>
      <c r="D79" t="s">
        <v>21</v>
      </c>
      <c r="E79" t="s">
        <v>83</v>
      </c>
      <c r="F79" s="1" t="s">
        <v>237</v>
      </c>
      <c r="G79" s="2" t="s">
        <v>92</v>
      </c>
      <c r="H79" s="2" t="s">
        <v>92</v>
      </c>
      <c r="I79" t="s">
        <v>203</v>
      </c>
      <c r="J79" s="6">
        <v>2006</v>
      </c>
      <c r="K79" s="6">
        <v>18</v>
      </c>
      <c r="L79" s="6">
        <v>24</v>
      </c>
      <c r="M79" s="3" t="str">
        <f>_xlfn.CONCAT(portfolio.table[[#This Row],[Width]],"x",portfolio.table[[#This Row],[Length]])</f>
        <v>18x24</v>
      </c>
      <c r="N79" s="7" t="s">
        <v>96</v>
      </c>
      <c r="O79" s="29" t="s">
        <v>87</v>
      </c>
      <c r="P79" s="2">
        <v>150</v>
      </c>
      <c r="Q79" s="2"/>
      <c r="R79" s="9"/>
      <c r="T79" s="16">
        <f>VLOOKUP(portfolio.table[[#This Row],[Width]]*portfolio.table[[#This Row],[Length]],Price.Table[[Area]:[Price.Total]],5)</f>
        <v>43.259</v>
      </c>
      <c r="U79" s="16" t="str">
        <f>IF(portfolio.table[[#This Row],[Price.Sale]]&gt;0,portfolio.table[[#This Row],[Price.Sale]]-portfolio.table[[#This Row],[Cost.Production]],"")</f>
        <v/>
      </c>
      <c r="V79" s="16">
        <f>3*portfolio.table[[#This Row],[Width]]*portfolio.table[[#This Row],[Length]]</f>
        <v>1296</v>
      </c>
    </row>
    <row r="80" spans="1:22" x14ac:dyDescent="0.55000000000000004">
      <c r="A8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Animals_Majestic</v>
      </c>
      <c r="B80" s="8" t="str">
        <f>IF(portfolio.table[[#This Row],[Status.Photo]]="Absent","No","Yes")</f>
        <v>Yes</v>
      </c>
      <c r="C80" s="8"/>
      <c r="D80" t="s">
        <v>23</v>
      </c>
      <c r="F80" s="1" t="s">
        <v>245</v>
      </c>
      <c r="G80" s="2" t="s">
        <v>92</v>
      </c>
      <c r="H80" s="2" t="s">
        <v>92</v>
      </c>
      <c r="I80" t="s">
        <v>278</v>
      </c>
      <c r="J80" s="6">
        <v>2020</v>
      </c>
      <c r="K80" s="6">
        <v>30</v>
      </c>
      <c r="L80" s="6">
        <v>40</v>
      </c>
      <c r="M80" s="3" t="str">
        <f>_xlfn.CONCAT(portfolio.table[[#This Row],[Width]],"x",portfolio.table[[#This Row],[Length]])</f>
        <v>30x40</v>
      </c>
      <c r="N80" s="7" t="s">
        <v>96</v>
      </c>
      <c r="O80" s="29" t="s">
        <v>87</v>
      </c>
      <c r="P80" s="2">
        <v>800</v>
      </c>
      <c r="Q80" s="2"/>
      <c r="R80" s="9"/>
      <c r="S80" t="s">
        <v>337</v>
      </c>
      <c r="T80" s="16">
        <f>VLOOKUP(portfolio.table[[#This Row],[Width]]*portfolio.table[[#This Row],[Length]],Price.Table[[Area]:[Price.Total]],5)</f>
        <v>102.779</v>
      </c>
      <c r="U80" s="16" t="str">
        <f>IF(portfolio.table[[#This Row],[Price.Sale]]&gt;0,portfolio.table[[#This Row],[Price.Sale]]-portfolio.table[[#This Row],[Cost.Production]],"")</f>
        <v/>
      </c>
      <c r="V80" s="16">
        <f>3*portfolio.table[[#This Row],[Width]]*portfolio.table[[#This Row],[Length]]</f>
        <v>3600</v>
      </c>
    </row>
    <row r="81" spans="1:22" x14ac:dyDescent="0.55000000000000004">
      <c r="A8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Portrait_MattDematteo</v>
      </c>
      <c r="B81" s="8" t="str">
        <f>IF(portfolio.table[[#This Row],[Status.Photo]]="Absent","No","Yes")</f>
        <v>Yes</v>
      </c>
      <c r="C81" s="8"/>
      <c r="D81" t="s">
        <v>32</v>
      </c>
      <c r="E81" t="s">
        <v>27</v>
      </c>
      <c r="F81" s="1" t="s">
        <v>177</v>
      </c>
      <c r="G81" s="2" t="s">
        <v>92</v>
      </c>
      <c r="H81" s="2" t="s">
        <v>92</v>
      </c>
      <c r="I81" t="s">
        <v>178</v>
      </c>
      <c r="J81" s="6">
        <v>2013</v>
      </c>
      <c r="K81" s="6">
        <v>20</v>
      </c>
      <c r="L81" s="6">
        <v>24</v>
      </c>
      <c r="M81" s="3" t="str">
        <f>_xlfn.CONCAT(portfolio.table[[#This Row],[Width]],"x",portfolio.table[[#This Row],[Length]])</f>
        <v>20x24</v>
      </c>
      <c r="N81" s="7" t="s">
        <v>96</v>
      </c>
      <c r="O81" s="29" t="s">
        <v>57</v>
      </c>
      <c r="P81" s="2">
        <v>0</v>
      </c>
      <c r="Q81" s="2">
        <v>0</v>
      </c>
      <c r="R81" s="9"/>
      <c r="S81" t="s">
        <v>174</v>
      </c>
      <c r="T81" s="16">
        <f>VLOOKUP(portfolio.table[[#This Row],[Width]]*portfolio.table[[#This Row],[Length]],Price.Table[[Area]:[Price.Total]],5)</f>
        <v>46.978999999999999</v>
      </c>
      <c r="U81" s="16" t="str">
        <f>IF(portfolio.table[[#This Row],[Price.Sale]]&gt;0,portfolio.table[[#This Row],[Price.Sale]]-portfolio.table[[#This Row],[Cost.Production]],"")</f>
        <v/>
      </c>
      <c r="V81" s="16">
        <f>3*portfolio.table[[#This Row],[Width]]*portfolio.table[[#This Row],[Length]]</f>
        <v>1440</v>
      </c>
    </row>
    <row r="82" spans="1:22" x14ac:dyDescent="0.55000000000000004">
      <c r="A8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Landscape_Meadow</v>
      </c>
      <c r="B82" s="8" t="str">
        <f>IF(portfolio.table[[#This Row],[Status.Photo]]="Absent","No","Yes")</f>
        <v>Yes</v>
      </c>
      <c r="C82" s="8"/>
      <c r="D82" t="s">
        <v>21</v>
      </c>
      <c r="F82" s="1" t="s">
        <v>232</v>
      </c>
      <c r="G82" s="2" t="s">
        <v>92</v>
      </c>
      <c r="H82" s="2" t="s">
        <v>93</v>
      </c>
      <c r="I82" t="s">
        <v>234</v>
      </c>
      <c r="J82" s="6">
        <v>2020</v>
      </c>
      <c r="K82" s="6">
        <v>18</v>
      </c>
      <c r="L82" s="6">
        <v>24</v>
      </c>
      <c r="M82" s="3" t="str">
        <f>_xlfn.CONCAT(portfolio.table[[#This Row],[Width]],"x",portfolio.table[[#This Row],[Length]])</f>
        <v>18x24</v>
      </c>
      <c r="N82" s="7" t="s">
        <v>96</v>
      </c>
      <c r="O82" s="29" t="s">
        <v>57</v>
      </c>
      <c r="P82" s="2">
        <v>0</v>
      </c>
      <c r="Q82" s="2">
        <v>0</v>
      </c>
      <c r="R82" s="9"/>
      <c r="S82" t="s">
        <v>231</v>
      </c>
      <c r="T82" s="16">
        <f>VLOOKUP(portfolio.table[[#This Row],[Width]]*portfolio.table[[#This Row],[Length]],Price.Table[[Area]:[Price.Total]],5)</f>
        <v>43.259</v>
      </c>
      <c r="U82" s="16" t="str">
        <f>IF(portfolio.table[[#This Row],[Price.Sale]]&gt;0,portfolio.table[[#This Row],[Price.Sale]]-portfolio.table[[#This Row],[Cost.Production]],"")</f>
        <v/>
      </c>
      <c r="V82" s="16">
        <f>3*portfolio.table[[#This Row],[Width]]*portfolio.table[[#This Row],[Length]]</f>
        <v>1296</v>
      </c>
    </row>
    <row r="83" spans="1:22" x14ac:dyDescent="0.55000000000000004">
      <c r="A8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Animals_Milos</v>
      </c>
      <c r="B83" s="8" t="str">
        <f>IF(portfolio.table[[#This Row],[Status.Photo]]="Absent","No","Yes")</f>
        <v>Yes</v>
      </c>
      <c r="C83" s="8"/>
      <c r="D83" t="s">
        <v>23</v>
      </c>
      <c r="F83" s="1" t="s">
        <v>244</v>
      </c>
      <c r="G83" s="2" t="s">
        <v>92</v>
      </c>
      <c r="H83" s="2" t="s">
        <v>92</v>
      </c>
      <c r="I83" t="s">
        <v>324</v>
      </c>
      <c r="J83" s="6">
        <v>2021</v>
      </c>
      <c r="K83" s="6">
        <v>30</v>
      </c>
      <c r="L83" s="6">
        <v>48</v>
      </c>
      <c r="M83" s="3" t="str">
        <f>_xlfn.CONCAT(portfolio.table[[#This Row],[Width]],"x",portfolio.table[[#This Row],[Length]])</f>
        <v>30x48</v>
      </c>
      <c r="N83" s="7" t="s">
        <v>96</v>
      </c>
      <c r="O83" s="29" t="s">
        <v>87</v>
      </c>
      <c r="P83" s="2">
        <v>400</v>
      </c>
      <c r="Q83" s="2"/>
      <c r="R83" s="9"/>
      <c r="S83" t="s">
        <v>338</v>
      </c>
      <c r="T83" s="16">
        <f>VLOOKUP(portfolio.table[[#This Row],[Width]]*portfolio.table[[#This Row],[Length]],Price.Table[[Area]:[Price.Total]],5)</f>
        <v>121.379</v>
      </c>
      <c r="U83" s="16" t="str">
        <f>IF(portfolio.table[[#This Row],[Price.Sale]]&gt;0,portfolio.table[[#This Row],[Price.Sale]]-portfolio.table[[#This Row],[Cost.Production]],"")</f>
        <v/>
      </c>
      <c r="V83" s="16">
        <f>3*portfolio.table[[#This Row],[Width]]*portfolio.table[[#This Row],[Length]]</f>
        <v>4320</v>
      </c>
    </row>
    <row r="84" spans="1:22" x14ac:dyDescent="0.55000000000000004">
      <c r="A8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Stills_Mistletoe</v>
      </c>
      <c r="B84" s="8" t="str">
        <f>IF(portfolio.table[[#This Row],[Status.Photo]]="Absent","No","Yes")</f>
        <v>Yes</v>
      </c>
      <c r="C84" s="8"/>
      <c r="D84" t="s">
        <v>46</v>
      </c>
      <c r="E84" t="s">
        <v>90</v>
      </c>
      <c r="F84" s="1" t="s">
        <v>214</v>
      </c>
      <c r="G84" s="2" t="s">
        <v>92</v>
      </c>
      <c r="H84" s="2" t="s">
        <v>92</v>
      </c>
      <c r="I84" t="s">
        <v>215</v>
      </c>
      <c r="J84" s="6">
        <v>1999</v>
      </c>
      <c r="K84" s="6">
        <v>14</v>
      </c>
      <c r="L84" s="6">
        <v>16</v>
      </c>
      <c r="M84" s="3" t="str">
        <f>_xlfn.CONCAT(portfolio.table[[#This Row],[Width]],"x",portfolio.table[[#This Row],[Length]])</f>
        <v>14x16</v>
      </c>
      <c r="N84" s="7" t="s">
        <v>95</v>
      </c>
      <c r="O84" s="29" t="s">
        <v>87</v>
      </c>
      <c r="P84" s="2">
        <v>100</v>
      </c>
      <c r="Q84" s="2"/>
      <c r="R84" s="9"/>
      <c r="T84" s="16">
        <f>VLOOKUP(portfolio.table[[#This Row],[Width]]*portfolio.table[[#This Row],[Length]],Price.Table[[Area]:[Price.Total]],5)</f>
        <v>27.139000000000003</v>
      </c>
      <c r="U84" s="16" t="str">
        <f>IF(portfolio.table[[#This Row],[Price.Sale]]&gt;0,portfolio.table[[#This Row],[Price.Sale]]-portfolio.table[[#This Row],[Cost.Production]],"")</f>
        <v/>
      </c>
      <c r="V84" s="16">
        <f>3*portfolio.table[[#This Row],[Width]]*portfolio.table[[#This Row],[Length]]</f>
        <v>672</v>
      </c>
    </row>
    <row r="85" spans="1:22" x14ac:dyDescent="0.55000000000000004">
      <c r="A8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Animals_Morzsi</v>
      </c>
      <c r="B85" s="8" t="str">
        <f>IF(portfolio.table[[#This Row],[Status.Photo]]="Absent","No","Yes")</f>
        <v>Yes</v>
      </c>
      <c r="C85" s="8"/>
      <c r="D85" t="s">
        <v>23</v>
      </c>
      <c r="F85" s="1" t="s">
        <v>331</v>
      </c>
      <c r="G85" s="2" t="s">
        <v>92</v>
      </c>
      <c r="H85" s="2" t="s">
        <v>92</v>
      </c>
      <c r="I85" t="s">
        <v>279</v>
      </c>
      <c r="J85" s="6">
        <v>2021</v>
      </c>
      <c r="K85" s="6">
        <v>16</v>
      </c>
      <c r="L85" s="6">
        <v>20</v>
      </c>
      <c r="M85" s="3" t="str">
        <f>_xlfn.CONCAT(portfolio.table[[#This Row],[Width]],"x",portfolio.table[[#This Row],[Length]])</f>
        <v>16x20</v>
      </c>
      <c r="N85" s="7" t="s">
        <v>96</v>
      </c>
      <c r="O85" s="29" t="s">
        <v>57</v>
      </c>
      <c r="P85" s="2">
        <v>300</v>
      </c>
      <c r="Q85" s="2">
        <v>0</v>
      </c>
      <c r="R85" s="9">
        <v>44425</v>
      </c>
      <c r="S85" t="s">
        <v>339</v>
      </c>
      <c r="T85" s="16">
        <f>VLOOKUP(portfolio.table[[#This Row],[Width]]*portfolio.table[[#This Row],[Length]],Price.Table[[Area]:[Price.Total]],5)</f>
        <v>34.579000000000001</v>
      </c>
      <c r="U85" s="16" t="str">
        <f>IF(portfolio.table[[#This Row],[Price.Sale]]&gt;0,portfolio.table[[#This Row],[Price.Sale]]-portfolio.table[[#This Row],[Cost.Production]],"")</f>
        <v/>
      </c>
      <c r="V85" s="16">
        <f>3*portfolio.table[[#This Row],[Width]]*portfolio.table[[#This Row],[Length]]</f>
        <v>960</v>
      </c>
    </row>
    <row r="86" spans="1:22" x14ac:dyDescent="0.55000000000000004">
      <c r="A8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Landscape_Mountains</v>
      </c>
      <c r="B86" s="8" t="str">
        <f>IF(portfolio.table[[#This Row],[Status.Photo]]="Absent","No","Yes")</f>
        <v>Yes</v>
      </c>
      <c r="C86" s="8"/>
      <c r="D86" t="s">
        <v>21</v>
      </c>
      <c r="F86" s="1" t="s">
        <v>233</v>
      </c>
      <c r="G86" s="2" t="s">
        <v>92</v>
      </c>
      <c r="H86" s="2" t="s">
        <v>92</v>
      </c>
      <c r="I86" t="s">
        <v>235</v>
      </c>
      <c r="J86" s="6">
        <v>1999</v>
      </c>
      <c r="K86" s="6">
        <v>18</v>
      </c>
      <c r="L86" s="6">
        <v>24</v>
      </c>
      <c r="M86" s="3" t="str">
        <f>_xlfn.CONCAT(portfolio.table[[#This Row],[Width]],"x",portfolio.table[[#This Row],[Length]])</f>
        <v>18x24</v>
      </c>
      <c r="N86" s="7" t="s">
        <v>96</v>
      </c>
      <c r="O86" s="29" t="s">
        <v>87</v>
      </c>
      <c r="P86" s="2">
        <v>250</v>
      </c>
      <c r="Q86" s="2"/>
      <c r="R86" s="9"/>
      <c r="T86" s="16">
        <f>VLOOKUP(portfolio.table[[#This Row],[Width]]*portfolio.table[[#This Row],[Length]],Price.Table[[Area]:[Price.Total]],5)</f>
        <v>43.259</v>
      </c>
      <c r="U86" s="16" t="str">
        <f>IF(portfolio.table[[#This Row],[Price.Sale]]&gt;0,portfolio.table[[#This Row],[Price.Sale]]-portfolio.table[[#This Row],[Cost.Production]],"")</f>
        <v/>
      </c>
      <c r="V86" s="16">
        <f>3*portfolio.table[[#This Row],[Width]]*portfolio.table[[#This Row],[Length]]</f>
        <v>1296</v>
      </c>
    </row>
    <row r="87" spans="1:22" x14ac:dyDescent="0.55000000000000004">
      <c r="A8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</v>
      </c>
      <c r="B87" s="8" t="str">
        <f>IF(portfolio.table[[#This Row],[Status.Photo]]="Absent","No","Yes")</f>
        <v>Yes</v>
      </c>
      <c r="C87" s="8"/>
      <c r="D87" t="s">
        <v>32</v>
      </c>
      <c r="E87" t="s">
        <v>70</v>
      </c>
      <c r="F87" s="1" t="s">
        <v>157</v>
      </c>
      <c r="G87" s="2" t="s">
        <v>92</v>
      </c>
      <c r="H87" s="2" t="s">
        <v>93</v>
      </c>
      <c r="I87" t="s">
        <v>282</v>
      </c>
      <c r="J87" s="6">
        <v>2000</v>
      </c>
      <c r="K87" s="6">
        <v>20</v>
      </c>
      <c r="L87" s="6">
        <v>24</v>
      </c>
      <c r="M87" s="3" t="str">
        <f>_xlfn.CONCAT(portfolio.table[[#This Row],[Width]],"x",portfolio.table[[#This Row],[Length]])</f>
        <v>20x24</v>
      </c>
      <c r="N87" s="7" t="s">
        <v>96</v>
      </c>
      <c r="O87" s="29" t="s">
        <v>280</v>
      </c>
      <c r="P87" s="2">
        <v>0</v>
      </c>
      <c r="Q87" s="2"/>
      <c r="R87" s="9"/>
      <c r="T87" s="16">
        <f>VLOOKUP(portfolio.table[[#This Row],[Width]]*portfolio.table[[#This Row],[Length]],Price.Table[[Area]:[Price.Total]],5)</f>
        <v>46.978999999999999</v>
      </c>
      <c r="U87" s="16" t="str">
        <f>IF(portfolio.table[[#This Row],[Price.Sale]]&gt;0,portfolio.table[[#This Row],[Price.Sale]]-portfolio.table[[#This Row],[Cost.Production]],"")</f>
        <v/>
      </c>
      <c r="V87" s="16">
        <f>3*portfolio.table[[#This Row],[Width]]*portfolio.table[[#This Row],[Length]]</f>
        <v>1440</v>
      </c>
    </row>
    <row r="88" spans="1:22" x14ac:dyDescent="0.55000000000000004">
      <c r="A8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Portrait_MyDustinII</v>
      </c>
      <c r="B88" s="8" t="str">
        <f>IF(portfolio.table[[#This Row],[Status.Photo]]="Absent","No","Yes")</f>
        <v>Yes</v>
      </c>
      <c r="C88" s="8"/>
      <c r="D88" t="s">
        <v>32</v>
      </c>
      <c r="E88" t="s">
        <v>68</v>
      </c>
      <c r="F88" s="1" t="s">
        <v>158</v>
      </c>
      <c r="G88" s="2" t="s">
        <v>92</v>
      </c>
      <c r="H88" s="2" t="s">
        <v>93</v>
      </c>
      <c r="I88" t="s">
        <v>283</v>
      </c>
      <c r="J88" s="6">
        <v>2000</v>
      </c>
      <c r="K88" s="6">
        <v>20</v>
      </c>
      <c r="L88" s="6">
        <v>24</v>
      </c>
      <c r="M88" s="3" t="str">
        <f>_xlfn.CONCAT(portfolio.table[[#This Row],[Width]],"x",portfolio.table[[#This Row],[Length]])</f>
        <v>20x24</v>
      </c>
      <c r="N88" s="7" t="s">
        <v>96</v>
      </c>
      <c r="O88" s="29" t="s">
        <v>280</v>
      </c>
      <c r="P88" s="2">
        <v>0</v>
      </c>
      <c r="Q88" s="2"/>
      <c r="R88" s="9"/>
      <c r="T88" s="16">
        <f>VLOOKUP(portfolio.table[[#This Row],[Width]]*portfolio.table[[#This Row],[Length]],Price.Table[[Area]:[Price.Total]],5)</f>
        <v>46.978999999999999</v>
      </c>
      <c r="U88" s="16" t="str">
        <f>IF(portfolio.table[[#This Row],[Price.Sale]]&gt;0,portfolio.table[[#This Row],[Price.Sale]]-portfolio.table[[#This Row],[Cost.Production]],"")</f>
        <v/>
      </c>
      <c r="V88" s="16">
        <f>3*portfolio.table[[#This Row],[Width]]*portfolio.table[[#This Row],[Length]]</f>
        <v>1440</v>
      </c>
    </row>
    <row r="89" spans="1:22" x14ac:dyDescent="0.55000000000000004">
      <c r="A8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Animals_MyMilo</v>
      </c>
      <c r="B89" s="8" t="str">
        <f>IF(portfolio.table[[#This Row],[Status.Photo]]="Absent","No","Yes")</f>
        <v>Yes</v>
      </c>
      <c r="C89" s="8"/>
      <c r="D89" t="s">
        <v>23</v>
      </c>
      <c r="E89" t="s">
        <v>74</v>
      </c>
      <c r="F89" s="1" t="s">
        <v>75</v>
      </c>
      <c r="G89" s="2" t="s">
        <v>92</v>
      </c>
      <c r="H89" s="2" t="s">
        <v>92</v>
      </c>
      <c r="I89" t="s">
        <v>112</v>
      </c>
      <c r="J89" s="6">
        <v>2013</v>
      </c>
      <c r="K89" s="6">
        <v>24</v>
      </c>
      <c r="L89" s="6">
        <v>30</v>
      </c>
      <c r="M89" s="3" t="str">
        <f>_xlfn.CONCAT(portfolio.table[[#This Row],[Width]],"x",portfolio.table[[#This Row],[Length]])</f>
        <v>24x30</v>
      </c>
      <c r="N89" s="7" t="s">
        <v>96</v>
      </c>
      <c r="O89" s="29" t="s">
        <v>87</v>
      </c>
      <c r="P89" s="2">
        <v>350</v>
      </c>
      <c r="Q89" s="2"/>
      <c r="R89" s="9"/>
      <c r="T89" s="16">
        <f>VLOOKUP(portfolio.table[[#This Row],[Width]]*portfolio.table[[#This Row],[Length]],Price.Table[[Area]:[Price.Total]],5)</f>
        <v>65.579000000000008</v>
      </c>
      <c r="U89" s="16" t="str">
        <f>IF(portfolio.table[[#This Row],[Price.Sale]]&gt;0,portfolio.table[[#This Row],[Price.Sale]]-portfolio.table[[#This Row],[Cost.Production]],"")</f>
        <v/>
      </c>
      <c r="V89" s="16">
        <f>3*portfolio.table[[#This Row],[Width]]*portfolio.table[[#This Row],[Length]]</f>
        <v>2160</v>
      </c>
    </row>
    <row r="90" spans="1:22" x14ac:dyDescent="0.55000000000000004">
      <c r="A9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Portrait_MyMonika</v>
      </c>
      <c r="B90" s="8" t="str">
        <f>IF(portfolio.table[[#This Row],[Status.Photo]]="Absent","No","Yes")</f>
        <v>Yes</v>
      </c>
      <c r="C90" s="8"/>
      <c r="D90" t="s">
        <v>32</v>
      </c>
      <c r="E90" t="s">
        <v>68</v>
      </c>
      <c r="F90" s="1" t="s">
        <v>88</v>
      </c>
      <c r="G90" s="2" t="s">
        <v>92</v>
      </c>
      <c r="H90" s="2" t="s">
        <v>92</v>
      </c>
      <c r="I90" t="s">
        <v>148</v>
      </c>
      <c r="J90" s="6">
        <v>2000</v>
      </c>
      <c r="K90" s="6">
        <v>20</v>
      </c>
      <c r="L90" s="6">
        <v>24</v>
      </c>
      <c r="M90" s="3" t="str">
        <f>_xlfn.CONCAT(portfolio.table[[#This Row],[Width]],"x",portfolio.table[[#This Row],[Length]])</f>
        <v>20x24</v>
      </c>
      <c r="N90" s="7" t="s">
        <v>96</v>
      </c>
      <c r="O90" s="29" t="s">
        <v>280</v>
      </c>
      <c r="P90" s="2">
        <v>0</v>
      </c>
      <c r="Q90" s="2"/>
      <c r="R90" s="9"/>
      <c r="T90" s="16">
        <f>VLOOKUP(portfolio.table[[#This Row],[Width]]*portfolio.table[[#This Row],[Length]],Price.Table[[Area]:[Price.Total]],5)</f>
        <v>46.978999999999999</v>
      </c>
      <c r="U90" s="16" t="str">
        <f>IF(portfolio.table[[#This Row],[Price.Sale]]&gt;0,portfolio.table[[#This Row],[Price.Sale]]-portfolio.table[[#This Row],[Cost.Production]],"")</f>
        <v/>
      </c>
      <c r="V90" s="16">
        <f>3*portfolio.table[[#This Row],[Width]]*portfolio.table[[#This Row],[Length]]</f>
        <v>1440</v>
      </c>
    </row>
    <row r="91" spans="1:22" x14ac:dyDescent="0.55000000000000004">
      <c r="A9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Animals_MyPassion</v>
      </c>
      <c r="B91" s="8" t="str">
        <f>IF(portfolio.table[[#This Row],[Status.Photo]]="Absent","No","Yes")</f>
        <v>Yes</v>
      </c>
      <c r="C91" s="8"/>
      <c r="D91" t="s">
        <v>23</v>
      </c>
      <c r="E91" t="s">
        <v>22</v>
      </c>
      <c r="F91" s="1" t="s">
        <v>6</v>
      </c>
      <c r="G91" s="2" t="s">
        <v>92</v>
      </c>
      <c r="H91" s="2" t="s">
        <v>92</v>
      </c>
      <c r="I91" t="s">
        <v>29</v>
      </c>
      <c r="J91" s="6">
        <v>2020</v>
      </c>
      <c r="K91" s="6">
        <v>36</v>
      </c>
      <c r="L91" s="6">
        <v>48</v>
      </c>
      <c r="M91" s="3" t="str">
        <f>_xlfn.CONCAT(portfolio.table[[#This Row],[Width]],"x",portfolio.table[[#This Row],[Length]])</f>
        <v>36x48</v>
      </c>
      <c r="N91" s="7" t="s">
        <v>96</v>
      </c>
      <c r="O91" s="29" t="s">
        <v>87</v>
      </c>
      <c r="P91" s="2">
        <v>3000</v>
      </c>
      <c r="Q91" s="2"/>
      <c r="R91" s="9"/>
      <c r="T91" s="16">
        <f>VLOOKUP(portfolio.table[[#This Row],[Width]]*portfolio.table[[#This Row],[Length]],Price.Table[[Area]:[Price.Total]],5)</f>
        <v>143.69900000000001</v>
      </c>
      <c r="U91" s="16" t="str">
        <f>IF(portfolio.table[[#This Row],[Price.Sale]]&gt;0,portfolio.table[[#This Row],[Price.Sale]]-portfolio.table[[#This Row],[Cost.Production]],"")</f>
        <v/>
      </c>
      <c r="V91" s="16">
        <f>3*portfolio.table[[#This Row],[Width]]*portfolio.table[[#This Row],[Length]]</f>
        <v>5184</v>
      </c>
    </row>
    <row r="92" spans="1:22" x14ac:dyDescent="0.55000000000000004">
      <c r="A9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Animals_MyPippin</v>
      </c>
      <c r="B92" s="8" t="str">
        <f>IF(portfolio.table[[#This Row],[Status.Photo]]="Absent","No","Yes")</f>
        <v>Yes</v>
      </c>
      <c r="C92" s="8"/>
      <c r="D92" t="s">
        <v>23</v>
      </c>
      <c r="E92" t="s">
        <v>74</v>
      </c>
      <c r="F92" s="1" t="s">
        <v>121</v>
      </c>
      <c r="G92" s="2" t="s">
        <v>92</v>
      </c>
      <c r="H92" s="2" t="s">
        <v>92</v>
      </c>
      <c r="I92" t="s">
        <v>122</v>
      </c>
      <c r="J92" s="6">
        <v>2000</v>
      </c>
      <c r="K92" s="6">
        <v>20</v>
      </c>
      <c r="L92" s="6">
        <v>24</v>
      </c>
      <c r="M92" s="3" t="str">
        <f>_xlfn.CONCAT(portfolio.table[[#This Row],[Width]],"x",portfolio.table[[#This Row],[Length]])</f>
        <v>20x24</v>
      </c>
      <c r="N92" s="7" t="s">
        <v>96</v>
      </c>
      <c r="O92" s="29" t="s">
        <v>280</v>
      </c>
      <c r="P92" s="2">
        <v>0</v>
      </c>
      <c r="Q92" s="2"/>
      <c r="R92" s="9"/>
      <c r="T92" s="16">
        <f>VLOOKUP(portfolio.table[[#This Row],[Width]]*portfolio.table[[#This Row],[Length]],Price.Table[[Area]:[Price.Total]],5)</f>
        <v>46.978999999999999</v>
      </c>
      <c r="U92" s="16" t="str">
        <f>IF(portfolio.table[[#This Row],[Price.Sale]]&gt;0,portfolio.table[[#This Row],[Price.Sale]]-portfolio.table[[#This Row],[Cost.Production]],"")</f>
        <v/>
      </c>
      <c r="V92" s="16">
        <f>3*portfolio.table[[#This Row],[Width]]*portfolio.table[[#This Row],[Length]]</f>
        <v>1440</v>
      </c>
    </row>
    <row r="93" spans="1:22" x14ac:dyDescent="0.55000000000000004">
      <c r="A9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Portrait_MyPrincess</v>
      </c>
      <c r="B93" s="8" t="str">
        <f>IF(portfolio.table[[#This Row],[Status.Photo]]="Absent","No","Yes")</f>
        <v>Yes</v>
      </c>
      <c r="C93" s="8"/>
      <c r="D93" t="s">
        <v>32</v>
      </c>
      <c r="E93" t="s">
        <v>27</v>
      </c>
      <c r="F93" s="1" t="s">
        <v>160</v>
      </c>
      <c r="G93" s="2" t="s">
        <v>92</v>
      </c>
      <c r="H93" s="2" t="s">
        <v>92</v>
      </c>
      <c r="I93" t="s">
        <v>161</v>
      </c>
      <c r="J93" s="6">
        <v>2005</v>
      </c>
      <c r="K93" s="6">
        <v>20</v>
      </c>
      <c r="L93" s="6">
        <v>24</v>
      </c>
      <c r="M93" s="3" t="str">
        <f>_xlfn.CONCAT(portfolio.table[[#This Row],[Width]],"x",portfolio.table[[#This Row],[Length]])</f>
        <v>20x24</v>
      </c>
      <c r="N93" s="7" t="s">
        <v>96</v>
      </c>
      <c r="O93" s="29" t="s">
        <v>280</v>
      </c>
      <c r="P93" s="2">
        <v>0</v>
      </c>
      <c r="Q93" s="2"/>
      <c r="R93" s="9"/>
      <c r="T93" s="16">
        <f>VLOOKUP(portfolio.table[[#This Row],[Width]]*portfolio.table[[#This Row],[Length]],Price.Table[[Area]:[Price.Total]],5)</f>
        <v>46.978999999999999</v>
      </c>
      <c r="U93" s="16" t="str">
        <f>IF(portfolio.table[[#This Row],[Price.Sale]]&gt;0,portfolio.table[[#This Row],[Price.Sale]]-portfolio.table[[#This Row],[Cost.Production]],"")</f>
        <v/>
      </c>
      <c r="V93" s="16">
        <f>3*portfolio.table[[#This Row],[Width]]*portfolio.table[[#This Row],[Length]]</f>
        <v>1440</v>
      </c>
    </row>
    <row r="94" spans="1:22" x14ac:dyDescent="0.55000000000000004">
      <c r="A9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Portrait_MyRussell</v>
      </c>
      <c r="B94" s="8" t="str">
        <f>IF(portfolio.table[[#This Row],[Status.Photo]]="Absent","No","Yes")</f>
        <v>Yes</v>
      </c>
      <c r="C94" s="8"/>
      <c r="D94" t="s">
        <v>32</v>
      </c>
      <c r="E94" t="s">
        <v>68</v>
      </c>
      <c r="F94" s="1" t="s">
        <v>71</v>
      </c>
      <c r="G94" s="2" t="s">
        <v>92</v>
      </c>
      <c r="H94" s="2" t="s">
        <v>92</v>
      </c>
      <c r="I94" t="s">
        <v>149</v>
      </c>
      <c r="J94" s="6">
        <v>2002</v>
      </c>
      <c r="K94" s="6">
        <v>24</v>
      </c>
      <c r="L94" s="6">
        <v>24</v>
      </c>
      <c r="M94" s="3" t="str">
        <f>_xlfn.CONCAT(portfolio.table[[#This Row],[Width]],"x",portfolio.table[[#This Row],[Length]])</f>
        <v>24x24</v>
      </c>
      <c r="N94" s="7" t="s">
        <v>96</v>
      </c>
      <c r="O94" s="29" t="s">
        <v>280</v>
      </c>
      <c r="P94" s="2">
        <v>0</v>
      </c>
      <c r="Q94" s="2"/>
      <c r="R94" s="9"/>
      <c r="T94" s="16">
        <f>VLOOKUP(portfolio.table[[#This Row],[Width]]*portfolio.table[[#This Row],[Length]],Price.Table[[Area]:[Price.Total]],5)</f>
        <v>54.418999999999997</v>
      </c>
      <c r="U94" s="16" t="str">
        <f>IF(portfolio.table[[#This Row],[Price.Sale]]&gt;0,portfolio.table[[#This Row],[Price.Sale]]-portfolio.table[[#This Row],[Cost.Production]],"")</f>
        <v/>
      </c>
      <c r="V94" s="16">
        <f>3*portfolio.table[[#This Row],[Width]]*portfolio.table[[#This Row],[Length]]</f>
        <v>1728</v>
      </c>
    </row>
    <row r="95" spans="1:22" x14ac:dyDescent="0.55000000000000004">
      <c r="A9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</v>
      </c>
      <c r="B95" s="8" t="str">
        <f>IF(portfolio.table[[#This Row],[Status.Photo]]="Absent","No","Yes")</f>
        <v>Yes</v>
      </c>
      <c r="C95" s="8"/>
      <c r="D95" t="s">
        <v>32</v>
      </c>
      <c r="E95" t="s">
        <v>68</v>
      </c>
      <c r="F95" s="1" t="s">
        <v>33</v>
      </c>
      <c r="G95" s="2" t="s">
        <v>92</v>
      </c>
      <c r="H95" s="2" t="s">
        <v>92</v>
      </c>
      <c r="I95" t="s">
        <v>63</v>
      </c>
      <c r="J95" s="6">
        <v>2000</v>
      </c>
      <c r="K95" s="6">
        <v>16</v>
      </c>
      <c r="L95" s="6">
        <v>20</v>
      </c>
      <c r="M95" s="3" t="str">
        <f>_xlfn.CONCAT(portfolio.table[[#This Row],[Width]],"x",portfolio.table[[#This Row],[Length]])</f>
        <v>16x20</v>
      </c>
      <c r="N95" s="7" t="s">
        <v>96</v>
      </c>
      <c r="O95" s="29" t="s">
        <v>280</v>
      </c>
      <c r="P95" s="2">
        <v>0</v>
      </c>
      <c r="Q95" s="2"/>
      <c r="R95" s="9"/>
      <c r="T95" s="16">
        <f>VLOOKUP(portfolio.table[[#This Row],[Width]]*portfolio.table[[#This Row],[Length]],Price.Table[[Area]:[Price.Total]],5)</f>
        <v>34.579000000000001</v>
      </c>
      <c r="U95" s="16" t="str">
        <f>IF(portfolio.table[[#This Row],[Price.Sale]]&gt;0,portfolio.table[[#This Row],[Price.Sale]]-portfolio.table[[#This Row],[Cost.Production]],"")</f>
        <v/>
      </c>
      <c r="V95" s="16">
        <f>3*portfolio.table[[#This Row],[Width]]*portfolio.table[[#This Row],[Length]]</f>
        <v>960</v>
      </c>
    </row>
    <row r="96" spans="1:22" x14ac:dyDescent="0.55000000000000004">
      <c r="A9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Portrait_MyTylerII</v>
      </c>
      <c r="B96" s="8" t="str">
        <f>IF(portfolio.table[[#This Row],[Status.Photo]]="Absent","No","Yes")</f>
        <v>Yes</v>
      </c>
      <c r="C96" s="8"/>
      <c r="D96" t="s">
        <v>32</v>
      </c>
      <c r="E96" t="s">
        <v>70</v>
      </c>
      <c r="F96" s="1" t="s">
        <v>64</v>
      </c>
      <c r="G96" s="2" t="s">
        <v>92</v>
      </c>
      <c r="H96" s="2" t="s">
        <v>92</v>
      </c>
      <c r="I96" t="s">
        <v>65</v>
      </c>
      <c r="J96" s="6">
        <v>2001</v>
      </c>
      <c r="K96" s="6">
        <v>20</v>
      </c>
      <c r="L96" s="6">
        <v>24</v>
      </c>
      <c r="M96" s="3" t="str">
        <f>_xlfn.CONCAT(portfolio.table[[#This Row],[Width]],"x",portfolio.table[[#This Row],[Length]])</f>
        <v>20x24</v>
      </c>
      <c r="N96" s="7" t="s">
        <v>96</v>
      </c>
      <c r="O96" s="29" t="s">
        <v>280</v>
      </c>
      <c r="P96" s="2">
        <v>0</v>
      </c>
      <c r="Q96" s="2"/>
      <c r="R96" s="9"/>
      <c r="T96" s="16">
        <f>VLOOKUP(portfolio.table[[#This Row],[Width]]*portfolio.table[[#This Row],[Length]],Price.Table[[Area]:[Price.Total]],5)</f>
        <v>46.978999999999999</v>
      </c>
      <c r="U96" s="16" t="str">
        <f>IF(portfolio.table[[#This Row],[Price.Sale]]&gt;0,portfolio.table[[#This Row],[Price.Sale]]-portfolio.table[[#This Row],[Cost.Production]],"")</f>
        <v/>
      </c>
      <c r="V96" s="16">
        <f>3*portfolio.table[[#This Row],[Width]]*portfolio.table[[#This Row],[Length]]</f>
        <v>1440</v>
      </c>
    </row>
    <row r="97" spans="1:22" x14ac:dyDescent="0.55000000000000004">
      <c r="A9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</v>
      </c>
      <c r="B97" s="8" t="str">
        <f>IF(portfolio.table[[#This Row],[Status.Photo]]="Absent","No","Yes")</f>
        <v>Yes</v>
      </c>
      <c r="C97" s="8"/>
      <c r="D97" t="s">
        <v>32</v>
      </c>
      <c r="E97" t="s">
        <v>70</v>
      </c>
      <c r="F97" s="1" t="s">
        <v>72</v>
      </c>
      <c r="G97" s="2" t="s">
        <v>92</v>
      </c>
      <c r="H97" s="2" t="s">
        <v>92</v>
      </c>
      <c r="I97" t="s">
        <v>150</v>
      </c>
      <c r="J97" s="6">
        <v>2000</v>
      </c>
      <c r="K97" s="6">
        <v>20</v>
      </c>
      <c r="L97" s="6">
        <v>24</v>
      </c>
      <c r="M97" s="3" t="str">
        <f>_xlfn.CONCAT(portfolio.table[[#This Row],[Width]],"x",portfolio.table[[#This Row],[Length]])</f>
        <v>20x24</v>
      </c>
      <c r="N97" s="7" t="s">
        <v>96</v>
      </c>
      <c r="O97" s="29" t="s">
        <v>280</v>
      </c>
      <c r="P97" s="2">
        <v>0</v>
      </c>
      <c r="Q97" s="2"/>
      <c r="R97" s="9"/>
      <c r="T97" s="16">
        <f>VLOOKUP(portfolio.table[[#This Row],[Width]]*portfolio.table[[#This Row],[Length]],Price.Table[[Area]:[Price.Total]],5)</f>
        <v>46.978999999999999</v>
      </c>
      <c r="U97" s="16" t="str">
        <f>IF(portfolio.table[[#This Row],[Price.Sale]]&gt;0,portfolio.table[[#This Row],[Price.Sale]]-portfolio.table[[#This Row],[Cost.Production]],"")</f>
        <v/>
      </c>
      <c r="V97" s="16">
        <f>3*portfolio.table[[#This Row],[Width]]*portfolio.table[[#This Row],[Length]]</f>
        <v>1440</v>
      </c>
    </row>
    <row r="98" spans="1:22" x14ac:dyDescent="0.55000000000000004">
      <c r="A9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Portrait_MyZacharyII</v>
      </c>
      <c r="B98" s="8" t="str">
        <f>IF(portfolio.table[[#This Row],[Status.Photo]]="Absent","No","Yes")</f>
        <v>Yes</v>
      </c>
      <c r="C98" s="8"/>
      <c r="D98" t="s">
        <v>32</v>
      </c>
      <c r="E98" t="s">
        <v>68</v>
      </c>
      <c r="F98" s="1" t="s">
        <v>73</v>
      </c>
      <c r="G98" s="2" t="s">
        <v>92</v>
      </c>
      <c r="H98" s="2" t="s">
        <v>92</v>
      </c>
      <c r="I98" t="s">
        <v>151</v>
      </c>
      <c r="J98" s="6">
        <v>2000</v>
      </c>
      <c r="K98" s="6">
        <v>20</v>
      </c>
      <c r="L98" s="6">
        <v>24</v>
      </c>
      <c r="M98" s="3" t="str">
        <f>_xlfn.CONCAT(portfolio.table[[#This Row],[Width]],"x",portfolio.table[[#This Row],[Length]])</f>
        <v>20x24</v>
      </c>
      <c r="N98" s="7" t="s">
        <v>96</v>
      </c>
      <c r="O98" s="29" t="s">
        <v>280</v>
      </c>
      <c r="P98" s="2">
        <v>0</v>
      </c>
      <c r="Q98" s="2"/>
      <c r="R98" s="9"/>
      <c r="T98" s="16">
        <f>VLOOKUP(portfolio.table[[#This Row],[Width]]*portfolio.table[[#This Row],[Length]],Price.Table[[Area]:[Price.Total]],5)</f>
        <v>46.978999999999999</v>
      </c>
      <c r="U98" s="16" t="str">
        <f>IF(portfolio.table[[#This Row],[Price.Sale]]&gt;0,portfolio.table[[#This Row],[Price.Sale]]-portfolio.table[[#This Row],[Cost.Production]],"")</f>
        <v/>
      </c>
      <c r="V98" s="16">
        <f>3*portfolio.table[[#This Row],[Width]]*portfolio.table[[#This Row],[Length]]</f>
        <v>1440</v>
      </c>
    </row>
    <row r="99" spans="1:22" x14ac:dyDescent="0.55000000000000004">
      <c r="A9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Portrait_Myself</v>
      </c>
      <c r="B99" s="8" t="str">
        <f>IF(portfolio.table[[#This Row],[Status.Photo]]="Absent","No","Yes")</f>
        <v>Yes</v>
      </c>
      <c r="C99" s="8"/>
      <c r="D99" t="s">
        <v>32</v>
      </c>
      <c r="E99" t="s">
        <v>68</v>
      </c>
      <c r="F99" s="1" t="s">
        <v>154</v>
      </c>
      <c r="G99" s="2" t="s">
        <v>92</v>
      </c>
      <c r="H99" s="2" t="s">
        <v>92</v>
      </c>
      <c r="I99" t="s">
        <v>152</v>
      </c>
      <c r="J99" s="6">
        <v>2002</v>
      </c>
      <c r="K99" s="6">
        <v>20</v>
      </c>
      <c r="L99" s="6">
        <v>24</v>
      </c>
      <c r="M99" s="3" t="str">
        <f>_xlfn.CONCAT(portfolio.table[[#This Row],[Width]],"x",portfolio.table[[#This Row],[Length]])</f>
        <v>20x24</v>
      </c>
      <c r="N99" s="7" t="s">
        <v>96</v>
      </c>
      <c r="O99" s="29" t="s">
        <v>280</v>
      </c>
      <c r="P99" s="2">
        <v>0</v>
      </c>
      <c r="Q99" s="2"/>
      <c r="R99" s="9"/>
      <c r="T99" s="16">
        <f>VLOOKUP(portfolio.table[[#This Row],[Width]]*portfolio.table[[#This Row],[Length]],Price.Table[[Area]:[Price.Total]],5)</f>
        <v>46.978999999999999</v>
      </c>
      <c r="U99" s="16" t="str">
        <f>IF(portfolio.table[[#This Row],[Price.Sale]]&gt;0,portfolio.table[[#This Row],[Price.Sale]]-portfolio.table[[#This Row],[Cost.Production]],"")</f>
        <v/>
      </c>
      <c r="V99" s="16">
        <f>3*portfolio.table[[#This Row],[Width]]*portfolio.table[[#This Row],[Length]]</f>
        <v>1440</v>
      </c>
    </row>
    <row r="100" spans="1:22" x14ac:dyDescent="0.55000000000000004">
      <c r="A10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Comics_Nebula</v>
      </c>
      <c r="B100" s="8" t="str">
        <f>IF(portfolio.table[[#This Row],[Status.Photo]]="Absent","No","Yes")</f>
        <v>No</v>
      </c>
      <c r="C100" s="8"/>
      <c r="D100" t="s">
        <v>25</v>
      </c>
      <c r="F100" s="1" t="s">
        <v>341</v>
      </c>
      <c r="G100" s="2" t="s">
        <v>92</v>
      </c>
      <c r="H100" s="2" t="s">
        <v>94</v>
      </c>
      <c r="I100" t="s">
        <v>343</v>
      </c>
      <c r="J100" s="6">
        <v>2021</v>
      </c>
      <c r="K100" s="6">
        <v>16</v>
      </c>
      <c r="L100" s="6">
        <v>20</v>
      </c>
      <c r="M100" s="3" t="str">
        <f>_xlfn.CONCAT(portfolio.table[[#This Row],[Width]],"x",portfolio.table[[#This Row],[Length]])</f>
        <v>16x20</v>
      </c>
      <c r="N100" s="7" t="s">
        <v>96</v>
      </c>
      <c r="O100" s="29" t="s">
        <v>87</v>
      </c>
      <c r="P100" s="2">
        <v>150</v>
      </c>
      <c r="Q100" s="2"/>
      <c r="R100" s="9"/>
      <c r="S100" t="s">
        <v>336</v>
      </c>
      <c r="T100" s="16">
        <f>VLOOKUP(portfolio.table[[#This Row],[Width]]*portfolio.table[[#This Row],[Length]],Price.Table[[Area]:[Price.Total]],5)</f>
        <v>34.579000000000001</v>
      </c>
      <c r="U100" s="16" t="str">
        <f>IF(portfolio.table[[#This Row],[Price.Sale]]&gt;0,portfolio.table[[#This Row],[Price.Sale]]-portfolio.table[[#This Row],[Cost.Production]],"")</f>
        <v/>
      </c>
      <c r="V100" s="16">
        <f>3*portfolio.table[[#This Row],[Width]]*portfolio.table[[#This Row],[Length]]</f>
        <v>960</v>
      </c>
    </row>
    <row r="101" spans="1:22" x14ac:dyDescent="0.55000000000000004">
      <c r="A10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Animals_NeverForgetFernanda</v>
      </c>
      <c r="B101" s="8" t="str">
        <f>IF(portfolio.table[[#This Row],[Status.Photo]]="Absent","No","Yes")</f>
        <v>Yes</v>
      </c>
      <c r="C101" s="8"/>
      <c r="D101" t="s">
        <v>23</v>
      </c>
      <c r="F101" s="1" t="s">
        <v>249</v>
      </c>
      <c r="G101" s="2" t="s">
        <v>92</v>
      </c>
      <c r="H101" s="2" t="s">
        <v>93</v>
      </c>
      <c r="I101" t="s">
        <v>275</v>
      </c>
      <c r="J101" s="6">
        <v>2021</v>
      </c>
      <c r="K101" s="6">
        <v>30</v>
      </c>
      <c r="L101" s="6">
        <v>48</v>
      </c>
      <c r="M101" s="3" t="str">
        <f>_xlfn.CONCAT(portfolio.table[[#This Row],[Width]],"x",portfolio.table[[#This Row],[Length]])</f>
        <v>30x48</v>
      </c>
      <c r="N101" s="7" t="s">
        <v>96</v>
      </c>
      <c r="O101" s="29" t="s">
        <v>57</v>
      </c>
      <c r="P101" s="2">
        <v>200</v>
      </c>
      <c r="Q101" s="2">
        <v>200</v>
      </c>
      <c r="R101" s="9">
        <v>44331</v>
      </c>
      <c r="S101" t="s">
        <v>292</v>
      </c>
      <c r="T101" s="16">
        <f>VLOOKUP(portfolio.table[[#This Row],[Width]]*portfolio.table[[#This Row],[Length]],Price.Table[[Area]:[Price.Total]],5)</f>
        <v>121.379</v>
      </c>
      <c r="U101" s="16">
        <f>IF(portfolio.table[[#This Row],[Price.Sale]]&gt;0,portfolio.table[[#This Row],[Price.Sale]]-portfolio.table[[#This Row],[Cost.Production]],"")</f>
        <v>78.620999999999995</v>
      </c>
      <c r="V101" s="16">
        <f>3*portfolio.table[[#This Row],[Width]]*portfolio.table[[#This Row],[Length]]</f>
        <v>4320</v>
      </c>
    </row>
    <row r="102" spans="1:22" x14ac:dyDescent="0.55000000000000004">
      <c r="A10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Landscape_NiagaraFalls</v>
      </c>
      <c r="B102" s="8" t="str">
        <f>IF(portfolio.table[[#This Row],[Status.Photo]]="Absent","No","Yes")</f>
        <v>Yes</v>
      </c>
      <c r="C102" s="8"/>
      <c r="D102" t="s">
        <v>21</v>
      </c>
      <c r="F102" s="1" t="s">
        <v>180</v>
      </c>
      <c r="G102" s="2" t="s">
        <v>92</v>
      </c>
      <c r="H102" s="2" t="s">
        <v>92</v>
      </c>
      <c r="I102" t="s">
        <v>181</v>
      </c>
      <c r="J102" s="6">
        <v>2014</v>
      </c>
      <c r="K102" s="6">
        <v>36</v>
      </c>
      <c r="L102" s="6">
        <v>36</v>
      </c>
      <c r="M102" s="3" t="str">
        <f>_xlfn.CONCAT(portfolio.table[[#This Row],[Width]],"x",portfolio.table[[#This Row],[Length]])</f>
        <v>36x36</v>
      </c>
      <c r="N102" s="7" t="s">
        <v>96</v>
      </c>
      <c r="O102" s="29" t="s">
        <v>87</v>
      </c>
      <c r="P102" s="2">
        <v>800</v>
      </c>
      <c r="Q102" s="2"/>
      <c r="R102" s="9"/>
      <c r="S102" t="s">
        <v>335</v>
      </c>
      <c r="T102" s="16">
        <f>VLOOKUP(portfolio.table[[#This Row],[Width]]*portfolio.table[[#This Row],[Length]],Price.Table[[Area]:[Price.Total]],5)</f>
        <v>110.21899999999999</v>
      </c>
      <c r="U102" s="16" t="str">
        <f>IF(portfolio.table[[#This Row],[Price.Sale]]&gt;0,portfolio.table[[#This Row],[Price.Sale]]-portfolio.table[[#This Row],[Cost.Production]],"")</f>
        <v/>
      </c>
      <c r="V102" s="16">
        <f>3*portfolio.table[[#This Row],[Width]]*portfolio.table[[#This Row],[Length]]</f>
        <v>3888</v>
      </c>
    </row>
    <row r="103" spans="1:22" x14ac:dyDescent="0.55000000000000004">
      <c r="A10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Landscape_NorthernReflections</v>
      </c>
      <c r="B103" s="8" t="str">
        <f>IF(portfolio.table[[#This Row],[Status.Photo]]="Absent","No","Yes")</f>
        <v>Yes</v>
      </c>
      <c r="C103" s="8"/>
      <c r="D103" t="s">
        <v>21</v>
      </c>
      <c r="F103" s="1" t="s">
        <v>319</v>
      </c>
      <c r="G103" s="2" t="s">
        <v>92</v>
      </c>
      <c r="H103" s="2" t="s">
        <v>92</v>
      </c>
      <c r="I103" t="s">
        <v>320</v>
      </c>
      <c r="J103" s="6">
        <v>2021</v>
      </c>
      <c r="K103" s="6">
        <v>24</v>
      </c>
      <c r="L103" s="6">
        <v>48</v>
      </c>
      <c r="M103" s="3" t="str">
        <f>_xlfn.CONCAT(portfolio.table[[#This Row],[Width]],"x",portfolio.table[[#This Row],[Length]])</f>
        <v>24x48</v>
      </c>
      <c r="N103" s="7" t="s">
        <v>96</v>
      </c>
      <c r="O103" s="29" t="s">
        <v>87</v>
      </c>
      <c r="P103" s="2">
        <v>500</v>
      </c>
      <c r="Q103" s="2"/>
      <c r="R103" s="9"/>
      <c r="S103" t="s">
        <v>335</v>
      </c>
      <c r="T103" s="16">
        <f>VLOOKUP(portfolio.table[[#This Row],[Width]]*portfolio.table[[#This Row],[Length]],Price.Table[[Area]:[Price.Total]],5)</f>
        <v>99.058999999999997</v>
      </c>
      <c r="U103" s="16" t="str">
        <f>IF(portfolio.table[[#This Row],[Price.Sale]]&gt;0,portfolio.table[[#This Row],[Price.Sale]]-portfolio.table[[#This Row],[Cost.Production]],"")</f>
        <v/>
      </c>
      <c r="V103" s="16">
        <f>3*portfolio.table[[#This Row],[Width]]*portfolio.table[[#This Row],[Length]]</f>
        <v>3456</v>
      </c>
    </row>
    <row r="104" spans="1:22" x14ac:dyDescent="0.55000000000000004">
      <c r="A10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Comics_Obiwan</v>
      </c>
      <c r="B104" s="8" t="str">
        <f>IF(portfolio.table[[#This Row],[Status.Photo]]="Absent","No","Yes")</f>
        <v>Yes</v>
      </c>
      <c r="C104" s="8"/>
      <c r="D104" t="s">
        <v>25</v>
      </c>
      <c r="F104" s="1" t="s">
        <v>372</v>
      </c>
      <c r="G104" s="2" t="s">
        <v>92</v>
      </c>
      <c r="H104" s="2" t="s">
        <v>92</v>
      </c>
      <c r="I104" t="s">
        <v>376</v>
      </c>
      <c r="J104" s="6">
        <v>2022</v>
      </c>
      <c r="K104" s="6">
        <v>24</v>
      </c>
      <c r="L104" s="6">
        <v>48</v>
      </c>
      <c r="M104" s="3" t="str">
        <f>_xlfn.CONCAT(portfolio.table[[#This Row],[Width]],"x",portfolio.table[[#This Row],[Length]])</f>
        <v>24x48</v>
      </c>
      <c r="N104" s="7" t="s">
        <v>96</v>
      </c>
      <c r="O104" s="29" t="s">
        <v>87</v>
      </c>
      <c r="P104" s="2"/>
      <c r="Q104" s="2"/>
      <c r="R104" s="9"/>
      <c r="T104" s="28">
        <f>VLOOKUP(portfolio.table[[#This Row],[Width]]*portfolio.table[[#This Row],[Length]],Price.Table[[Area]:[Price.Total]],5)</f>
        <v>99.058999999999997</v>
      </c>
      <c r="U104" s="16" t="str">
        <f>IF(portfolio.table[[#This Row],[Price.Sale]]&gt;0,portfolio.table[[#This Row],[Price.Sale]]-portfolio.table[[#This Row],[Cost.Production]],"")</f>
        <v/>
      </c>
      <c r="V104" s="16">
        <f>3*portfolio.table[[#This Row],[Width]]*portfolio.table[[#This Row],[Length]]</f>
        <v>3456</v>
      </c>
    </row>
    <row r="105" spans="1:22" x14ac:dyDescent="0.55000000000000004">
      <c r="A10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Landscape_OnTheRoadAgain</v>
      </c>
      <c r="B105" s="8" t="str">
        <f>IF(portfolio.table[[#This Row],[Status.Photo]]="Absent","No","Yes")</f>
        <v>Yes</v>
      </c>
      <c r="C105" s="8"/>
      <c r="D105" t="s">
        <v>21</v>
      </c>
      <c r="F105" s="1" t="s">
        <v>54</v>
      </c>
      <c r="G105" s="2" t="s">
        <v>92</v>
      </c>
      <c r="H105" s="2" t="s">
        <v>92</v>
      </c>
      <c r="I105" t="s">
        <v>202</v>
      </c>
      <c r="J105" s="6">
        <v>2007</v>
      </c>
      <c r="K105" s="6">
        <v>14</v>
      </c>
      <c r="L105" s="6">
        <v>18</v>
      </c>
      <c r="M105" s="3" t="str">
        <f>_xlfn.CONCAT(portfolio.table[[#This Row],[Width]],"x",portfolio.table[[#This Row],[Length]])</f>
        <v>14x18</v>
      </c>
      <c r="N105" s="7" t="s">
        <v>96</v>
      </c>
      <c r="O105" s="29" t="s">
        <v>87</v>
      </c>
      <c r="P105" s="2">
        <v>150</v>
      </c>
      <c r="Q105" s="2"/>
      <c r="R105" s="9"/>
      <c r="T105" s="16">
        <f>VLOOKUP(portfolio.table[[#This Row],[Width]]*portfolio.table[[#This Row],[Length]],Price.Table[[Area]:[Price.Total]],5)</f>
        <v>29.309000000000001</v>
      </c>
      <c r="U105" s="16" t="str">
        <f>IF(portfolio.table[[#This Row],[Price.Sale]]&gt;0,portfolio.table[[#This Row],[Price.Sale]]-portfolio.table[[#This Row],[Cost.Production]],"")</f>
        <v/>
      </c>
      <c r="V105" s="16">
        <f>3*portfolio.table[[#This Row],[Width]]*portfolio.table[[#This Row],[Length]]</f>
        <v>756</v>
      </c>
    </row>
    <row r="106" spans="1:22" x14ac:dyDescent="0.55000000000000004">
      <c r="A10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Landscape_Paradise</v>
      </c>
      <c r="B106" s="8" t="str">
        <f>IF(portfolio.table[[#This Row],[Status.Photo]]="Absent","No","Yes")</f>
        <v>Yes</v>
      </c>
      <c r="C106" s="8"/>
      <c r="D106" t="s">
        <v>21</v>
      </c>
      <c r="F106" s="1" t="s">
        <v>182</v>
      </c>
      <c r="G106" s="2" t="s">
        <v>92</v>
      </c>
      <c r="H106" s="2" t="s">
        <v>93</v>
      </c>
      <c r="I106" t="s">
        <v>183</v>
      </c>
      <c r="J106" s="6">
        <v>2002</v>
      </c>
      <c r="K106" s="6">
        <v>26</v>
      </c>
      <c r="L106" s="6">
        <v>42</v>
      </c>
      <c r="M106" s="3" t="str">
        <f>_xlfn.CONCAT(portfolio.table[[#This Row],[Width]],"x",portfolio.table[[#This Row],[Length]])</f>
        <v>26x42</v>
      </c>
      <c r="N106" s="7" t="s">
        <v>96</v>
      </c>
      <c r="O106" s="29" t="s">
        <v>87</v>
      </c>
      <c r="P106" s="2">
        <v>600</v>
      </c>
      <c r="Q106" s="2"/>
      <c r="R106" s="9"/>
      <c r="T106" s="16">
        <f>VLOOKUP(portfolio.table[[#This Row],[Width]]*portfolio.table[[#This Row],[Length]],Price.Table[[Area]:[Price.Total]],5)</f>
        <v>93.478999999999999</v>
      </c>
      <c r="U106" s="16" t="str">
        <f>IF(portfolio.table[[#This Row],[Price.Sale]]&gt;0,portfolio.table[[#This Row],[Price.Sale]]-portfolio.table[[#This Row],[Cost.Production]],"")</f>
        <v/>
      </c>
      <c r="V106" s="16">
        <f>3*portfolio.table[[#This Row],[Width]]*portfolio.table[[#This Row],[Length]]</f>
        <v>3276</v>
      </c>
    </row>
    <row r="107" spans="1:22" x14ac:dyDescent="0.55000000000000004">
      <c r="A107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Landscape_PathInTheWoods</v>
      </c>
      <c r="B107" s="8" t="str">
        <f>IF(portfolio.table[[#This Row],[Status.Photo]]="Absent","No","Yes")</f>
        <v>Yes</v>
      </c>
      <c r="C107" s="8"/>
      <c r="D107" t="s">
        <v>21</v>
      </c>
      <c r="F107" s="1" t="s">
        <v>50</v>
      </c>
      <c r="G107" s="2" t="s">
        <v>92</v>
      </c>
      <c r="H107" s="2" t="s">
        <v>92</v>
      </c>
      <c r="I107" t="s">
        <v>198</v>
      </c>
      <c r="J107" s="6">
        <v>2000</v>
      </c>
      <c r="K107" s="6">
        <v>18</v>
      </c>
      <c r="L107" s="6">
        <v>24</v>
      </c>
      <c r="M107" s="3" t="str">
        <f>_xlfn.CONCAT(portfolio.table[[#This Row],[Width]],"x",portfolio.table[[#This Row],[Length]])</f>
        <v>18x24</v>
      </c>
      <c r="N107" s="7" t="s">
        <v>96</v>
      </c>
      <c r="O107" s="29" t="s">
        <v>87</v>
      </c>
      <c r="P107" s="2">
        <v>250</v>
      </c>
      <c r="Q107" s="2"/>
      <c r="R107" s="9"/>
      <c r="T107" s="16">
        <f>VLOOKUP(portfolio.table[[#This Row],[Width]]*portfolio.table[[#This Row],[Length]],Price.Table[[Area]:[Price.Total]],5)</f>
        <v>43.259</v>
      </c>
      <c r="U107" s="16" t="str">
        <f>IF(portfolio.table[[#This Row],[Price.Sale]]&gt;0,portfolio.table[[#This Row],[Price.Sale]]-portfolio.table[[#This Row],[Cost.Production]],"")</f>
        <v/>
      </c>
      <c r="V107" s="16">
        <f>3*portfolio.table[[#This Row],[Width]]*portfolio.table[[#This Row],[Length]]</f>
        <v>1296</v>
      </c>
    </row>
    <row r="108" spans="1:22" x14ac:dyDescent="0.55000000000000004">
      <c r="A10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Landscape_PathThroughTheWoods</v>
      </c>
      <c r="B108" s="8" t="str">
        <f>IF(portfolio.table[[#This Row],[Status.Photo]]="Absent","No","Yes")</f>
        <v>Yes</v>
      </c>
      <c r="C108" s="8"/>
      <c r="D108" t="s">
        <v>21</v>
      </c>
      <c r="F108" s="1" t="s">
        <v>51</v>
      </c>
      <c r="G108" s="2" t="s">
        <v>92</v>
      </c>
      <c r="H108" s="2" t="s">
        <v>92</v>
      </c>
      <c r="I108" t="s">
        <v>199</v>
      </c>
      <c r="J108" s="6">
        <v>2007</v>
      </c>
      <c r="K108" s="6">
        <v>36</v>
      </c>
      <c r="L108" s="6">
        <v>48</v>
      </c>
      <c r="M108" s="3" t="str">
        <f>_xlfn.CONCAT(portfolio.table[[#This Row],[Width]],"x",portfolio.table[[#This Row],[Length]])</f>
        <v>36x48</v>
      </c>
      <c r="N108" s="7" t="s">
        <v>95</v>
      </c>
      <c r="O108" s="29" t="s">
        <v>87</v>
      </c>
      <c r="P108" s="2">
        <v>500</v>
      </c>
      <c r="Q108" s="2"/>
      <c r="R108" s="9"/>
      <c r="T108" s="16">
        <f>VLOOKUP(portfolio.table[[#This Row],[Width]]*portfolio.table[[#This Row],[Length]],Price.Table[[Area]:[Price.Total]],5)</f>
        <v>143.69900000000001</v>
      </c>
      <c r="U108" s="16" t="str">
        <f>IF(portfolio.table[[#This Row],[Price.Sale]]&gt;0,portfolio.table[[#This Row],[Price.Sale]]-portfolio.table[[#This Row],[Cost.Production]],"")</f>
        <v/>
      </c>
      <c r="V108" s="16">
        <f>3*portfolio.table[[#This Row],[Width]]*portfolio.table[[#This Row],[Length]]</f>
        <v>5184</v>
      </c>
    </row>
    <row r="109" spans="1:22" x14ac:dyDescent="0.55000000000000004">
      <c r="A109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Animals_Patience</v>
      </c>
      <c r="B109" s="8" t="str">
        <f>IF(portfolio.table[[#This Row],[Status.Photo]]="Absent","No","Yes")</f>
        <v>Yes</v>
      </c>
      <c r="C109" s="8"/>
      <c r="D109" t="s">
        <v>23</v>
      </c>
      <c r="E109" t="s">
        <v>22</v>
      </c>
      <c r="F109" s="1" t="s">
        <v>8</v>
      </c>
      <c r="G109" s="2" t="s">
        <v>92</v>
      </c>
      <c r="H109" s="2" t="s">
        <v>92</v>
      </c>
      <c r="I109" t="s">
        <v>128</v>
      </c>
      <c r="J109" s="6">
        <v>2020</v>
      </c>
      <c r="K109" s="6">
        <v>36</v>
      </c>
      <c r="L109" s="6">
        <v>48</v>
      </c>
      <c r="M109" s="3" t="str">
        <f>_xlfn.CONCAT(portfolio.table[[#This Row],[Width]],"x",portfolio.table[[#This Row],[Length]])</f>
        <v>36x48</v>
      </c>
      <c r="N109" s="7" t="s">
        <v>96</v>
      </c>
      <c r="O109" s="29" t="s">
        <v>87</v>
      </c>
      <c r="P109" s="2">
        <v>3000</v>
      </c>
      <c r="Q109" s="2"/>
      <c r="R109" s="9"/>
      <c r="T109" s="16">
        <f>VLOOKUP(portfolio.table[[#This Row],[Width]]*portfolio.table[[#This Row],[Length]],Price.Table[[Area]:[Price.Total]],5)</f>
        <v>143.69900000000001</v>
      </c>
      <c r="U109" s="16" t="str">
        <f>IF(portfolio.table[[#This Row],[Price.Sale]]&gt;0,portfolio.table[[#This Row],[Price.Sale]]-portfolio.table[[#This Row],[Cost.Production]],"")</f>
        <v/>
      </c>
      <c r="V109" s="16">
        <f>3*portfolio.table[[#This Row],[Width]]*portfolio.table[[#This Row],[Length]]</f>
        <v>5184</v>
      </c>
    </row>
    <row r="110" spans="1:22" x14ac:dyDescent="0.55000000000000004">
      <c r="A11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Sports_PaulCoffey</v>
      </c>
      <c r="B110" s="8" t="str">
        <f>IF(portfolio.table[[#This Row],[Status.Photo]]="Absent","No","Yes")</f>
        <v>Yes</v>
      </c>
      <c r="C110" s="8"/>
      <c r="D110" t="s">
        <v>43</v>
      </c>
      <c r="E110" t="s">
        <v>44</v>
      </c>
      <c r="F110" s="1" t="s">
        <v>89</v>
      </c>
      <c r="G110" s="2" t="s">
        <v>92</v>
      </c>
      <c r="H110" s="2" t="s">
        <v>92</v>
      </c>
      <c r="I110" t="s">
        <v>138</v>
      </c>
      <c r="J110" s="6">
        <v>2006</v>
      </c>
      <c r="K110" s="6">
        <v>16</v>
      </c>
      <c r="L110" s="6">
        <v>20</v>
      </c>
      <c r="M110" s="3" t="str">
        <f>_xlfn.CONCAT(portfolio.table[[#This Row],[Width]],"x",portfolio.table[[#This Row],[Length]])</f>
        <v>16x20</v>
      </c>
      <c r="N110" s="7" t="s">
        <v>96</v>
      </c>
      <c r="O110" s="29" t="s">
        <v>87</v>
      </c>
      <c r="P110" s="2">
        <v>150</v>
      </c>
      <c r="Q110" s="2"/>
      <c r="R110" s="9"/>
      <c r="T110" s="16">
        <f>VLOOKUP(portfolio.table[[#This Row],[Width]]*portfolio.table[[#This Row],[Length]],Price.Table[[Area]:[Price.Total]],5)</f>
        <v>34.579000000000001</v>
      </c>
      <c r="U110" s="16" t="str">
        <f>IF(portfolio.table[[#This Row],[Price.Sale]]&gt;0,portfolio.table[[#This Row],[Price.Sale]]-portfolio.table[[#This Row],[Cost.Production]],"")</f>
        <v/>
      </c>
      <c r="V110" s="16">
        <f>3*portfolio.table[[#This Row],[Width]]*portfolio.table[[#This Row],[Length]]</f>
        <v>960</v>
      </c>
    </row>
    <row r="111" spans="1:22" x14ac:dyDescent="0.55000000000000004">
      <c r="A11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Abstract_PinkMountains</v>
      </c>
      <c r="B111" s="8" t="str">
        <f>IF(portfolio.table[[#This Row],[Status.Photo]]="Absent","No","Yes")</f>
        <v>Yes</v>
      </c>
      <c r="C111" s="8"/>
      <c r="D111" t="s">
        <v>28</v>
      </c>
      <c r="F111" s="1" t="s">
        <v>375</v>
      </c>
      <c r="G111" s="2" t="s">
        <v>297</v>
      </c>
      <c r="H111" s="2" t="s">
        <v>92</v>
      </c>
      <c r="I111" t="s">
        <v>393</v>
      </c>
      <c r="J111" s="6">
        <v>2022</v>
      </c>
      <c r="K111" s="6">
        <v>24</v>
      </c>
      <c r="L111" s="6">
        <v>48</v>
      </c>
      <c r="M111" s="3" t="str">
        <f>_xlfn.CONCAT(portfolio.table[[#This Row],[Width]],"x",portfolio.table[[#This Row],[Length]])</f>
        <v>24x48</v>
      </c>
      <c r="N111" s="7" t="s">
        <v>96</v>
      </c>
      <c r="O111" s="29" t="s">
        <v>87</v>
      </c>
      <c r="P111" s="2"/>
      <c r="Q111" s="2"/>
      <c r="R111" s="9"/>
      <c r="T111" s="28">
        <f>VLOOKUP(portfolio.table[[#This Row],[Width]]*portfolio.table[[#This Row],[Length]],Price.Table[[Area]:[Price.Total]],5)</f>
        <v>99.058999999999997</v>
      </c>
      <c r="U111" s="16" t="str">
        <f>IF(portfolio.table[[#This Row],[Price.Sale]]&gt;0,portfolio.table[[#This Row],[Price.Sale]]-portfolio.table[[#This Row],[Cost.Production]],"")</f>
        <v/>
      </c>
      <c r="V111" s="16">
        <f>3*portfolio.table[[#This Row],[Width]]*portfolio.table[[#This Row],[Length]]</f>
        <v>3456</v>
      </c>
    </row>
    <row r="112" spans="1:22" x14ac:dyDescent="0.55000000000000004">
      <c r="A11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Landscape_PortBurwell</v>
      </c>
      <c r="B112" s="8" t="str">
        <f>IF(portfolio.table[[#This Row],[Status.Photo]]="Absent","No","Yes")</f>
        <v>Yes</v>
      </c>
      <c r="C112" s="8"/>
      <c r="D112" t="s">
        <v>21</v>
      </c>
      <c r="F112" s="1" t="s">
        <v>312</v>
      </c>
      <c r="G112" s="2" t="s">
        <v>92</v>
      </c>
      <c r="H112" s="2" t="s">
        <v>92</v>
      </c>
      <c r="I112" t="s">
        <v>318</v>
      </c>
      <c r="J112" s="6">
        <v>2021</v>
      </c>
      <c r="K112" s="6">
        <v>24</v>
      </c>
      <c r="L112" s="6">
        <v>30</v>
      </c>
      <c r="M112" s="3" t="str">
        <f>_xlfn.CONCAT(portfolio.table[[#This Row],[Width]],"x",portfolio.table[[#This Row],[Length]])</f>
        <v>24x30</v>
      </c>
      <c r="N112" s="7" t="s">
        <v>96</v>
      </c>
      <c r="O112" s="29" t="s">
        <v>87</v>
      </c>
      <c r="P112" s="2">
        <v>500</v>
      </c>
      <c r="Q112" s="2"/>
      <c r="R112" s="9"/>
      <c r="S112" t="s">
        <v>335</v>
      </c>
      <c r="T112" s="16">
        <f>VLOOKUP(portfolio.table[[#This Row],[Width]]*portfolio.table[[#This Row],[Length]],Price.Table[[Area]:[Price.Total]],5)</f>
        <v>65.579000000000008</v>
      </c>
      <c r="U112" s="16" t="str">
        <f>IF(portfolio.table[[#This Row],[Price.Sale]]&gt;0,portfolio.table[[#This Row],[Price.Sale]]-portfolio.table[[#This Row],[Cost.Production]],"")</f>
        <v/>
      </c>
      <c r="V112" s="16">
        <f>3*portfolio.table[[#This Row],[Width]]*portfolio.table[[#This Row],[Length]]</f>
        <v>2160</v>
      </c>
    </row>
    <row r="113" spans="1:22" x14ac:dyDescent="0.55000000000000004">
      <c r="A11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Landscape_PortStanley</v>
      </c>
      <c r="B113" s="8" t="str">
        <f>IF(portfolio.table[[#This Row],[Status.Photo]]="Absent","No","Yes")</f>
        <v>Yes</v>
      </c>
      <c r="C113" s="8"/>
      <c r="D113" t="s">
        <v>21</v>
      </c>
      <c r="F113" s="1" t="s">
        <v>309</v>
      </c>
      <c r="G113" s="2" t="s">
        <v>92</v>
      </c>
      <c r="H113" s="2" t="s">
        <v>92</v>
      </c>
      <c r="I113" t="s">
        <v>310</v>
      </c>
      <c r="J113" s="6">
        <v>2021</v>
      </c>
      <c r="K113" s="6">
        <v>24</v>
      </c>
      <c r="L113" s="6">
        <v>36</v>
      </c>
      <c r="M113" s="3" t="str">
        <f>_xlfn.CONCAT(portfolio.table[[#This Row],[Width]],"x",portfolio.table[[#This Row],[Length]])</f>
        <v>24x36</v>
      </c>
      <c r="N113" s="7" t="s">
        <v>96</v>
      </c>
      <c r="O113" s="29" t="s">
        <v>87</v>
      </c>
      <c r="P113" s="2">
        <v>500</v>
      </c>
      <c r="Q113" s="2"/>
      <c r="R113" s="9"/>
      <c r="S113" t="s">
        <v>338</v>
      </c>
      <c r="T113" s="16">
        <f>VLOOKUP(portfolio.table[[#This Row],[Width]]*portfolio.table[[#This Row],[Length]],Price.Table[[Area]:[Price.Total]],5)</f>
        <v>76.739000000000004</v>
      </c>
      <c r="U113" s="16" t="str">
        <f>IF(portfolio.table[[#This Row],[Price.Sale]]&gt;0,portfolio.table[[#This Row],[Price.Sale]]-portfolio.table[[#This Row],[Cost.Production]],"")</f>
        <v/>
      </c>
      <c r="V113" s="16">
        <f>3*portfolio.table[[#This Row],[Width]]*portfolio.table[[#This Row],[Length]]</f>
        <v>2592</v>
      </c>
    </row>
    <row r="114" spans="1:22" x14ac:dyDescent="0.55000000000000004">
      <c r="A11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Landscape_PortlandLighthouse</v>
      </c>
      <c r="B114" s="8" t="str">
        <f>IF(portfolio.table[[#This Row],[Status.Photo]]="Absent","No","Yes")</f>
        <v>Yes</v>
      </c>
      <c r="C114" s="8"/>
      <c r="D114" t="s">
        <v>21</v>
      </c>
      <c r="F114" s="1" t="s">
        <v>164</v>
      </c>
      <c r="G114" s="2" t="s">
        <v>92</v>
      </c>
      <c r="H114" s="2" t="s">
        <v>92</v>
      </c>
      <c r="I114" t="s">
        <v>168</v>
      </c>
      <c r="J114" s="6">
        <v>2000</v>
      </c>
      <c r="K114" s="6">
        <v>20</v>
      </c>
      <c r="L114" s="6">
        <v>24</v>
      </c>
      <c r="M114" s="3" t="str">
        <f>_xlfn.CONCAT(portfolio.table[[#This Row],[Width]],"x",portfolio.table[[#This Row],[Length]])</f>
        <v>20x24</v>
      </c>
      <c r="N114" s="7" t="s">
        <v>96</v>
      </c>
      <c r="O114" s="29" t="s">
        <v>57</v>
      </c>
      <c r="P114" s="2">
        <v>0</v>
      </c>
      <c r="Q114" s="2">
        <v>0</v>
      </c>
      <c r="R114" s="9"/>
      <c r="S114" t="s">
        <v>60</v>
      </c>
      <c r="T114" s="16">
        <f>VLOOKUP(portfolio.table[[#This Row],[Width]]*portfolio.table[[#This Row],[Length]],Price.Table[[Area]:[Price.Total]],5)</f>
        <v>46.978999999999999</v>
      </c>
      <c r="U114" s="16" t="str">
        <f>IF(portfolio.table[[#This Row],[Price.Sale]]&gt;0,portfolio.table[[#This Row],[Price.Sale]]-portfolio.table[[#This Row],[Cost.Production]],"")</f>
        <v/>
      </c>
      <c r="V114" s="16">
        <f>3*portfolio.table[[#This Row],[Width]]*portfolio.table[[#This Row],[Length]]</f>
        <v>1440</v>
      </c>
    </row>
    <row r="115" spans="1:22" x14ac:dyDescent="0.55000000000000004">
      <c r="A11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Abstract_Power</v>
      </c>
      <c r="B115" s="8" t="str">
        <f>IF(portfolio.table[[#This Row],[Status.Photo]]="Absent","No","Yes")</f>
        <v>Yes</v>
      </c>
      <c r="C115" s="8"/>
      <c r="D115" t="s">
        <v>28</v>
      </c>
      <c r="F115" s="1" t="s">
        <v>166</v>
      </c>
      <c r="G115" s="2" t="s">
        <v>92</v>
      </c>
      <c r="H115" s="2" t="s">
        <v>92</v>
      </c>
      <c r="J115" s="6">
        <v>2020</v>
      </c>
      <c r="K115" s="6">
        <v>24</v>
      </c>
      <c r="L115" s="6">
        <v>48</v>
      </c>
      <c r="M115" s="3" t="str">
        <f>_xlfn.CONCAT(portfolio.table[[#This Row],[Width]],"x",portfolio.table[[#This Row],[Length]])</f>
        <v>24x48</v>
      </c>
      <c r="N115" s="7" t="s">
        <v>96</v>
      </c>
      <c r="O115" s="29" t="s">
        <v>87</v>
      </c>
      <c r="P115" s="2">
        <v>500</v>
      </c>
      <c r="Q115" s="2"/>
      <c r="R115" s="9"/>
      <c r="S115" t="s">
        <v>335</v>
      </c>
      <c r="T115" s="16">
        <f>VLOOKUP(portfolio.table[[#This Row],[Width]]*portfolio.table[[#This Row],[Length]],Price.Table[[Area]:[Price.Total]],5)</f>
        <v>99.058999999999997</v>
      </c>
      <c r="U115" s="16" t="str">
        <f>IF(portfolio.table[[#This Row],[Price.Sale]]&gt;0,portfolio.table[[#This Row],[Price.Sale]]-portfolio.table[[#This Row],[Cost.Production]],"")</f>
        <v/>
      </c>
      <c r="V115" s="16">
        <f>3*portfolio.table[[#This Row],[Width]]*portfolio.table[[#This Row],[Length]]</f>
        <v>3456</v>
      </c>
    </row>
    <row r="116" spans="1:22" x14ac:dyDescent="0.55000000000000004">
      <c r="A11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Stills_Rage</v>
      </c>
      <c r="B116" s="8" t="str">
        <f>IF(portfolio.table[[#This Row],[Status.Photo]]="Absent","No","Yes")</f>
        <v>Yes</v>
      </c>
      <c r="C116" s="8"/>
      <c r="D116" t="s">
        <v>46</v>
      </c>
      <c r="F116" s="1" t="s">
        <v>352</v>
      </c>
      <c r="G116" s="2" t="s">
        <v>92</v>
      </c>
      <c r="H116" s="2" t="s">
        <v>92</v>
      </c>
      <c r="I116" t="s">
        <v>353</v>
      </c>
      <c r="J116" s="6">
        <v>2021</v>
      </c>
      <c r="K116" s="6">
        <v>16</v>
      </c>
      <c r="L116" s="6">
        <v>20</v>
      </c>
      <c r="M116" s="3" t="str">
        <f>_xlfn.CONCAT(portfolio.table[[#This Row],[Width]],"x",portfolio.table[[#This Row],[Length]])</f>
        <v>16x20</v>
      </c>
      <c r="N116" s="7" t="s">
        <v>96</v>
      </c>
      <c r="O116" s="29" t="s">
        <v>87</v>
      </c>
      <c r="P116" s="2">
        <v>200</v>
      </c>
      <c r="Q116" s="2"/>
      <c r="R116" s="9"/>
      <c r="S116" t="s">
        <v>338</v>
      </c>
      <c r="T116" s="16">
        <f>VLOOKUP(portfolio.table[[#This Row],[Width]]*portfolio.table[[#This Row],[Length]],Price.Table[[Area]:[Price.Total]],5)</f>
        <v>34.579000000000001</v>
      </c>
      <c r="U116" s="16" t="str">
        <f>IF(portfolio.table[[#This Row],[Price.Sale]]&gt;0,portfolio.table[[#This Row],[Price.Sale]]-portfolio.table[[#This Row],[Cost.Production]],"")</f>
        <v/>
      </c>
      <c r="V116" s="16">
        <f>3*portfolio.table[[#This Row],[Width]]*portfolio.table[[#This Row],[Length]]</f>
        <v>960</v>
      </c>
    </row>
    <row r="117" spans="1:22" x14ac:dyDescent="0.55000000000000004">
      <c r="A11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Landscape_Redemption</v>
      </c>
      <c r="B117" s="8" t="str">
        <f>IF(portfolio.table[[#This Row],[Status.Photo]]="Absent","No","Yes")</f>
        <v>Yes</v>
      </c>
      <c r="C117" s="8"/>
      <c r="D117" t="s">
        <v>21</v>
      </c>
      <c r="F117" s="1" t="s">
        <v>289</v>
      </c>
      <c r="G117" s="2" t="s">
        <v>92</v>
      </c>
      <c r="H117" s="2" t="s">
        <v>93</v>
      </c>
      <c r="I117" t="s">
        <v>290</v>
      </c>
      <c r="J117" s="6">
        <v>2020</v>
      </c>
      <c r="K117" s="6">
        <v>24</v>
      </c>
      <c r="L117" s="6">
        <v>48</v>
      </c>
      <c r="M117" s="3" t="str">
        <f>_xlfn.CONCAT(portfolio.table[[#This Row],[Width]],"x",portfolio.table[[#This Row],[Length]])</f>
        <v>24x48</v>
      </c>
      <c r="N117" s="7" t="s">
        <v>96</v>
      </c>
      <c r="O117" s="29" t="s">
        <v>87</v>
      </c>
      <c r="P117" s="2">
        <v>800</v>
      </c>
      <c r="Q117" s="2"/>
      <c r="R117" s="9"/>
      <c r="S117" t="s">
        <v>338</v>
      </c>
      <c r="T117" s="16">
        <f>VLOOKUP(portfolio.table[[#This Row],[Width]]*portfolio.table[[#This Row],[Length]],Price.Table[[Area]:[Price.Total]],5)</f>
        <v>99.058999999999997</v>
      </c>
      <c r="U117" s="16" t="str">
        <f>IF(portfolio.table[[#This Row],[Price.Sale]]&gt;0,portfolio.table[[#This Row],[Price.Sale]]-portfolio.table[[#This Row],[Cost.Production]],"")</f>
        <v/>
      </c>
      <c r="V117" s="16">
        <f>3*portfolio.table[[#This Row],[Width]]*portfolio.table[[#This Row],[Length]]</f>
        <v>3456</v>
      </c>
    </row>
    <row r="118" spans="1:22" x14ac:dyDescent="0.55000000000000004">
      <c r="A11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Landscape_Reflections</v>
      </c>
      <c r="B118" s="8" t="str">
        <f>IF(portfolio.table[[#This Row],[Status.Photo]]="Absent","No","Yes")</f>
        <v>Yes</v>
      </c>
      <c r="C118" s="8"/>
      <c r="D118" t="s">
        <v>21</v>
      </c>
      <c r="F118" s="1" t="s">
        <v>18</v>
      </c>
      <c r="G118" s="2" t="s">
        <v>92</v>
      </c>
      <c r="H118" s="2" t="s">
        <v>92</v>
      </c>
      <c r="I118" t="s">
        <v>208</v>
      </c>
      <c r="J118" s="6">
        <v>2000</v>
      </c>
      <c r="K118" s="6">
        <v>20</v>
      </c>
      <c r="L118" s="6">
        <v>30</v>
      </c>
      <c r="M118" s="3" t="str">
        <f>_xlfn.CONCAT(portfolio.table[[#This Row],[Width]],"x",portfolio.table[[#This Row],[Length]])</f>
        <v>20x30</v>
      </c>
      <c r="N118" s="7" t="s">
        <v>96</v>
      </c>
      <c r="O118" s="29" t="s">
        <v>87</v>
      </c>
      <c r="P118" s="2">
        <v>175</v>
      </c>
      <c r="Q118" s="2"/>
      <c r="R118" s="9"/>
      <c r="T118" s="16">
        <f>VLOOKUP(portfolio.table[[#This Row],[Width]]*portfolio.table[[#This Row],[Length]],Price.Table[[Area]:[Price.Total]],5)</f>
        <v>56.278999999999996</v>
      </c>
      <c r="U118" s="16" t="str">
        <f>IF(portfolio.table[[#This Row],[Price.Sale]]&gt;0,portfolio.table[[#This Row],[Price.Sale]]-portfolio.table[[#This Row],[Cost.Production]],"")</f>
        <v/>
      </c>
      <c r="V118" s="16">
        <f>3*portfolio.table[[#This Row],[Width]]*portfolio.table[[#This Row],[Length]]</f>
        <v>1800</v>
      </c>
    </row>
    <row r="119" spans="1:22" x14ac:dyDescent="0.55000000000000004">
      <c r="A11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Comics_RobtheRealtor</v>
      </c>
      <c r="B119" s="8" t="str">
        <f>IF(portfolio.table[[#This Row],[Status.Photo]]="Absent","No","Yes")</f>
        <v>Yes</v>
      </c>
      <c r="C119" s="8"/>
      <c r="D119" t="s">
        <v>25</v>
      </c>
      <c r="F119" s="1" t="s">
        <v>317</v>
      </c>
      <c r="G119" s="2" t="s">
        <v>92</v>
      </c>
      <c r="H119" s="2" t="s">
        <v>92</v>
      </c>
      <c r="I119" t="s">
        <v>347</v>
      </c>
      <c r="J119" s="6">
        <v>2021</v>
      </c>
      <c r="K119" s="6">
        <v>30</v>
      </c>
      <c r="L119" s="6">
        <v>40</v>
      </c>
      <c r="M119" s="3" t="str">
        <f>_xlfn.CONCAT(portfolio.table[[#This Row],[Width]],"x",portfolio.table[[#This Row],[Length]])</f>
        <v>30x40</v>
      </c>
      <c r="N119" s="7" t="s">
        <v>96</v>
      </c>
      <c r="O119" s="29" t="s">
        <v>102</v>
      </c>
      <c r="P119" s="2">
        <v>600</v>
      </c>
      <c r="Q119" s="2">
        <v>600</v>
      </c>
      <c r="R119" s="9">
        <v>44501</v>
      </c>
      <c r="S119" t="s">
        <v>346</v>
      </c>
      <c r="T119" s="16">
        <f>VLOOKUP(portfolio.table[[#This Row],[Width]]*portfolio.table[[#This Row],[Length]],Price.Table[[Area]:[Price.Total]],5)</f>
        <v>102.779</v>
      </c>
      <c r="U119" s="16">
        <f>IF(portfolio.table[[#This Row],[Price.Sale]]&gt;0,portfolio.table[[#This Row],[Price.Sale]]-portfolio.table[[#This Row],[Cost.Production]],"")</f>
        <v>497.221</v>
      </c>
      <c r="V119" s="16">
        <f>3*portfolio.table[[#This Row],[Width]]*portfolio.table[[#This Row],[Length]]</f>
        <v>3600</v>
      </c>
    </row>
    <row r="120" spans="1:22" x14ac:dyDescent="0.55000000000000004">
      <c r="A12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Animals_RoccoandParker</v>
      </c>
      <c r="B120" s="8" t="str">
        <f>IF(portfolio.table[[#This Row],[Status.Photo]]="Absent","No","Yes")</f>
        <v>Yes</v>
      </c>
      <c r="C120" s="8"/>
      <c r="D120" t="s">
        <v>23</v>
      </c>
      <c r="F120" s="1" t="s">
        <v>316</v>
      </c>
      <c r="G120" s="2" t="s">
        <v>92</v>
      </c>
      <c r="H120" s="2" t="s">
        <v>92</v>
      </c>
      <c r="I120" t="s">
        <v>313</v>
      </c>
      <c r="J120" s="6">
        <v>2021</v>
      </c>
      <c r="K120" s="6">
        <v>18</v>
      </c>
      <c r="L120" s="6">
        <v>24</v>
      </c>
      <c r="M120" s="3" t="str">
        <f>_xlfn.CONCAT(portfolio.table[[#This Row],[Width]],"x",portfolio.table[[#This Row],[Length]])</f>
        <v>18x24</v>
      </c>
      <c r="N120" s="7" t="s">
        <v>96</v>
      </c>
      <c r="O120" s="29" t="s">
        <v>57</v>
      </c>
      <c r="P120" s="2">
        <v>0</v>
      </c>
      <c r="Q120" s="2">
        <v>0</v>
      </c>
      <c r="R120" s="9">
        <v>44501</v>
      </c>
      <c r="S120" t="s">
        <v>340</v>
      </c>
      <c r="T120" s="16">
        <f>VLOOKUP(portfolio.table[[#This Row],[Width]]*portfolio.table[[#This Row],[Length]],Price.Table[[Area]:[Price.Total]],5)</f>
        <v>43.259</v>
      </c>
      <c r="U120" s="16" t="str">
        <f>IF(portfolio.table[[#This Row],[Price.Sale]]&gt;0,portfolio.table[[#This Row],[Price.Sale]]-portfolio.table[[#This Row],[Cost.Production]],"")</f>
        <v/>
      </c>
      <c r="V120" s="16">
        <f>3*portfolio.table[[#This Row],[Width]]*portfolio.table[[#This Row],[Length]]</f>
        <v>1296</v>
      </c>
    </row>
    <row r="121" spans="1:22" x14ac:dyDescent="0.55000000000000004">
      <c r="A12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Stills_Roses</v>
      </c>
      <c r="B121" s="8" t="str">
        <f>IF(portfolio.table[[#This Row],[Status.Photo]]="Absent","No","Yes")</f>
        <v>Yes</v>
      </c>
      <c r="C121" s="8"/>
      <c r="D121" t="s">
        <v>46</v>
      </c>
      <c r="E121" t="s">
        <v>90</v>
      </c>
      <c r="F121" s="1" t="s">
        <v>212</v>
      </c>
      <c r="G121" s="2" t="s">
        <v>92</v>
      </c>
      <c r="H121" s="2" t="s">
        <v>92</v>
      </c>
      <c r="I121" t="s">
        <v>213</v>
      </c>
      <c r="J121" s="6">
        <v>2000</v>
      </c>
      <c r="K121" s="6">
        <v>14</v>
      </c>
      <c r="L121" s="6">
        <v>16</v>
      </c>
      <c r="M121" s="3" t="str">
        <f>_xlfn.CONCAT(portfolio.table[[#This Row],[Width]],"x",portfolio.table[[#This Row],[Length]])</f>
        <v>14x16</v>
      </c>
      <c r="N121" s="7" t="s">
        <v>96</v>
      </c>
      <c r="O121" s="29" t="s">
        <v>57</v>
      </c>
      <c r="P121" s="2">
        <v>0</v>
      </c>
      <c r="Q121" s="2">
        <v>0</v>
      </c>
      <c r="R121" s="9"/>
      <c r="S121" t="s">
        <v>60</v>
      </c>
      <c r="T121" s="16">
        <f>VLOOKUP(portfolio.table[[#This Row],[Width]]*portfolio.table[[#This Row],[Length]],Price.Table[[Area]:[Price.Total]],5)</f>
        <v>27.139000000000003</v>
      </c>
      <c r="U121" s="16" t="str">
        <f>IF(portfolio.table[[#This Row],[Price.Sale]]&gt;0,portfolio.table[[#This Row],[Price.Sale]]-portfolio.table[[#This Row],[Cost.Production]],"")</f>
        <v/>
      </c>
      <c r="V121" s="16">
        <f>3*portfolio.table[[#This Row],[Width]]*portfolio.table[[#This Row],[Length]]</f>
        <v>672</v>
      </c>
    </row>
    <row r="122" spans="1:22" x14ac:dyDescent="0.55000000000000004">
      <c r="A12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Landscape_SailorMoon</v>
      </c>
      <c r="B122" s="8" t="str">
        <f>IF(portfolio.table[[#This Row],[Status.Photo]]="Absent","No","Yes")</f>
        <v>Yes</v>
      </c>
      <c r="C122" s="8"/>
      <c r="D122" t="s">
        <v>21</v>
      </c>
      <c r="F122" s="1" t="s">
        <v>307</v>
      </c>
      <c r="G122" s="2" t="s">
        <v>92</v>
      </c>
      <c r="H122" s="2" t="s">
        <v>92</v>
      </c>
      <c r="I122" t="s">
        <v>308</v>
      </c>
      <c r="J122" s="6">
        <v>2021</v>
      </c>
      <c r="K122" s="6">
        <v>24</v>
      </c>
      <c r="L122" s="6">
        <v>36</v>
      </c>
      <c r="M122" s="3" t="str">
        <f>_xlfn.CONCAT(portfolio.table[[#This Row],[Width]],"x",portfolio.table[[#This Row],[Length]])</f>
        <v>24x36</v>
      </c>
      <c r="N122" s="7" t="s">
        <v>96</v>
      </c>
      <c r="O122" s="29" t="s">
        <v>87</v>
      </c>
      <c r="P122" s="2">
        <v>500</v>
      </c>
      <c r="Q122" s="2"/>
      <c r="R122" s="9"/>
      <c r="S122" t="s">
        <v>338</v>
      </c>
      <c r="T122" s="16">
        <f>VLOOKUP(portfolio.table[[#This Row],[Width]]*portfolio.table[[#This Row],[Length]],Price.Table[[Area]:[Price.Total]],5)</f>
        <v>76.739000000000004</v>
      </c>
      <c r="U122" s="16" t="str">
        <f>IF(portfolio.table[[#This Row],[Price.Sale]]&gt;0,portfolio.table[[#This Row],[Price.Sale]]-portfolio.table[[#This Row],[Cost.Production]],"")</f>
        <v/>
      </c>
      <c r="V122" s="16">
        <f>3*portfolio.table[[#This Row],[Width]]*portfolio.table[[#This Row],[Length]]</f>
        <v>2592</v>
      </c>
    </row>
    <row r="123" spans="1:22" x14ac:dyDescent="0.55000000000000004">
      <c r="A12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Landscape_SailorsDelight</v>
      </c>
      <c r="B123" s="8" t="str">
        <f>IF(portfolio.table[[#This Row],[Status.Photo]]="Absent","No","Yes")</f>
        <v>Yes</v>
      </c>
      <c r="C123" s="8"/>
      <c r="D123" t="s">
        <v>21</v>
      </c>
      <c r="F123" s="1" t="s">
        <v>239</v>
      </c>
      <c r="G123" s="2" t="s">
        <v>92</v>
      </c>
      <c r="H123" s="2" t="s">
        <v>92</v>
      </c>
      <c r="I123" t="s">
        <v>184</v>
      </c>
      <c r="J123" s="6">
        <v>2020</v>
      </c>
      <c r="K123" s="6">
        <v>30</v>
      </c>
      <c r="L123" s="6">
        <v>30</v>
      </c>
      <c r="M123" s="3" t="str">
        <f>_xlfn.CONCAT(portfolio.table[[#This Row],[Width]],"x",portfolio.table[[#This Row],[Length]])</f>
        <v>30x30</v>
      </c>
      <c r="N123" s="7" t="s">
        <v>96</v>
      </c>
      <c r="O123" s="29" t="s">
        <v>87</v>
      </c>
      <c r="P123" s="2">
        <v>500</v>
      </c>
      <c r="Q123" s="2"/>
      <c r="R123" s="9"/>
      <c r="T123" s="16">
        <f>VLOOKUP(portfolio.table[[#This Row],[Width]]*portfolio.table[[#This Row],[Length]],Price.Table[[Area]:[Price.Total]],5)</f>
        <v>79.528999999999996</v>
      </c>
      <c r="U123" s="16" t="str">
        <f>IF(portfolio.table[[#This Row],[Price.Sale]]&gt;0,portfolio.table[[#This Row],[Price.Sale]]-portfolio.table[[#This Row],[Cost.Production]],"")</f>
        <v/>
      </c>
      <c r="V123" s="16">
        <f>3*portfolio.table[[#This Row],[Width]]*portfolio.table[[#This Row],[Length]]</f>
        <v>2700</v>
      </c>
    </row>
    <row r="124" spans="1:22" x14ac:dyDescent="0.55000000000000004">
      <c r="A12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Portrait_Sammy</v>
      </c>
      <c r="B124" s="8" t="str">
        <f>IF(portfolio.table[[#This Row],[Status.Photo]]="Absent","No","Yes")</f>
        <v>Yes</v>
      </c>
      <c r="C124" s="8"/>
      <c r="D124" t="s">
        <v>32</v>
      </c>
      <c r="E124" t="s">
        <v>27</v>
      </c>
      <c r="F124" s="1" t="s">
        <v>40</v>
      </c>
      <c r="G124" s="2" t="s">
        <v>92</v>
      </c>
      <c r="H124" s="2" t="s">
        <v>92</v>
      </c>
      <c r="I124" t="s">
        <v>159</v>
      </c>
      <c r="J124" s="6">
        <v>2020</v>
      </c>
      <c r="K124" s="6">
        <v>30</v>
      </c>
      <c r="L124" s="6">
        <v>36</v>
      </c>
      <c r="M124" s="3" t="str">
        <f>_xlfn.CONCAT(portfolio.table[[#This Row],[Width]],"x",portfolio.table[[#This Row],[Length]])</f>
        <v>30x36</v>
      </c>
      <c r="N124" s="7" t="s">
        <v>96</v>
      </c>
      <c r="O124" s="29" t="s">
        <v>87</v>
      </c>
      <c r="P124" s="2">
        <v>2500</v>
      </c>
      <c r="Q124" s="2"/>
      <c r="R124" s="9"/>
      <c r="T124" s="16">
        <f>VLOOKUP(portfolio.table[[#This Row],[Width]]*portfolio.table[[#This Row],[Length]],Price.Table[[Area]:[Price.Total]],5)</f>
        <v>93.478999999999999</v>
      </c>
      <c r="U124" s="16" t="str">
        <f>IF(portfolio.table[[#This Row],[Price.Sale]]&gt;0,portfolio.table[[#This Row],[Price.Sale]]-portfolio.table[[#This Row],[Cost.Production]],"")</f>
        <v/>
      </c>
      <c r="V124" s="16">
        <f>3*portfolio.table[[#This Row],[Width]]*portfolio.table[[#This Row],[Length]]</f>
        <v>3240</v>
      </c>
    </row>
    <row r="125" spans="1:22" x14ac:dyDescent="0.55000000000000004">
      <c r="A12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Abstract_Samuri</v>
      </c>
      <c r="B125" s="8" t="str">
        <f>IF(portfolio.table[[#This Row],[Status.Photo]]="Absent","No","Yes")</f>
        <v>Yes</v>
      </c>
      <c r="C125" s="8"/>
      <c r="D125" t="s">
        <v>28</v>
      </c>
      <c r="F125" s="1" t="s">
        <v>163</v>
      </c>
      <c r="G125" s="2" t="s">
        <v>92</v>
      </c>
      <c r="H125" s="2" t="s">
        <v>93</v>
      </c>
      <c r="I125" t="s">
        <v>172</v>
      </c>
      <c r="J125" s="6">
        <v>2020</v>
      </c>
      <c r="K125" s="6">
        <v>20</v>
      </c>
      <c r="L125" s="6">
        <v>24</v>
      </c>
      <c r="M125" s="3" t="str">
        <f>_xlfn.CONCAT(portfolio.table[[#This Row],[Width]],"x",portfolio.table[[#This Row],[Length]])</f>
        <v>20x24</v>
      </c>
      <c r="N125" s="7" t="s">
        <v>96</v>
      </c>
      <c r="O125" s="29" t="s">
        <v>87</v>
      </c>
      <c r="P125" s="2">
        <v>500</v>
      </c>
      <c r="Q125" s="2"/>
      <c r="R125" s="9"/>
      <c r="T125" s="16">
        <f>VLOOKUP(portfolio.table[[#This Row],[Width]]*portfolio.table[[#This Row],[Length]],Price.Table[[Area]:[Price.Total]],5)</f>
        <v>46.978999999999999</v>
      </c>
      <c r="U125" s="16" t="str">
        <f>IF(portfolio.table[[#This Row],[Price.Sale]]&gt;0,portfolio.table[[#This Row],[Price.Sale]]-portfolio.table[[#This Row],[Cost.Production]],"")</f>
        <v/>
      </c>
      <c r="V125" s="16">
        <f>3*portfolio.table[[#This Row],[Width]]*portfolio.table[[#This Row],[Length]]</f>
        <v>1440</v>
      </c>
    </row>
    <row r="126" spans="1:22" x14ac:dyDescent="0.55000000000000004">
      <c r="A12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Animals_Serenity</v>
      </c>
      <c r="B126" s="8" t="str">
        <f>IF(portfolio.table[[#This Row],[Status.Photo]]="Absent","No","Yes")</f>
        <v>Yes</v>
      </c>
      <c r="C126" s="8"/>
      <c r="D126" t="s">
        <v>23</v>
      </c>
      <c r="F126" s="1" t="s">
        <v>242</v>
      </c>
      <c r="G126" s="2" t="s">
        <v>92</v>
      </c>
      <c r="H126" s="2" t="s">
        <v>92</v>
      </c>
      <c r="I126" t="s">
        <v>298</v>
      </c>
      <c r="J126" s="6">
        <v>2021</v>
      </c>
      <c r="K126" s="6">
        <v>30</v>
      </c>
      <c r="L126" s="6">
        <v>48</v>
      </c>
      <c r="M126" s="3" t="str">
        <f>_xlfn.CONCAT(portfolio.table[[#This Row],[Width]],"x",portfolio.table[[#This Row],[Length]])</f>
        <v>30x48</v>
      </c>
      <c r="N126" s="7" t="s">
        <v>96</v>
      </c>
      <c r="O126" s="29" t="s">
        <v>87</v>
      </c>
      <c r="P126" s="2">
        <v>2500</v>
      </c>
      <c r="Q126" s="2"/>
      <c r="R126" s="9"/>
      <c r="S126" t="s">
        <v>338</v>
      </c>
      <c r="T126" s="16">
        <f>VLOOKUP(portfolio.table[[#This Row],[Width]]*portfolio.table[[#This Row],[Length]],Price.Table[[Area]:[Price.Total]],5)</f>
        <v>121.379</v>
      </c>
      <c r="U126" s="16" t="str">
        <f>IF(portfolio.table[[#This Row],[Price.Sale]]&gt;0,portfolio.table[[#This Row],[Price.Sale]]-portfolio.table[[#This Row],[Cost.Production]],"")</f>
        <v/>
      </c>
      <c r="V126" s="16">
        <f>3*portfolio.table[[#This Row],[Width]]*portfolio.table[[#This Row],[Length]]</f>
        <v>4320</v>
      </c>
    </row>
    <row r="127" spans="1:22" x14ac:dyDescent="0.55000000000000004">
      <c r="A12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Animals_Shelter</v>
      </c>
      <c r="B127" s="8" t="str">
        <f>IF(portfolio.table[[#This Row],[Status.Photo]]="Absent","No","Yes")</f>
        <v>Yes</v>
      </c>
      <c r="C127" s="8"/>
      <c r="D127" t="s">
        <v>23</v>
      </c>
      <c r="F127" s="1" t="s">
        <v>248</v>
      </c>
      <c r="G127" s="2" t="s">
        <v>92</v>
      </c>
      <c r="H127" s="2" t="s">
        <v>92</v>
      </c>
      <c r="I127" t="s">
        <v>271</v>
      </c>
      <c r="J127" s="6">
        <v>2021</v>
      </c>
      <c r="K127" s="6">
        <v>24</v>
      </c>
      <c r="L127" s="6">
        <v>30</v>
      </c>
      <c r="M127" s="3" t="str">
        <f>_xlfn.CONCAT(portfolio.table[[#This Row],[Width]],"x",portfolio.table[[#This Row],[Length]])</f>
        <v>24x30</v>
      </c>
      <c r="N127" s="7" t="s">
        <v>96</v>
      </c>
      <c r="O127" s="29" t="s">
        <v>57</v>
      </c>
      <c r="P127" s="2">
        <v>150</v>
      </c>
      <c r="Q127" s="2">
        <v>150</v>
      </c>
      <c r="R127" s="9">
        <v>44374</v>
      </c>
      <c r="S127" t="s">
        <v>293</v>
      </c>
      <c r="T127" s="16">
        <f>VLOOKUP(portfolio.table[[#This Row],[Width]]*portfolio.table[[#This Row],[Length]],Price.Table[[Area]:[Price.Total]],5)</f>
        <v>65.579000000000008</v>
      </c>
      <c r="U127" s="16">
        <f>IF(portfolio.table[[#This Row],[Price.Sale]]&gt;0,portfolio.table[[#This Row],[Price.Sale]]-portfolio.table[[#This Row],[Cost.Production]],"")</f>
        <v>84.420999999999992</v>
      </c>
      <c r="V127" s="16">
        <f>3*portfolio.table[[#This Row],[Width]]*portfolio.table[[#This Row],[Length]]</f>
        <v>2160</v>
      </c>
    </row>
    <row r="128" spans="1:22" x14ac:dyDescent="0.55000000000000004">
      <c r="A12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Comics_Spiderman2020</v>
      </c>
      <c r="B128" s="8" t="str">
        <f>IF(portfolio.table[[#This Row],[Status.Photo]]="Absent","No","Yes")</f>
        <v>Yes</v>
      </c>
      <c r="C128" s="8"/>
      <c r="D128" t="s">
        <v>25</v>
      </c>
      <c r="E128" t="s">
        <v>69</v>
      </c>
      <c r="F128" s="1" t="s">
        <v>262</v>
      </c>
      <c r="G128" s="2" t="s">
        <v>92</v>
      </c>
      <c r="H128" s="2" t="s">
        <v>92</v>
      </c>
      <c r="I128" t="s">
        <v>101</v>
      </c>
      <c r="J128" s="6">
        <v>2020</v>
      </c>
      <c r="K128" s="6">
        <v>36</v>
      </c>
      <c r="L128" s="6">
        <v>48</v>
      </c>
      <c r="M128" s="3" t="str">
        <f>_xlfn.CONCAT(portfolio.table[[#This Row],[Width]],"x",portfolio.table[[#This Row],[Length]])</f>
        <v>36x48</v>
      </c>
      <c r="N128" s="7" t="s">
        <v>96</v>
      </c>
      <c r="O128" s="29" t="s">
        <v>87</v>
      </c>
      <c r="P128" s="2">
        <v>2500</v>
      </c>
      <c r="Q128" s="2"/>
      <c r="R128" s="9"/>
      <c r="S128" t="s">
        <v>344</v>
      </c>
      <c r="T128" s="16">
        <f>VLOOKUP(portfolio.table[[#This Row],[Width]]*portfolio.table[[#This Row],[Length]],Price.Table[[Area]:[Price.Total]],5)</f>
        <v>143.69900000000001</v>
      </c>
      <c r="U128" s="16" t="str">
        <f>IF(portfolio.table[[#This Row],[Price.Sale]]&gt;0,portfolio.table[[#This Row],[Price.Sale]]-portfolio.table[[#This Row],[Cost.Production]],"")</f>
        <v/>
      </c>
      <c r="V128" s="16">
        <f>3*portfolio.table[[#This Row],[Width]]*portfolio.table[[#This Row],[Length]]</f>
        <v>5184</v>
      </c>
    </row>
    <row r="129" spans="1:22" x14ac:dyDescent="0.55000000000000004">
      <c r="A12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Comics_SpidermanMilesMorales</v>
      </c>
      <c r="B129" s="8" t="str">
        <f>IF(portfolio.table[[#This Row],[Status.Photo]]="Absent","No","Yes")</f>
        <v>Yes</v>
      </c>
      <c r="C129" s="8"/>
      <c r="D129" t="s">
        <v>25</v>
      </c>
      <c r="F129" s="1" t="s">
        <v>254</v>
      </c>
      <c r="G129" s="2" t="s">
        <v>92</v>
      </c>
      <c r="H129" s="2" t="s">
        <v>92</v>
      </c>
      <c r="I129" t="s">
        <v>268</v>
      </c>
      <c r="J129" s="6">
        <v>2021</v>
      </c>
      <c r="K129" s="6">
        <v>24</v>
      </c>
      <c r="L129" s="6">
        <v>36</v>
      </c>
      <c r="M129" s="3" t="str">
        <f>_xlfn.CONCAT(portfolio.table[[#This Row],[Width]],"x",portfolio.table[[#This Row],[Length]])</f>
        <v>24x36</v>
      </c>
      <c r="N129" s="7" t="s">
        <v>96</v>
      </c>
      <c r="O129" s="29" t="s">
        <v>57</v>
      </c>
      <c r="P129" s="2">
        <v>500</v>
      </c>
      <c r="Q129" s="2">
        <v>500</v>
      </c>
      <c r="R129" s="9">
        <v>44474</v>
      </c>
      <c r="S129" t="s">
        <v>267</v>
      </c>
      <c r="T129" s="16">
        <f>VLOOKUP(portfolio.table[[#This Row],[Width]]*portfolio.table[[#This Row],[Length]],Price.Table[[Area]:[Price.Total]],5)</f>
        <v>76.739000000000004</v>
      </c>
      <c r="U129" s="16">
        <f>IF(portfolio.table[[#This Row],[Price.Sale]]&gt;0,portfolio.table[[#This Row],[Price.Sale]]-portfolio.table[[#This Row],[Cost.Production]],"")</f>
        <v>423.26099999999997</v>
      </c>
      <c r="V129" s="16">
        <f>3*portfolio.table[[#This Row],[Width]]*portfolio.table[[#This Row],[Length]]</f>
        <v>2592</v>
      </c>
    </row>
    <row r="130" spans="1:22" x14ac:dyDescent="0.55000000000000004">
      <c r="A13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Comics_Spiderman2000</v>
      </c>
      <c r="B130" s="8" t="str">
        <f>IF(portfolio.table[[#This Row],[Status.Photo]]="Absent","No","Yes")</f>
        <v>Yes</v>
      </c>
      <c r="C130" s="8"/>
      <c r="D130" t="s">
        <v>25</v>
      </c>
      <c r="E130" t="s">
        <v>69</v>
      </c>
      <c r="F130" s="1" t="s">
        <v>261</v>
      </c>
      <c r="G130" s="2" t="s">
        <v>92</v>
      </c>
      <c r="H130" s="2" t="s">
        <v>93</v>
      </c>
      <c r="I130" t="s">
        <v>176</v>
      </c>
      <c r="J130" s="6">
        <v>2000</v>
      </c>
      <c r="K130" s="6">
        <v>8</v>
      </c>
      <c r="L130" s="6">
        <v>11</v>
      </c>
      <c r="M130" s="3" t="str">
        <f>_xlfn.CONCAT(portfolio.table[[#This Row],[Width]],"x",portfolio.table[[#This Row],[Length]])</f>
        <v>8x11</v>
      </c>
      <c r="N130" s="7" t="s">
        <v>96</v>
      </c>
      <c r="O130" s="29" t="s">
        <v>57</v>
      </c>
      <c r="P130" s="2">
        <v>0</v>
      </c>
      <c r="Q130" s="2">
        <v>0</v>
      </c>
      <c r="R130" s="9"/>
      <c r="S130" t="s">
        <v>60</v>
      </c>
      <c r="T130" s="16">
        <f>VLOOKUP(portfolio.table[[#This Row],[Width]]*portfolio.table[[#This Row],[Length]],Price.Table[[Area]:[Price.Total]],5)</f>
        <v>16.599</v>
      </c>
      <c r="U130" s="16" t="str">
        <f>IF(portfolio.table[[#This Row],[Price.Sale]]&gt;0,portfolio.table[[#This Row],[Price.Sale]]-portfolio.table[[#This Row],[Cost.Production]],"")</f>
        <v/>
      </c>
      <c r="V130" s="16">
        <f>3*portfolio.table[[#This Row],[Width]]*portfolio.table[[#This Row],[Length]]</f>
        <v>264</v>
      </c>
    </row>
    <row r="131" spans="1:22" x14ac:dyDescent="0.55000000000000004">
      <c r="A13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Comics_Stitch-LookingThing</v>
      </c>
      <c r="B131" s="8" t="str">
        <f>IF(portfolio.table[[#This Row],[Status.Photo]]="Absent","No","Yes")</f>
        <v>No</v>
      </c>
      <c r="C131" s="8"/>
      <c r="D131" t="s">
        <v>25</v>
      </c>
      <c r="F131" s="1" t="s">
        <v>381</v>
      </c>
      <c r="G131" s="2" t="s">
        <v>297</v>
      </c>
      <c r="H131" s="2" t="s">
        <v>94</v>
      </c>
      <c r="J131" s="6">
        <v>2022</v>
      </c>
      <c r="K131" s="6">
        <v>30</v>
      </c>
      <c r="L131" s="6">
        <v>36</v>
      </c>
      <c r="M131" s="3" t="str">
        <f>_xlfn.CONCAT(portfolio.table[[#This Row],[Width]],"x",portfolio.table[[#This Row],[Length]])</f>
        <v>30x36</v>
      </c>
      <c r="N131" s="7" t="s">
        <v>96</v>
      </c>
      <c r="O131" s="29" t="s">
        <v>102</v>
      </c>
      <c r="P131" s="2"/>
      <c r="Q131" s="2">
        <v>300</v>
      </c>
      <c r="R131" s="9"/>
      <c r="S131" t="s">
        <v>390</v>
      </c>
      <c r="T131" s="28">
        <f>VLOOKUP(portfolio.table[[#This Row],[Width]]*portfolio.table[[#This Row],[Length]],Price.Table[[Area]:[Price.Total]],5)</f>
        <v>93.478999999999999</v>
      </c>
      <c r="U131" s="16">
        <f>IF(portfolio.table[[#This Row],[Price.Sale]]&gt;0,portfolio.table[[#This Row],[Price.Sale]]-portfolio.table[[#This Row],[Cost.Production]],"")</f>
        <v>206.52100000000002</v>
      </c>
      <c r="V131" s="16">
        <f>3*portfolio.table[[#This Row],[Width]]*portfolio.table[[#This Row],[Length]]</f>
        <v>3240</v>
      </c>
    </row>
    <row r="132" spans="1:22" x14ac:dyDescent="0.55000000000000004">
      <c r="A13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Landscape_SummerOnACountryRoad</v>
      </c>
      <c r="B132" s="8" t="str">
        <f>IF(portfolio.table[[#This Row],[Status.Photo]]="Absent","No","Yes")</f>
        <v>Yes</v>
      </c>
      <c r="C132" s="8"/>
      <c r="D132" t="s">
        <v>21</v>
      </c>
      <c r="F132" s="1" t="s">
        <v>204</v>
      </c>
      <c r="G132" s="2" t="s">
        <v>92</v>
      </c>
      <c r="H132" s="2" t="s">
        <v>92</v>
      </c>
      <c r="I132" t="s">
        <v>205</v>
      </c>
      <c r="J132" s="6">
        <v>2001</v>
      </c>
      <c r="K132" s="6">
        <v>18</v>
      </c>
      <c r="L132" s="6">
        <v>24</v>
      </c>
      <c r="M132" s="3" t="str">
        <f>_xlfn.CONCAT(portfolio.table[[#This Row],[Width]],"x",portfolio.table[[#This Row],[Length]])</f>
        <v>18x24</v>
      </c>
      <c r="N132" s="7" t="s">
        <v>96</v>
      </c>
      <c r="O132" s="29" t="s">
        <v>57</v>
      </c>
      <c r="P132" s="2">
        <v>0</v>
      </c>
      <c r="Q132" s="2">
        <v>0</v>
      </c>
      <c r="R132" s="9"/>
      <c r="S132" t="s">
        <v>60</v>
      </c>
      <c r="T132" s="16">
        <f>VLOOKUP(portfolio.table[[#This Row],[Width]]*portfolio.table[[#This Row],[Length]],Price.Table[[Area]:[Price.Total]],5)</f>
        <v>43.259</v>
      </c>
      <c r="U132" s="16" t="str">
        <f>IF(portfolio.table[[#This Row],[Price.Sale]]&gt;0,portfolio.table[[#This Row],[Price.Sale]]-portfolio.table[[#This Row],[Cost.Production]],"")</f>
        <v/>
      </c>
      <c r="V132" s="16">
        <f>3*portfolio.table[[#This Row],[Width]]*portfolio.table[[#This Row],[Length]]</f>
        <v>1296</v>
      </c>
    </row>
    <row r="133" spans="1:22" x14ac:dyDescent="0.55000000000000004">
      <c r="A13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Abstract_Sunburst</v>
      </c>
      <c r="B133" s="8" t="str">
        <f>IF(portfolio.table[[#This Row],[Status.Photo]]="Absent","No","Yes")</f>
        <v>Yes</v>
      </c>
      <c r="C133" s="8"/>
      <c r="D133" t="s">
        <v>28</v>
      </c>
      <c r="F133" s="1" t="s">
        <v>259</v>
      </c>
      <c r="G133" s="2" t="s">
        <v>92</v>
      </c>
      <c r="H133" s="2" t="s">
        <v>92</v>
      </c>
      <c r="I133" t="s">
        <v>330</v>
      </c>
      <c r="J133" s="6">
        <v>2021</v>
      </c>
      <c r="K133" s="6">
        <v>24</v>
      </c>
      <c r="L133" s="6">
        <v>48</v>
      </c>
      <c r="M133" s="3" t="str">
        <f>_xlfn.CONCAT(portfolio.table[[#This Row],[Width]],"x",portfolio.table[[#This Row],[Length]])</f>
        <v>24x48</v>
      </c>
      <c r="N133" s="7" t="s">
        <v>96</v>
      </c>
      <c r="O133" s="29" t="s">
        <v>87</v>
      </c>
      <c r="P133" s="2">
        <v>350</v>
      </c>
      <c r="Q133" s="2"/>
      <c r="R133" s="9"/>
      <c r="T133" s="16">
        <f>VLOOKUP(portfolio.table[[#This Row],[Width]]*portfolio.table[[#This Row],[Length]],Price.Table[[Area]:[Price.Total]],5)</f>
        <v>99.058999999999997</v>
      </c>
      <c r="U133" s="16" t="str">
        <f>IF(portfolio.table[[#This Row],[Price.Sale]]&gt;0,portfolio.table[[#This Row],[Price.Sale]]-portfolio.table[[#This Row],[Cost.Production]],"")</f>
        <v/>
      </c>
      <c r="V133" s="16">
        <f>3*portfolio.table[[#This Row],[Width]]*portfolio.table[[#This Row],[Length]]</f>
        <v>3456</v>
      </c>
    </row>
    <row r="134" spans="1:22" x14ac:dyDescent="0.55000000000000004">
      <c r="A13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Landscape_Sunlight</v>
      </c>
      <c r="B134" s="8" t="str">
        <f>IF(portfolio.table[[#This Row],[Status.Photo]]="Absent","No","Yes")</f>
        <v>Yes</v>
      </c>
      <c r="C134" s="8"/>
      <c r="D134" t="s">
        <v>21</v>
      </c>
      <c r="F134" s="1" t="s">
        <v>61</v>
      </c>
      <c r="G134" s="2" t="s">
        <v>92</v>
      </c>
      <c r="H134" s="2" t="s">
        <v>93</v>
      </c>
      <c r="I134" t="s">
        <v>236</v>
      </c>
      <c r="J134" s="6">
        <v>2020</v>
      </c>
      <c r="K134" s="6">
        <v>36</v>
      </c>
      <c r="L134" s="6">
        <v>48</v>
      </c>
      <c r="M134" s="3" t="str">
        <f>_xlfn.CONCAT(portfolio.table[[#This Row],[Width]],"x",portfolio.table[[#This Row],[Length]])</f>
        <v>36x48</v>
      </c>
      <c r="N134" s="7" t="s">
        <v>96</v>
      </c>
      <c r="O134" s="29" t="s">
        <v>102</v>
      </c>
      <c r="P134" s="2">
        <v>300</v>
      </c>
      <c r="Q134" s="2">
        <v>350</v>
      </c>
      <c r="R134" s="9">
        <v>43932</v>
      </c>
      <c r="S134" t="s">
        <v>103</v>
      </c>
      <c r="T134" s="16">
        <f>VLOOKUP(portfolio.table[[#This Row],[Width]]*portfolio.table[[#This Row],[Length]],Price.Table[[Area]:[Price.Total]],5)</f>
        <v>143.69900000000001</v>
      </c>
      <c r="U134" s="16">
        <f>IF(portfolio.table[[#This Row],[Price.Sale]]&gt;0,portfolio.table[[#This Row],[Price.Sale]]-portfolio.table[[#This Row],[Cost.Production]],"")</f>
        <v>206.30099999999999</v>
      </c>
      <c r="V134" s="16">
        <f>3*portfolio.table[[#This Row],[Width]]*portfolio.table[[#This Row],[Length]]</f>
        <v>5184</v>
      </c>
    </row>
    <row r="135" spans="1:22" x14ac:dyDescent="0.55000000000000004">
      <c r="A13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Landscape_SunsetOnMajikFarm</v>
      </c>
      <c r="B135" s="8" t="str">
        <f>IF(portfolio.table[[#This Row],[Status.Photo]]="Absent","No","Yes")</f>
        <v>Yes</v>
      </c>
      <c r="C135" s="8"/>
      <c r="D135" t="s">
        <v>21</v>
      </c>
      <c r="E135" t="s">
        <v>83</v>
      </c>
      <c r="F135" s="1" t="s">
        <v>52</v>
      </c>
      <c r="G135" s="2" t="s">
        <v>92</v>
      </c>
      <c r="H135" s="2" t="s">
        <v>92</v>
      </c>
      <c r="I135" t="s">
        <v>185</v>
      </c>
      <c r="J135" s="6">
        <v>2014</v>
      </c>
      <c r="K135" s="6">
        <v>18</v>
      </c>
      <c r="L135" s="6">
        <v>24</v>
      </c>
      <c r="M135" s="3" t="str">
        <f>_xlfn.CONCAT(portfolio.table[[#This Row],[Width]],"x",portfolio.table[[#This Row],[Length]])</f>
        <v>18x24</v>
      </c>
      <c r="N135" s="7" t="s">
        <v>96</v>
      </c>
      <c r="O135" s="29" t="s">
        <v>87</v>
      </c>
      <c r="P135" s="2">
        <v>125</v>
      </c>
      <c r="Q135" s="2"/>
      <c r="R135" s="9"/>
      <c r="T135" s="16">
        <f>VLOOKUP(portfolio.table[[#This Row],[Width]]*portfolio.table[[#This Row],[Length]],Price.Table[[Area]:[Price.Total]],5)</f>
        <v>43.259</v>
      </c>
      <c r="U135" s="16" t="str">
        <f>IF(portfolio.table[[#This Row],[Price.Sale]]&gt;0,portfolio.table[[#This Row],[Price.Sale]]-portfolio.table[[#This Row],[Cost.Production]],"")</f>
        <v/>
      </c>
      <c r="V135" s="16">
        <f>3*portfolio.table[[#This Row],[Width]]*portfolio.table[[#This Row],[Length]]</f>
        <v>1296</v>
      </c>
    </row>
    <row r="136" spans="1:22" x14ac:dyDescent="0.55000000000000004">
      <c r="A136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Landscape_SunsetThroughTheGlades</v>
      </c>
      <c r="B136" s="8" t="str">
        <f>IF(portfolio.table[[#This Row],[Status.Photo]]="Absent","No","Yes")</f>
        <v>Yes</v>
      </c>
      <c r="C136" s="8"/>
      <c r="D136" t="s">
        <v>21</v>
      </c>
      <c r="F136" s="1" t="s">
        <v>200</v>
      </c>
      <c r="G136" s="2" t="s">
        <v>92</v>
      </c>
      <c r="H136" s="2" t="s">
        <v>92</v>
      </c>
      <c r="I136" t="s">
        <v>201</v>
      </c>
      <c r="J136" s="6">
        <v>2000</v>
      </c>
      <c r="K136" s="6">
        <v>30</v>
      </c>
      <c r="L136" s="6">
        <v>30</v>
      </c>
      <c r="M136" s="3" t="str">
        <f>_xlfn.CONCAT(portfolio.table[[#This Row],[Width]],"x",portfolio.table[[#This Row],[Length]])</f>
        <v>30x30</v>
      </c>
      <c r="N136" s="7" t="s">
        <v>96</v>
      </c>
      <c r="O136" s="29" t="s">
        <v>87</v>
      </c>
      <c r="P136" s="2">
        <v>400</v>
      </c>
      <c r="Q136" s="2"/>
      <c r="R136" s="9"/>
      <c r="S136" t="s">
        <v>335</v>
      </c>
      <c r="T136" s="16">
        <f>VLOOKUP(portfolio.table[[#This Row],[Width]]*portfolio.table[[#This Row],[Length]],Price.Table[[Area]:[Price.Total]],5)</f>
        <v>79.528999999999996</v>
      </c>
      <c r="U136" s="16" t="str">
        <f>IF(portfolio.table[[#This Row],[Price.Sale]]&gt;0,portfolio.table[[#This Row],[Price.Sale]]-portfolio.table[[#This Row],[Cost.Production]],"")</f>
        <v/>
      </c>
      <c r="V136" s="16">
        <f>3*portfolio.table[[#This Row],[Width]]*portfolio.table[[#This Row],[Length]]</f>
        <v>2700</v>
      </c>
    </row>
    <row r="137" spans="1:22" x14ac:dyDescent="0.55000000000000004">
      <c r="A13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Comics_Superman</v>
      </c>
      <c r="B137" s="8" t="str">
        <f>IF(portfolio.table[[#This Row],[Status.Photo]]="Absent","No","Yes")</f>
        <v>Yes</v>
      </c>
      <c r="C137" s="8"/>
      <c r="D137" t="s">
        <v>25</v>
      </c>
      <c r="F137" s="1" t="s">
        <v>379</v>
      </c>
      <c r="G137" s="2" t="s">
        <v>92</v>
      </c>
      <c r="H137" s="2" t="s">
        <v>92</v>
      </c>
      <c r="I137" t="s">
        <v>398</v>
      </c>
      <c r="J137" s="6">
        <v>2022</v>
      </c>
      <c r="K137" s="6">
        <v>24</v>
      </c>
      <c r="L137" s="6">
        <v>48</v>
      </c>
      <c r="M137" s="3" t="str">
        <f>_xlfn.CONCAT(portfolio.table[[#This Row],[Width]],"x",portfolio.table[[#This Row],[Length]])</f>
        <v>24x48</v>
      </c>
      <c r="N137" s="7" t="s">
        <v>96</v>
      </c>
      <c r="O137" s="29" t="s">
        <v>87</v>
      </c>
      <c r="P137" s="2"/>
      <c r="Q137" s="2"/>
      <c r="R137" s="9"/>
      <c r="T137" s="28">
        <f>VLOOKUP(portfolio.table[[#This Row],[Width]]*portfolio.table[[#This Row],[Length]],Price.Table[[Area]:[Price.Total]],5)</f>
        <v>99.058999999999997</v>
      </c>
      <c r="U137" s="16" t="str">
        <f>IF(portfolio.table[[#This Row],[Price.Sale]]&gt;0,portfolio.table[[#This Row],[Price.Sale]]-portfolio.table[[#This Row],[Cost.Production]],"")</f>
        <v/>
      </c>
      <c r="V137" s="16">
        <f>3*portfolio.table[[#This Row],[Width]]*portfolio.table[[#This Row],[Length]]</f>
        <v>3456</v>
      </c>
    </row>
    <row r="138" spans="1:22" x14ac:dyDescent="0.55000000000000004">
      <c r="A13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Abstract_Suspension</v>
      </c>
      <c r="B138" s="8" t="str">
        <f>IF(portfolio.table[[#This Row],[Status.Photo]]="Absent","No","Yes")</f>
        <v>Yes</v>
      </c>
      <c r="C138" s="8"/>
      <c r="D138" t="s">
        <v>28</v>
      </c>
      <c r="F138" s="1" t="s">
        <v>169</v>
      </c>
      <c r="G138" s="2" t="s">
        <v>92</v>
      </c>
      <c r="H138" s="2" t="s">
        <v>92</v>
      </c>
      <c r="I138" t="s">
        <v>170</v>
      </c>
      <c r="J138" s="6">
        <v>2020</v>
      </c>
      <c r="K138" s="6">
        <v>24</v>
      </c>
      <c r="L138" s="6">
        <v>48</v>
      </c>
      <c r="M138" s="3" t="str">
        <f>_xlfn.CONCAT(portfolio.table[[#This Row],[Width]],"x",portfolio.table[[#This Row],[Length]])</f>
        <v>24x48</v>
      </c>
      <c r="N138" s="7" t="s">
        <v>96</v>
      </c>
      <c r="O138" s="29" t="s">
        <v>87</v>
      </c>
      <c r="P138" s="2">
        <v>500</v>
      </c>
      <c r="Q138" s="2"/>
      <c r="R138" s="9"/>
      <c r="S138" t="s">
        <v>335</v>
      </c>
      <c r="T138" s="16">
        <f>VLOOKUP(portfolio.table[[#This Row],[Width]]*portfolio.table[[#This Row],[Length]],Price.Table[[Area]:[Price.Total]],5)</f>
        <v>99.058999999999997</v>
      </c>
      <c r="U138" s="16" t="str">
        <f>IF(portfolio.table[[#This Row],[Price.Sale]]&gt;0,portfolio.table[[#This Row],[Price.Sale]]-portfolio.table[[#This Row],[Cost.Production]],"")</f>
        <v/>
      </c>
      <c r="V138" s="16">
        <f>3*portfolio.table[[#This Row],[Width]]*portfolio.table[[#This Row],[Length]]</f>
        <v>3456</v>
      </c>
    </row>
    <row r="139" spans="1:22" x14ac:dyDescent="0.55000000000000004">
      <c r="A13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Portrait_Terra</v>
      </c>
      <c r="B139" s="8" t="str">
        <f>IF(portfolio.table[[#This Row],[Status.Photo]]="Absent","No","Yes")</f>
        <v>Yes</v>
      </c>
      <c r="C139" s="8"/>
      <c r="D139" t="s">
        <v>32</v>
      </c>
      <c r="E139" t="s">
        <v>27</v>
      </c>
      <c r="F139" s="1" t="s">
        <v>173</v>
      </c>
      <c r="G139" s="2" t="s">
        <v>92</v>
      </c>
      <c r="H139" s="2" t="s">
        <v>93</v>
      </c>
      <c r="I139" t="s">
        <v>175</v>
      </c>
      <c r="J139" s="6">
        <v>2012</v>
      </c>
      <c r="K139" s="6">
        <v>20</v>
      </c>
      <c r="L139" s="6">
        <v>24</v>
      </c>
      <c r="M139" s="3" t="str">
        <f>_xlfn.CONCAT(portfolio.table[[#This Row],[Width]],"x",portfolio.table[[#This Row],[Length]])</f>
        <v>20x24</v>
      </c>
      <c r="N139" s="7" t="s">
        <v>95</v>
      </c>
      <c r="O139" s="29" t="s">
        <v>57</v>
      </c>
      <c r="P139" s="2">
        <v>0</v>
      </c>
      <c r="Q139" s="2">
        <v>0</v>
      </c>
      <c r="R139" s="9"/>
      <c r="S139" t="s">
        <v>174</v>
      </c>
      <c r="T139" s="16">
        <f>VLOOKUP(portfolio.table[[#This Row],[Width]]*portfolio.table[[#This Row],[Length]],Price.Table[[Area]:[Price.Total]],5)</f>
        <v>46.978999999999999</v>
      </c>
      <c r="U139" s="16" t="str">
        <f>IF(portfolio.table[[#This Row],[Price.Sale]]&gt;0,portfolio.table[[#This Row],[Price.Sale]]-portfolio.table[[#This Row],[Cost.Production]],"")</f>
        <v/>
      </c>
      <c r="V139" s="16">
        <f>3*portfolio.table[[#This Row],[Width]]*portfolio.table[[#This Row],[Length]]</f>
        <v>1440</v>
      </c>
    </row>
    <row r="140" spans="1:22" x14ac:dyDescent="0.55000000000000004">
      <c r="A14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Landscape_TheGarden</v>
      </c>
      <c r="B140" s="8" t="str">
        <f>IF(portfolio.table[[#This Row],[Status.Photo]]="Absent","No","Yes")</f>
        <v>Yes</v>
      </c>
      <c r="C140" s="8"/>
      <c r="D140" t="s">
        <v>21</v>
      </c>
      <c r="F140" s="1" t="s">
        <v>189</v>
      </c>
      <c r="G140" s="2" t="s">
        <v>92</v>
      </c>
      <c r="H140" s="2" t="s">
        <v>92</v>
      </c>
      <c r="I140" t="s">
        <v>190</v>
      </c>
      <c r="J140" s="6">
        <v>1999</v>
      </c>
      <c r="K140" s="6">
        <v>27</v>
      </c>
      <c r="L140" s="6">
        <v>33</v>
      </c>
      <c r="M140" s="3" t="str">
        <f>_xlfn.CONCAT(portfolio.table[[#This Row],[Width]],"x",portfolio.table[[#This Row],[Length]])</f>
        <v>27x33</v>
      </c>
      <c r="N140" s="7" t="s">
        <v>95</v>
      </c>
      <c r="O140" s="29" t="s">
        <v>87</v>
      </c>
      <c r="P140" s="2">
        <v>1000</v>
      </c>
      <c r="Q140" s="2"/>
      <c r="R140" s="9"/>
      <c r="T140" s="16">
        <f>VLOOKUP(portfolio.table[[#This Row],[Width]]*portfolio.table[[#This Row],[Length]],Price.Table[[Area]:[Price.Total]],5)</f>
        <v>78.831500000000005</v>
      </c>
      <c r="U140" s="16" t="str">
        <f>IF(portfolio.table[[#This Row],[Price.Sale]]&gt;0,portfolio.table[[#This Row],[Price.Sale]]-portfolio.table[[#This Row],[Cost.Production]],"")</f>
        <v/>
      </c>
      <c r="V140" s="16">
        <f>3*portfolio.table[[#This Row],[Width]]*portfolio.table[[#This Row],[Length]]</f>
        <v>2673</v>
      </c>
    </row>
    <row r="141" spans="1:22" x14ac:dyDescent="0.55000000000000004">
      <c r="A141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Sports_TheGreatOne</v>
      </c>
      <c r="B141" s="8" t="str">
        <f>IF(portfolio.table[[#This Row],[Status.Photo]]="Absent","No","Yes")</f>
        <v>Yes</v>
      </c>
      <c r="C141" s="8"/>
      <c r="D141" t="s">
        <v>43</v>
      </c>
      <c r="E141" t="s">
        <v>44</v>
      </c>
      <c r="F141" s="1" t="s">
        <v>15</v>
      </c>
      <c r="G141" s="2" t="s">
        <v>92</v>
      </c>
      <c r="H141" s="2" t="s">
        <v>92</v>
      </c>
      <c r="I141" t="s">
        <v>139</v>
      </c>
      <c r="J141" s="6">
        <v>2006</v>
      </c>
      <c r="K141" s="6">
        <v>16</v>
      </c>
      <c r="L141" s="6">
        <v>20</v>
      </c>
      <c r="M141" s="3" t="str">
        <f>_xlfn.CONCAT(portfolio.table[[#This Row],[Width]],"x",portfolio.table[[#This Row],[Length]])</f>
        <v>16x20</v>
      </c>
      <c r="N141" s="7" t="s">
        <v>96</v>
      </c>
      <c r="O141" s="29" t="s">
        <v>87</v>
      </c>
      <c r="P141" s="2">
        <v>150</v>
      </c>
      <c r="Q141" s="2"/>
      <c r="R141" s="9"/>
      <c r="T141" s="16">
        <f>VLOOKUP(portfolio.table[[#This Row],[Width]]*portfolio.table[[#This Row],[Length]],Price.Table[[Area]:[Price.Total]],5)</f>
        <v>34.579000000000001</v>
      </c>
      <c r="U141" s="16" t="str">
        <f>IF(portfolio.table[[#This Row],[Price.Sale]]&gt;0,portfolio.table[[#This Row],[Price.Sale]]-portfolio.table[[#This Row],[Cost.Production]],"")</f>
        <v/>
      </c>
      <c r="V141" s="16">
        <f>3*portfolio.table[[#This Row],[Width]]*portfolio.table[[#This Row],[Length]]</f>
        <v>960</v>
      </c>
    </row>
    <row r="142" spans="1:22" x14ac:dyDescent="0.55000000000000004">
      <c r="A142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Comics_TheHulk</v>
      </c>
      <c r="B142" s="8" t="str">
        <f>IF(portfolio.table[[#This Row],[Status.Photo]]="Absent","No","Yes")</f>
        <v>Yes</v>
      </c>
      <c r="C142" s="8"/>
      <c r="D142" t="s">
        <v>25</v>
      </c>
      <c r="E142" t="s">
        <v>69</v>
      </c>
      <c r="F142" s="1" t="s">
        <v>56</v>
      </c>
      <c r="G142" s="2" t="s">
        <v>92</v>
      </c>
      <c r="H142" s="2" t="s">
        <v>92</v>
      </c>
      <c r="I142" t="s">
        <v>126</v>
      </c>
      <c r="J142" s="6">
        <v>2020</v>
      </c>
      <c r="K142" s="6">
        <v>30</v>
      </c>
      <c r="L142" s="6">
        <v>36</v>
      </c>
      <c r="M142" s="3" t="str">
        <f>_xlfn.CONCAT(portfolio.table[[#This Row],[Width]],"x",portfolio.table[[#This Row],[Length]])</f>
        <v>30x36</v>
      </c>
      <c r="N142" s="7" t="s">
        <v>96</v>
      </c>
      <c r="O142" s="29" t="s">
        <v>87</v>
      </c>
      <c r="P142" s="2">
        <v>800</v>
      </c>
      <c r="Q142" s="2"/>
      <c r="R142" s="9"/>
      <c r="T142" s="16">
        <f>VLOOKUP(portfolio.table[[#This Row],[Width]]*portfolio.table[[#This Row],[Length]],Price.Table[[Area]:[Price.Total]],5)</f>
        <v>93.478999999999999</v>
      </c>
      <c r="U142" s="16" t="str">
        <f>IF(portfolio.table[[#This Row],[Price.Sale]]&gt;0,portfolio.table[[#This Row],[Price.Sale]]-portfolio.table[[#This Row],[Cost.Production]],"")</f>
        <v/>
      </c>
      <c r="V142" s="16">
        <f>3*portfolio.table[[#This Row],[Width]]*portfolio.table[[#This Row],[Length]]</f>
        <v>3240</v>
      </c>
    </row>
    <row r="143" spans="1:22" x14ac:dyDescent="0.55000000000000004">
      <c r="A14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Landscape_TheOldMill</v>
      </c>
      <c r="B143" s="8" t="str">
        <f>IF(portfolio.table[[#This Row],[Status.Photo]]="Absent","No","Yes")</f>
        <v>Yes</v>
      </c>
      <c r="C143" s="8"/>
      <c r="D143" t="s">
        <v>21</v>
      </c>
      <c r="E143" t="s">
        <v>85</v>
      </c>
      <c r="F143" s="1" t="s">
        <v>35</v>
      </c>
      <c r="G143" s="2" t="s">
        <v>92</v>
      </c>
      <c r="H143" s="2" t="s">
        <v>92</v>
      </c>
      <c r="I143" t="s">
        <v>192</v>
      </c>
      <c r="J143" s="6">
        <v>2001</v>
      </c>
      <c r="K143" s="6">
        <v>24</v>
      </c>
      <c r="L143" s="6">
        <v>30</v>
      </c>
      <c r="M143" s="3" t="str">
        <f>_xlfn.CONCAT(portfolio.table[[#This Row],[Width]],"x",portfolio.table[[#This Row],[Length]])</f>
        <v>24x30</v>
      </c>
      <c r="N143" s="7" t="s">
        <v>96</v>
      </c>
      <c r="O143" s="29" t="s">
        <v>87</v>
      </c>
      <c r="P143" s="2">
        <v>300</v>
      </c>
      <c r="Q143" s="2"/>
      <c r="R143" s="9"/>
      <c r="T143" s="16">
        <f>VLOOKUP(portfolio.table[[#This Row],[Width]]*portfolio.table[[#This Row],[Length]],Price.Table[[Area]:[Price.Total]],5)</f>
        <v>65.579000000000008</v>
      </c>
      <c r="U143" s="16" t="str">
        <f>IF(portfolio.table[[#This Row],[Price.Sale]]&gt;0,portfolio.table[[#This Row],[Price.Sale]]-portfolio.table[[#This Row],[Cost.Production]],"")</f>
        <v/>
      </c>
      <c r="V143" s="16">
        <f>3*portfolio.table[[#This Row],[Width]]*portfolio.table[[#This Row],[Length]]</f>
        <v>2160</v>
      </c>
    </row>
    <row r="144" spans="1:22" x14ac:dyDescent="0.55000000000000004">
      <c r="A14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Animals_TheSurvivor</v>
      </c>
      <c r="B144" s="8" t="str">
        <f>IF(portfolio.table[[#This Row],[Status.Photo]]="Absent","No","Yes")</f>
        <v>Yes</v>
      </c>
      <c r="C144" s="8"/>
      <c r="D144" t="s">
        <v>23</v>
      </c>
      <c r="E144" t="s">
        <v>22</v>
      </c>
      <c r="F144" s="1" t="s">
        <v>77</v>
      </c>
      <c r="G144" s="2" t="s">
        <v>92</v>
      </c>
      <c r="H144" s="2" t="s">
        <v>93</v>
      </c>
      <c r="I144" t="s">
        <v>97</v>
      </c>
      <c r="J144" s="6">
        <v>2020</v>
      </c>
      <c r="K144" s="6">
        <v>30</v>
      </c>
      <c r="L144" s="6">
        <v>40</v>
      </c>
      <c r="M144" s="3" t="str">
        <f>_xlfn.CONCAT(portfolio.table[[#This Row],[Width]],"x",portfolio.table[[#This Row],[Length]])</f>
        <v>30x40</v>
      </c>
      <c r="N144" s="7" t="s">
        <v>96</v>
      </c>
      <c r="O144" s="29" t="s">
        <v>87</v>
      </c>
      <c r="P144" s="2">
        <v>1250</v>
      </c>
      <c r="Q144" s="2"/>
      <c r="R144" s="9"/>
      <c r="T144" s="16">
        <f>VLOOKUP(portfolio.table[[#This Row],[Width]]*portfolio.table[[#This Row],[Length]],Price.Table[[Area]:[Price.Total]],5)</f>
        <v>102.779</v>
      </c>
      <c r="U144" s="16" t="str">
        <f>IF(portfolio.table[[#This Row],[Price.Sale]]&gt;0,portfolio.table[[#This Row],[Price.Sale]]-portfolio.table[[#This Row],[Cost.Production]],"")</f>
        <v/>
      </c>
      <c r="V144" s="16">
        <f>3*portfolio.table[[#This Row],[Width]]*portfolio.table[[#This Row],[Length]]</f>
        <v>3600</v>
      </c>
    </row>
    <row r="145" spans="1:22" x14ac:dyDescent="0.55000000000000004">
      <c r="A145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Portrait_TheWiseWoman</v>
      </c>
      <c r="B145" s="8" t="str">
        <f>IF(portfolio.table[[#This Row],[Status.Photo]]="Absent","No","Yes")</f>
        <v>Yes</v>
      </c>
      <c r="C145" s="8"/>
      <c r="D145" t="s">
        <v>32</v>
      </c>
      <c r="E145" t="s">
        <v>27</v>
      </c>
      <c r="F145" s="1" t="s">
        <v>76</v>
      </c>
      <c r="G145" s="2" t="s">
        <v>92</v>
      </c>
      <c r="H145" s="2" t="s">
        <v>92</v>
      </c>
      <c r="I145" t="s">
        <v>153</v>
      </c>
      <c r="J145" s="6">
        <v>2005</v>
      </c>
      <c r="K145" s="6">
        <v>20</v>
      </c>
      <c r="L145" s="6">
        <v>24</v>
      </c>
      <c r="M145" s="3" t="str">
        <f>_xlfn.CONCAT(portfolio.table[[#This Row],[Width]],"x",portfolio.table[[#This Row],[Length]])</f>
        <v>20x24</v>
      </c>
      <c r="N145" s="7" t="s">
        <v>96</v>
      </c>
      <c r="O145" s="29" t="s">
        <v>280</v>
      </c>
      <c r="P145" s="2">
        <v>0</v>
      </c>
      <c r="Q145" s="2"/>
      <c r="R145" s="9"/>
      <c r="T145" s="16">
        <f>VLOOKUP(portfolio.table[[#This Row],[Width]]*portfolio.table[[#This Row],[Length]],Price.Table[[Area]:[Price.Total]],5)</f>
        <v>46.978999999999999</v>
      </c>
      <c r="U145" s="16" t="str">
        <f>IF(portfolio.table[[#This Row],[Price.Sale]]&gt;0,portfolio.table[[#This Row],[Price.Sale]]-portfolio.table[[#This Row],[Cost.Production]],"")</f>
        <v/>
      </c>
      <c r="V145" s="16">
        <f>3*portfolio.table[[#This Row],[Width]]*portfolio.table[[#This Row],[Length]]</f>
        <v>1440</v>
      </c>
    </row>
    <row r="146" spans="1:22" x14ac:dyDescent="0.55000000000000004">
      <c r="A14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Automotive_TimeMachine</v>
      </c>
      <c r="B146" s="8" t="str">
        <f>IF(portfolio.table[[#This Row],[Status.Photo]]="Absent","No","Yes")</f>
        <v>Yes</v>
      </c>
      <c r="C146" s="8"/>
      <c r="D146" t="s">
        <v>24</v>
      </c>
      <c r="E146" t="s">
        <v>79</v>
      </c>
      <c r="F146" s="1" t="s">
        <v>59</v>
      </c>
      <c r="G146" s="2" t="s">
        <v>92</v>
      </c>
      <c r="H146" s="2" t="s">
        <v>92</v>
      </c>
      <c r="I146" t="s">
        <v>80</v>
      </c>
      <c r="J146" s="6">
        <v>2020</v>
      </c>
      <c r="K146" s="6">
        <v>30</v>
      </c>
      <c r="L146" s="6">
        <v>36</v>
      </c>
      <c r="M146" s="3" t="str">
        <f>_xlfn.CONCAT(portfolio.table[[#This Row],[Width]],"x",portfolio.table[[#This Row],[Length]])</f>
        <v>30x36</v>
      </c>
      <c r="N146" s="7" t="s">
        <v>96</v>
      </c>
      <c r="O146" s="29" t="s">
        <v>102</v>
      </c>
      <c r="P146" s="2">
        <v>300</v>
      </c>
      <c r="Q146" s="2">
        <v>300</v>
      </c>
      <c r="R146" s="9">
        <v>43960</v>
      </c>
      <c r="S146" t="s">
        <v>103</v>
      </c>
      <c r="T146" s="16">
        <f>VLOOKUP(portfolio.table[[#This Row],[Width]]*portfolio.table[[#This Row],[Length]],Price.Table[[Area]:[Price.Total]],5)</f>
        <v>93.478999999999999</v>
      </c>
      <c r="U146" s="16">
        <f>IF(portfolio.table[[#This Row],[Price.Sale]]&gt;0,portfolio.table[[#This Row],[Price.Sale]]-portfolio.table[[#This Row],[Cost.Production]],"")</f>
        <v>206.52100000000002</v>
      </c>
      <c r="V146" s="16">
        <f>3*portfolio.table[[#This Row],[Width]]*portfolio.table[[#This Row],[Length]]</f>
        <v>3240</v>
      </c>
    </row>
    <row r="147" spans="1:22" x14ac:dyDescent="0.55000000000000004">
      <c r="A14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Portrait_TJM</v>
      </c>
      <c r="B147" s="8" t="str">
        <f>IF(portfolio.table[[#This Row],[Status.Photo]]="Absent","No","Yes")</f>
        <v>Yes</v>
      </c>
      <c r="C147" s="8"/>
      <c r="D147" t="s">
        <v>32</v>
      </c>
      <c r="F147" s="1" t="s">
        <v>400</v>
      </c>
      <c r="G147" s="2" t="s">
        <v>297</v>
      </c>
      <c r="H147" s="2" t="s">
        <v>92</v>
      </c>
      <c r="I147" t="s">
        <v>401</v>
      </c>
      <c r="J147" s="6">
        <v>2023</v>
      </c>
      <c r="K147" s="6"/>
      <c r="L147" s="6"/>
      <c r="M147" s="3" t="str">
        <f>_xlfn.CONCAT(portfolio.table[[#This Row],[Width]],"x",portfolio.table[[#This Row],[Length]])</f>
        <v>x</v>
      </c>
      <c r="N147" s="7" t="s">
        <v>96</v>
      </c>
      <c r="O147" s="29" t="s">
        <v>280</v>
      </c>
      <c r="P147" s="2"/>
      <c r="Q147" s="2"/>
      <c r="R147" s="9"/>
      <c r="T147" s="28" t="e">
        <f>VLOOKUP(portfolio.table[[#This Row],[Width]]*portfolio.table[[#This Row],[Length]],Price.Table[[Area]:[Price.Total]],5)</f>
        <v>#N/A</v>
      </c>
      <c r="U147" s="16" t="str">
        <f>IF(portfolio.table[[#This Row],[Price.Sale]]&gt;0,portfolio.table[[#This Row],[Price.Sale]]-portfolio.table[[#This Row],[Cost.Production]],"")</f>
        <v/>
      </c>
      <c r="V147" s="16">
        <f>3*portfolio.table[[#This Row],[Width]]*portfolio.table[[#This Row],[Length]]</f>
        <v>0</v>
      </c>
    </row>
    <row r="148" spans="1:22" x14ac:dyDescent="0.55000000000000004">
      <c r="A148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</v>
      </c>
      <c r="B148" s="8" t="str">
        <f>IF(portfolio.table[[#This Row],[Status.Photo]]="Absent","No","Yes")</f>
        <v>Yes</v>
      </c>
      <c r="C148" s="8"/>
      <c r="D148" t="s">
        <v>21</v>
      </c>
      <c r="F148" s="1" t="s">
        <v>226</v>
      </c>
      <c r="G148" s="2" t="s">
        <v>92</v>
      </c>
      <c r="H148" s="2" t="s">
        <v>92</v>
      </c>
      <c r="I148" t="s">
        <v>228</v>
      </c>
      <c r="J148" s="6">
        <v>1999</v>
      </c>
      <c r="K148" s="6">
        <v>14</v>
      </c>
      <c r="L148" s="6">
        <v>16</v>
      </c>
      <c r="M148" s="3" t="str">
        <f>_xlfn.CONCAT(portfolio.table[[#This Row],[Width]],"x",portfolio.table[[#This Row],[Length]])</f>
        <v>14x16</v>
      </c>
      <c r="N148" s="7" t="s">
        <v>95</v>
      </c>
      <c r="O148" s="29" t="s">
        <v>87</v>
      </c>
      <c r="P148" s="2">
        <v>100</v>
      </c>
      <c r="Q148" s="2"/>
      <c r="R148" s="9"/>
      <c r="T148" s="16">
        <f>VLOOKUP(portfolio.table[[#This Row],[Width]]*portfolio.table[[#This Row],[Length]],Price.Table[[Area]:[Price.Total]],5)</f>
        <v>27.139000000000003</v>
      </c>
      <c r="U148" s="16" t="str">
        <f>IF(portfolio.table[[#This Row],[Price.Sale]]&gt;0,portfolio.table[[#This Row],[Price.Sale]]-portfolio.table[[#This Row],[Cost.Production]],"")</f>
        <v/>
      </c>
      <c r="V148" s="16">
        <f>3*portfolio.table[[#This Row],[Width]]*portfolio.table[[#This Row],[Length]]</f>
        <v>672</v>
      </c>
    </row>
    <row r="149" spans="1:22" x14ac:dyDescent="0.55000000000000004">
      <c r="A14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Landscape_TrainBridgeII</v>
      </c>
      <c r="B149" s="8" t="str">
        <f>IF(portfolio.table[[#This Row],[Status.Photo]]="Absent","No","Yes")</f>
        <v>Yes</v>
      </c>
      <c r="C149" s="8"/>
      <c r="D149" t="s">
        <v>21</v>
      </c>
      <c r="F149" s="1" t="s">
        <v>227</v>
      </c>
      <c r="G149" s="2" t="s">
        <v>92</v>
      </c>
      <c r="H149" s="2" t="s">
        <v>92</v>
      </c>
      <c r="I149" t="s">
        <v>228</v>
      </c>
      <c r="J149" s="6">
        <v>1999</v>
      </c>
      <c r="K149" s="6">
        <v>24</v>
      </c>
      <c r="L149" s="6">
        <v>24</v>
      </c>
      <c r="M149" s="3" t="str">
        <f>_xlfn.CONCAT(portfolio.table[[#This Row],[Width]],"x",portfolio.table[[#This Row],[Length]])</f>
        <v>24x24</v>
      </c>
      <c r="N149" s="7" t="s">
        <v>95</v>
      </c>
      <c r="O149" s="29" t="s">
        <v>87</v>
      </c>
      <c r="P149" s="2">
        <v>100</v>
      </c>
      <c r="Q149" s="2"/>
      <c r="R149" s="9"/>
      <c r="T149" s="16">
        <f>VLOOKUP(portfolio.table[[#This Row],[Width]]*portfolio.table[[#This Row],[Length]],Price.Table[[Area]:[Price.Total]],5)</f>
        <v>54.418999999999997</v>
      </c>
      <c r="U149" s="16" t="str">
        <f>IF(portfolio.table[[#This Row],[Price.Sale]]&gt;0,portfolio.table[[#This Row],[Price.Sale]]-portfolio.table[[#This Row],[Cost.Production]],"")</f>
        <v/>
      </c>
      <c r="V149" s="16">
        <f>3*portfolio.table[[#This Row],[Width]]*portfolio.table[[#This Row],[Length]]</f>
        <v>1728</v>
      </c>
    </row>
    <row r="150" spans="1:22" x14ac:dyDescent="0.55000000000000004">
      <c r="A150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Sports_Tyler</v>
      </c>
      <c r="B150" s="8" t="str">
        <f>IF(portfolio.table[[#This Row],[Status.Photo]]="Absent","No","Yes")</f>
        <v>Yes</v>
      </c>
      <c r="C150" s="8"/>
      <c r="D150" t="s">
        <v>43</v>
      </c>
      <c r="E150" t="s">
        <v>44</v>
      </c>
      <c r="F150" s="1" t="s">
        <v>143</v>
      </c>
      <c r="G150" s="2" t="s">
        <v>92</v>
      </c>
      <c r="H150" s="2" t="s">
        <v>92</v>
      </c>
      <c r="I150" t="s">
        <v>142</v>
      </c>
      <c r="J150" s="6">
        <v>2008</v>
      </c>
      <c r="K150" s="6">
        <v>14</v>
      </c>
      <c r="L150" s="6">
        <v>20</v>
      </c>
      <c r="M150" s="3" t="str">
        <f>_xlfn.CONCAT(portfolio.table[[#This Row],[Width]],"x",portfolio.table[[#This Row],[Length]])</f>
        <v>14x20</v>
      </c>
      <c r="N150" s="7" t="s">
        <v>96</v>
      </c>
      <c r="O150" s="29" t="s">
        <v>280</v>
      </c>
      <c r="P150" s="2">
        <v>0</v>
      </c>
      <c r="Q150" s="2"/>
      <c r="R150" s="9"/>
      <c r="T150" s="16">
        <f>VLOOKUP(portfolio.table[[#This Row],[Width]]*portfolio.table[[#This Row],[Length]],Price.Table[[Area]:[Price.Total]],5)</f>
        <v>29.619</v>
      </c>
      <c r="U150" s="16" t="str">
        <f>IF(portfolio.table[[#This Row],[Price.Sale]]&gt;0,portfolio.table[[#This Row],[Price.Sale]]-portfolio.table[[#This Row],[Cost.Production]],"")</f>
        <v/>
      </c>
      <c r="V150" s="16">
        <f>3*portfolio.table[[#This Row],[Width]]*portfolio.table[[#This Row],[Length]]</f>
        <v>840</v>
      </c>
    </row>
    <row r="151" spans="1:22" x14ac:dyDescent="0.55000000000000004">
      <c r="A15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Animals_Unleashed</v>
      </c>
      <c r="B151" s="8" t="str">
        <f>IF(portfolio.table[[#This Row],[Status.Photo]]="Absent","No","Yes")</f>
        <v>Yes</v>
      </c>
      <c r="C151" s="8"/>
      <c r="D151" t="s">
        <v>23</v>
      </c>
      <c r="E151" t="s">
        <v>22</v>
      </c>
      <c r="F151" s="1" t="s">
        <v>134</v>
      </c>
      <c r="G151" s="2" t="s">
        <v>92</v>
      </c>
      <c r="H151" s="2" t="s">
        <v>92</v>
      </c>
      <c r="I151" t="s">
        <v>135</v>
      </c>
      <c r="J151" s="6">
        <v>2020</v>
      </c>
      <c r="K151" s="6">
        <v>30</v>
      </c>
      <c r="L151" s="6">
        <v>36</v>
      </c>
      <c r="M151" s="3" t="str">
        <f>_xlfn.CONCAT(portfolio.table[[#This Row],[Width]],"x",portfolio.table[[#This Row],[Length]])</f>
        <v>30x36</v>
      </c>
      <c r="N151" s="7" t="s">
        <v>96</v>
      </c>
      <c r="O151" s="29" t="s">
        <v>87</v>
      </c>
      <c r="P151" s="2">
        <v>800</v>
      </c>
      <c r="Q151" s="2"/>
      <c r="R151" s="9"/>
      <c r="T151" s="16">
        <f>VLOOKUP(portfolio.table[[#This Row],[Width]]*portfolio.table[[#This Row],[Length]],Price.Table[[Area]:[Price.Total]],5)</f>
        <v>93.478999999999999</v>
      </c>
      <c r="U151" s="16" t="str">
        <f>IF(portfolio.table[[#This Row],[Price.Sale]]&gt;0,portfolio.table[[#This Row],[Price.Sale]]-portfolio.table[[#This Row],[Cost.Production]],"")</f>
        <v/>
      </c>
      <c r="V151" s="16">
        <f>3*portfolio.table[[#This Row],[Width]]*portfolio.table[[#This Row],[Length]]</f>
        <v>3240</v>
      </c>
    </row>
    <row r="152" spans="1:22" x14ac:dyDescent="0.55000000000000004">
      <c r="A15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Comics_Venom</v>
      </c>
      <c r="B152" s="8" t="str">
        <f>IF(portfolio.table[[#This Row],[Status.Photo]]="Absent","No","Yes")</f>
        <v>Yes</v>
      </c>
      <c r="C152" s="8"/>
      <c r="D152" t="s">
        <v>25</v>
      </c>
      <c r="F152" s="1" t="s">
        <v>256</v>
      </c>
      <c r="G152" s="2" t="s">
        <v>92</v>
      </c>
      <c r="H152" s="2" t="s">
        <v>92</v>
      </c>
      <c r="I152" t="s">
        <v>269</v>
      </c>
      <c r="J152" s="6">
        <v>2021</v>
      </c>
      <c r="K152" s="6">
        <v>16</v>
      </c>
      <c r="L152" s="6">
        <v>20</v>
      </c>
      <c r="M152" s="3" t="str">
        <f>_xlfn.CONCAT(portfolio.table[[#This Row],[Width]],"x",portfolio.table[[#This Row],[Length]])</f>
        <v>16x20</v>
      </c>
      <c r="N152" s="7" t="s">
        <v>96</v>
      </c>
      <c r="O152" s="29" t="s">
        <v>57</v>
      </c>
      <c r="P152" s="2">
        <v>150</v>
      </c>
      <c r="Q152" s="2">
        <v>150</v>
      </c>
      <c r="R152" s="9">
        <v>44474</v>
      </c>
      <c r="S152" t="s">
        <v>266</v>
      </c>
      <c r="T152" s="16">
        <f>VLOOKUP(portfolio.table[[#This Row],[Width]]*portfolio.table[[#This Row],[Length]],Price.Table[[Area]:[Price.Total]],5)</f>
        <v>34.579000000000001</v>
      </c>
      <c r="U152" s="16">
        <f>IF(portfolio.table[[#This Row],[Price.Sale]]&gt;0,portfolio.table[[#This Row],[Price.Sale]]-portfolio.table[[#This Row],[Cost.Production]],"")</f>
        <v>115.42099999999999</v>
      </c>
      <c r="V152" s="16">
        <f>3*portfolio.table[[#This Row],[Width]]*portfolio.table[[#This Row],[Length]]</f>
        <v>960</v>
      </c>
    </row>
    <row r="153" spans="1:22" x14ac:dyDescent="0.55000000000000004">
      <c r="A153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Comics_Waiting</v>
      </c>
      <c r="B153" s="8" t="str">
        <f>IF(portfolio.table[[#This Row],[Status.Photo]]="Absent","No","Yes")</f>
        <v>Yes</v>
      </c>
      <c r="C153" s="8"/>
      <c r="D153" t="s">
        <v>25</v>
      </c>
      <c r="E153" t="s">
        <v>30</v>
      </c>
      <c r="F153" s="1" t="s">
        <v>410</v>
      </c>
      <c r="G153" s="2" t="s">
        <v>92</v>
      </c>
      <c r="H153" s="2" t="s">
        <v>92</v>
      </c>
      <c r="I153" t="s">
        <v>136</v>
      </c>
      <c r="J153" s="6">
        <v>2020</v>
      </c>
      <c r="K153" s="6">
        <v>30</v>
      </c>
      <c r="L153" s="6">
        <v>30</v>
      </c>
      <c r="M153" s="3" t="str">
        <f>_xlfn.CONCAT(portfolio.table[[#This Row],[Width]],"x",portfolio.table[[#This Row],[Length]])</f>
        <v>30x30</v>
      </c>
      <c r="N153" s="7" t="s">
        <v>96</v>
      </c>
      <c r="O153" s="29" t="s">
        <v>87</v>
      </c>
      <c r="P153" s="2">
        <v>300</v>
      </c>
      <c r="Q153" s="2"/>
      <c r="R153" s="9"/>
      <c r="T153" s="16">
        <f>VLOOKUP(portfolio.table[[#This Row],[Width]]*portfolio.table[[#This Row],[Length]],Price.Table[[Area]:[Price.Total]],5)</f>
        <v>79.528999999999996</v>
      </c>
      <c r="U153" s="16" t="str">
        <f>IF(portfolio.table[[#This Row],[Price.Sale]]&gt;0,portfolio.table[[#This Row],[Price.Sale]]-portfolio.table[[#This Row],[Cost.Production]],"")</f>
        <v/>
      </c>
      <c r="V153" s="16">
        <f>3*portfolio.table[[#This Row],[Width]]*portfolio.table[[#This Row],[Length]]</f>
        <v>2700</v>
      </c>
    </row>
    <row r="154" spans="1:22" x14ac:dyDescent="0.55000000000000004">
      <c r="A154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Stills_WallOfRoses</v>
      </c>
      <c r="B154" s="8" t="str">
        <f>IF(portfolio.table[[#This Row],[Status.Photo]]="Absent","No","Yes")</f>
        <v>Yes</v>
      </c>
      <c r="C154" s="8"/>
      <c r="D154" t="s">
        <v>46</v>
      </c>
      <c r="E154" t="s">
        <v>90</v>
      </c>
      <c r="F154" s="1" t="s">
        <v>49</v>
      </c>
      <c r="G154" s="2" t="s">
        <v>92</v>
      </c>
      <c r="H154" s="2" t="s">
        <v>92</v>
      </c>
      <c r="I154" t="s">
        <v>196</v>
      </c>
      <c r="J154" s="6">
        <v>2000</v>
      </c>
      <c r="K154" s="6">
        <v>22</v>
      </c>
      <c r="L154" s="6">
        <v>28</v>
      </c>
      <c r="M154" s="3" t="str">
        <f>_xlfn.CONCAT(portfolio.table[[#This Row],[Width]],"x",portfolio.table[[#This Row],[Length]])</f>
        <v>22x28</v>
      </c>
      <c r="N154" s="7" t="s">
        <v>96</v>
      </c>
      <c r="O154" s="29" t="s">
        <v>87</v>
      </c>
      <c r="P154" s="2">
        <v>600</v>
      </c>
      <c r="Q154" s="2"/>
      <c r="R154" s="9"/>
      <c r="S154" t="s">
        <v>335</v>
      </c>
      <c r="T154" s="16">
        <f>VLOOKUP(portfolio.table[[#This Row],[Width]]*portfolio.table[[#This Row],[Length]],Price.Table[[Area]:[Price.Total]],5)</f>
        <v>57.519000000000005</v>
      </c>
      <c r="U154" s="16" t="str">
        <f>IF(portfolio.table[[#This Row],[Price.Sale]]&gt;0,portfolio.table[[#This Row],[Price.Sale]]-portfolio.table[[#This Row],[Cost.Production]],"")</f>
        <v/>
      </c>
      <c r="V154" s="16">
        <f>3*portfolio.table[[#This Row],[Width]]*portfolio.table[[#This Row],[Length]]</f>
        <v>1848</v>
      </c>
    </row>
    <row r="155" spans="1:22" x14ac:dyDescent="0.55000000000000004">
      <c r="A15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Comics_WarMachine</v>
      </c>
      <c r="B155" s="8" t="str">
        <f>IF(portfolio.table[[#This Row],[Status.Photo]]="Absent","No","Yes")</f>
        <v>Yes</v>
      </c>
      <c r="C155" s="8"/>
      <c r="D155" t="s">
        <v>25</v>
      </c>
      <c r="F155" s="1" t="s">
        <v>257</v>
      </c>
      <c r="G155" s="2" t="s">
        <v>92</v>
      </c>
      <c r="H155" s="2" t="s">
        <v>92</v>
      </c>
      <c r="I155" t="s">
        <v>300</v>
      </c>
      <c r="J155" s="6">
        <v>2021</v>
      </c>
      <c r="K155" s="6">
        <v>16</v>
      </c>
      <c r="L155" s="6">
        <v>20</v>
      </c>
      <c r="M155" s="3" t="str">
        <f>_xlfn.CONCAT(portfolio.table[[#This Row],[Width]],"x",portfolio.table[[#This Row],[Length]])</f>
        <v>16x20</v>
      </c>
      <c r="N155" s="7" t="s">
        <v>96</v>
      </c>
      <c r="O155" s="29" t="s">
        <v>87</v>
      </c>
      <c r="P155" s="2">
        <v>150</v>
      </c>
      <c r="Q155" s="2"/>
      <c r="R155" s="9"/>
      <c r="S155" t="s">
        <v>344</v>
      </c>
      <c r="T155" s="16">
        <f>VLOOKUP(portfolio.table[[#This Row],[Width]]*portfolio.table[[#This Row],[Length]],Price.Table[[Area]:[Price.Total]],5)</f>
        <v>34.579000000000001</v>
      </c>
      <c r="U155" s="16" t="str">
        <f>IF(portfolio.table[[#This Row],[Price.Sale]]&gt;0,portfolio.table[[#This Row],[Price.Sale]]-portfolio.table[[#This Row],[Cost.Production]],"")</f>
        <v/>
      </c>
      <c r="V155" s="16">
        <f>3*portfolio.table[[#This Row],[Width]]*portfolio.table[[#This Row],[Length]]</f>
        <v>960</v>
      </c>
    </row>
    <row r="156" spans="1:22" x14ac:dyDescent="0.55000000000000004">
      <c r="A156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Landscape_WardenAndMountAlbert</v>
      </c>
      <c r="B156" s="8" t="str">
        <f>IF(portfolio.table[[#This Row],[Status.Photo]]="Absent","No","Yes")</f>
        <v>Yes</v>
      </c>
      <c r="C156" s="8"/>
      <c r="D156" t="s">
        <v>21</v>
      </c>
      <c r="E156" t="s">
        <v>83</v>
      </c>
      <c r="F156" s="1" t="s">
        <v>238</v>
      </c>
      <c r="G156" s="2" t="s">
        <v>92</v>
      </c>
      <c r="H156" s="2" t="s">
        <v>92</v>
      </c>
      <c r="I156" t="s">
        <v>209</v>
      </c>
      <c r="J156" s="6">
        <v>2007</v>
      </c>
      <c r="K156" s="6">
        <v>24</v>
      </c>
      <c r="L156" s="6">
        <v>30</v>
      </c>
      <c r="M156" s="3" t="str">
        <f>_xlfn.CONCAT(portfolio.table[[#This Row],[Width]],"x",portfolio.table[[#This Row],[Length]])</f>
        <v>24x30</v>
      </c>
      <c r="N156" s="7" t="s">
        <v>96</v>
      </c>
      <c r="O156" s="29" t="s">
        <v>87</v>
      </c>
      <c r="P156" s="2">
        <v>175</v>
      </c>
      <c r="Q156" s="2"/>
      <c r="R156" s="9"/>
      <c r="T156" s="16">
        <f>VLOOKUP(portfolio.table[[#This Row],[Width]]*portfolio.table[[#This Row],[Length]],Price.Table[[Area]:[Price.Total]],5)</f>
        <v>65.579000000000008</v>
      </c>
      <c r="U156" s="16" t="str">
        <f>IF(portfolio.table[[#This Row],[Price.Sale]]&gt;0,portfolio.table[[#This Row],[Price.Sale]]-portfolio.table[[#This Row],[Cost.Production]],"")</f>
        <v/>
      </c>
      <c r="V156" s="16">
        <f>3*portfolio.table[[#This Row],[Width]]*portfolio.table[[#This Row],[Length]]</f>
        <v>2160</v>
      </c>
    </row>
    <row r="157" spans="1:22" x14ac:dyDescent="0.55000000000000004">
      <c r="A157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Landscape_WhiteMoon</v>
      </c>
      <c r="B157" s="8" t="str">
        <f>IF(portfolio.table[[#This Row],[Status.Photo]]="Absent","No","Yes")</f>
        <v>Yes</v>
      </c>
      <c r="C157" s="8"/>
      <c r="D157" t="s">
        <v>21</v>
      </c>
      <c r="F157" s="1" t="s">
        <v>394</v>
      </c>
      <c r="G157" s="2" t="s">
        <v>297</v>
      </c>
      <c r="H157" s="2" t="s">
        <v>92</v>
      </c>
      <c r="I157" t="s">
        <v>395</v>
      </c>
      <c r="J157" s="6">
        <v>2022</v>
      </c>
      <c r="K157" s="6">
        <v>36</v>
      </c>
      <c r="L157" s="6">
        <v>36</v>
      </c>
      <c r="M157" s="3" t="str">
        <f>_xlfn.CONCAT(portfolio.table[[#This Row],[Width]],"x",portfolio.table[[#This Row],[Length]])</f>
        <v>36x36</v>
      </c>
      <c r="N157" s="7" t="s">
        <v>96</v>
      </c>
      <c r="O157" s="29" t="s">
        <v>87</v>
      </c>
      <c r="P157" s="2"/>
      <c r="Q157" s="2"/>
      <c r="R157" s="9"/>
      <c r="T157" s="28">
        <f>VLOOKUP(portfolio.table[[#This Row],[Width]]*portfolio.table[[#This Row],[Length]],Price.Table[[Area]:[Price.Total]],5)</f>
        <v>110.21899999999999</v>
      </c>
      <c r="U157" s="16" t="str">
        <f>IF(portfolio.table[[#This Row],[Price.Sale]]&gt;0,portfolio.table[[#This Row],[Price.Sale]]-portfolio.table[[#This Row],[Cost.Production]],"")</f>
        <v/>
      </c>
      <c r="V157" s="16">
        <f>3*portfolio.table[[#This Row],[Width]]*portfolio.table[[#This Row],[Length]]</f>
        <v>3888</v>
      </c>
    </row>
    <row r="158" spans="1:22" x14ac:dyDescent="0.55000000000000004">
      <c r="A158" s="26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Sports_Zack</v>
      </c>
      <c r="B158" s="8" t="str">
        <f>IF(portfolio.table[[#This Row],[Status.Photo]]="Absent","No","Yes")</f>
        <v>Yes</v>
      </c>
      <c r="C158" s="8"/>
      <c r="D158" t="s">
        <v>43</v>
      </c>
      <c r="E158" t="s">
        <v>44</v>
      </c>
      <c r="F158" s="1" t="s">
        <v>140</v>
      </c>
      <c r="G158" s="2" t="s">
        <v>92</v>
      </c>
      <c r="H158" s="2" t="s">
        <v>92</v>
      </c>
      <c r="I158" t="s">
        <v>141</v>
      </c>
      <c r="J158" s="6">
        <v>2005</v>
      </c>
      <c r="K158" s="6">
        <v>14</v>
      </c>
      <c r="L158" s="6">
        <v>20</v>
      </c>
      <c r="M158" s="3" t="str">
        <f>_xlfn.CONCAT(portfolio.table[[#This Row],[Width]],"x",portfolio.table[[#This Row],[Length]])</f>
        <v>14x20</v>
      </c>
      <c r="N158" s="7" t="s">
        <v>96</v>
      </c>
      <c r="O158" s="29" t="s">
        <v>280</v>
      </c>
      <c r="P158" s="2">
        <v>0</v>
      </c>
      <c r="Q158" s="2"/>
      <c r="R158" s="9"/>
      <c r="T158" s="16">
        <f>VLOOKUP(portfolio.table[[#This Row],[Width]]*portfolio.table[[#This Row],[Length]],Price.Table[[Area]:[Price.Total]],5)</f>
        <v>29.619</v>
      </c>
      <c r="U158" s="16" t="str">
        <f>IF(portfolio.table[[#This Row],[Price.Sale]]&gt;0,portfolio.table[[#This Row],[Price.Sale]]-portfolio.table[[#This Row],[Cost.Production]],"")</f>
        <v/>
      </c>
      <c r="V158" s="16">
        <f>3*portfolio.table[[#This Row],[Width]]*portfolio.table[[#This Row],[Length]]</f>
        <v>840</v>
      </c>
    </row>
    <row r="159" spans="1:22" x14ac:dyDescent="0.55000000000000004">
      <c r="A159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Animals_BugsLife</v>
      </c>
      <c r="B159" s="8" t="str">
        <f>IF(portfolio.table[[#This Row],[Status.Photo]]="Absent","No","Yes")</f>
        <v>No</v>
      </c>
      <c r="C159" s="8"/>
      <c r="D159" t="s">
        <v>23</v>
      </c>
      <c r="E159" t="s">
        <v>404</v>
      </c>
      <c r="F159" s="1" t="s">
        <v>406</v>
      </c>
      <c r="G159" s="30" t="s">
        <v>92</v>
      </c>
      <c r="H159" s="30" t="s">
        <v>94</v>
      </c>
      <c r="I159" s="1" t="s">
        <v>405</v>
      </c>
      <c r="J159" s="6">
        <v>2024</v>
      </c>
      <c r="K159" s="6">
        <v>30</v>
      </c>
      <c r="L159" s="6">
        <v>48</v>
      </c>
      <c r="M159" s="3" t="str">
        <f>_xlfn.CONCAT(portfolio.table[[#This Row],[Width]],"x",portfolio.table[[#This Row],[Length]])</f>
        <v>30x48</v>
      </c>
      <c r="N159" s="7" t="s">
        <v>96</v>
      </c>
      <c r="O159" s="29" t="s">
        <v>87</v>
      </c>
      <c r="P159" s="2"/>
      <c r="Q159" s="2"/>
      <c r="R159" s="9"/>
      <c r="T159" s="28">
        <f>VLOOKUP(portfolio.table[[#This Row],[Width]]*portfolio.table[[#This Row],[Length]],Price.Table[[Area]:[Price.Total]],5)</f>
        <v>121.379</v>
      </c>
      <c r="U159" s="16" t="str">
        <f>IF(portfolio.table[[#This Row],[Price.Sale]]&gt;0,portfolio.table[[#This Row],[Price.Sale]]-portfolio.table[[#This Row],[Cost.Production]],"")</f>
        <v/>
      </c>
      <c r="V159" s="16">
        <f>3*portfolio.table[[#This Row],[Width]]*portfolio.table[[#This Row],[Length]]</f>
        <v>4320</v>
      </c>
    </row>
    <row r="160" spans="1:22" x14ac:dyDescent="0.55000000000000004">
      <c r="A160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Animals_Ant1</v>
      </c>
      <c r="B160" s="8" t="str">
        <f>IF(portfolio.table[[#This Row],[Status.Photo]]="Absent","No","Yes")</f>
        <v>No</v>
      </c>
      <c r="C160" s="8"/>
      <c r="D160" t="s">
        <v>23</v>
      </c>
      <c r="E160" t="s">
        <v>404</v>
      </c>
      <c r="F160" s="1" t="s">
        <v>407</v>
      </c>
      <c r="G160" s="30" t="s">
        <v>297</v>
      </c>
      <c r="H160" s="30" t="s">
        <v>94</v>
      </c>
      <c r="I160" s="1" t="s">
        <v>418</v>
      </c>
      <c r="J160" s="6">
        <v>2024</v>
      </c>
      <c r="K160" s="6">
        <v>18</v>
      </c>
      <c r="L160" s="6">
        <v>24</v>
      </c>
      <c r="M160" s="3" t="str">
        <f>_xlfn.CONCAT(portfolio.table[[#This Row],[Width]],"x",portfolio.table[[#This Row],[Length]])</f>
        <v>18x24</v>
      </c>
      <c r="N160" s="7" t="s">
        <v>96</v>
      </c>
      <c r="O160" s="29" t="s">
        <v>87</v>
      </c>
      <c r="P160" s="2"/>
      <c r="Q160" s="2"/>
      <c r="R160" s="9"/>
      <c r="T160" s="28">
        <f>VLOOKUP(portfolio.table[[#This Row],[Width]]*portfolio.table[[#This Row],[Length]],Price.Table[[Area]:[Price.Total]],5)</f>
        <v>43.259</v>
      </c>
      <c r="U160" s="16" t="str">
        <f>IF(portfolio.table[[#This Row],[Price.Sale]]&gt;0,portfolio.table[[#This Row],[Price.Sale]]-portfolio.table[[#This Row],[Cost.Production]],"")</f>
        <v/>
      </c>
      <c r="V160" s="16">
        <f>3*portfolio.table[[#This Row],[Width]]*portfolio.table[[#This Row],[Length]]</f>
        <v>1296</v>
      </c>
    </row>
    <row r="161" spans="1:22" x14ac:dyDescent="0.55000000000000004">
      <c r="A161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Animals_Ant2</v>
      </c>
      <c r="B161" s="8" t="str">
        <f>IF(portfolio.table[[#This Row],[Status.Photo]]="Absent","No","Yes")</f>
        <v>No</v>
      </c>
      <c r="C161" s="8"/>
      <c r="D161" t="s">
        <v>23</v>
      </c>
      <c r="E161" t="s">
        <v>404</v>
      </c>
      <c r="F161" s="1" t="s">
        <v>408</v>
      </c>
      <c r="G161" s="30" t="s">
        <v>297</v>
      </c>
      <c r="H161" s="30" t="s">
        <v>94</v>
      </c>
      <c r="I161" s="1" t="s">
        <v>419</v>
      </c>
      <c r="J161" s="6">
        <v>2024</v>
      </c>
      <c r="K161" s="6">
        <v>18</v>
      </c>
      <c r="L161" s="6">
        <v>24</v>
      </c>
      <c r="M161" s="3" t="str">
        <f>_xlfn.CONCAT(portfolio.table[[#This Row],[Width]],"x",portfolio.table[[#This Row],[Length]])</f>
        <v>18x24</v>
      </c>
      <c r="N161" s="7" t="s">
        <v>96</v>
      </c>
      <c r="O161" s="29" t="s">
        <v>87</v>
      </c>
      <c r="P161" s="2"/>
      <c r="Q161" s="2"/>
      <c r="R161" s="9"/>
      <c r="T161" s="28">
        <f>VLOOKUP(portfolio.table[[#This Row],[Width]]*portfolio.table[[#This Row],[Length]],Price.Table[[Area]:[Price.Total]],5)</f>
        <v>43.259</v>
      </c>
      <c r="U161" s="16" t="str">
        <f>IF(portfolio.table[[#This Row],[Price.Sale]]&gt;0,portfolio.table[[#This Row],[Price.Sale]]-portfolio.table[[#This Row],[Cost.Production]],"")</f>
        <v/>
      </c>
      <c r="V161" s="16">
        <f>3*portfolio.table[[#This Row],[Width]]*portfolio.table[[#This Row],[Length]]</f>
        <v>1296</v>
      </c>
    </row>
    <row r="162" spans="1:22" x14ac:dyDescent="0.55000000000000004">
      <c r="A162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Comics_Spiderman1999</v>
      </c>
      <c r="B162" s="8" t="str">
        <f>IF(portfolio.table[[#This Row],[Status.Photo]]="Absent","No","Yes")</f>
        <v>No</v>
      </c>
      <c r="C162" s="8"/>
      <c r="D162" t="s">
        <v>25</v>
      </c>
      <c r="F162" s="1" t="s">
        <v>414</v>
      </c>
      <c r="G162" s="30" t="s">
        <v>92</v>
      </c>
      <c r="H162" s="30" t="s">
        <v>94</v>
      </c>
      <c r="I162" s="1" t="s">
        <v>416</v>
      </c>
      <c r="J162" s="6">
        <v>1999</v>
      </c>
      <c r="K162" s="6">
        <v>12</v>
      </c>
      <c r="L162" s="6">
        <v>16</v>
      </c>
      <c r="M162" s="3" t="str">
        <f>_xlfn.CONCAT(portfolio.table[[#This Row],[Width]],"x",portfolio.table[[#This Row],[Length]])</f>
        <v>12x16</v>
      </c>
      <c r="N162" s="7" t="s">
        <v>95</v>
      </c>
      <c r="O162" s="29" t="s">
        <v>87</v>
      </c>
      <c r="P162" s="2"/>
      <c r="Q162" s="2"/>
      <c r="R162" s="9"/>
      <c r="T162" s="28">
        <f>VLOOKUP(portfolio.table[[#This Row],[Width]]*portfolio.table[[#This Row],[Length]],Price.Table[[Area]:[Price.Total]],5)</f>
        <v>16.599</v>
      </c>
      <c r="U162" s="16" t="str">
        <f>IF(portfolio.table[[#This Row],[Price.Sale]]&gt;0,portfolio.table[[#This Row],[Price.Sale]]-portfolio.table[[#This Row],[Cost.Production]],"")</f>
        <v/>
      </c>
      <c r="V162" s="16">
        <f>3*portfolio.table[[#This Row],[Width]]*portfolio.table[[#This Row],[Length]]</f>
        <v>576</v>
      </c>
    </row>
    <row r="163" spans="1:22" x14ac:dyDescent="0.55000000000000004">
      <c r="A163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Comics_WomaninLightofMoon</v>
      </c>
      <c r="B163" s="8" t="str">
        <f>IF(portfolio.table[[#This Row],[Status.Photo]]="Absent","No","Yes")</f>
        <v>No</v>
      </c>
      <c r="C163" s="8"/>
      <c r="D163" t="s">
        <v>25</v>
      </c>
      <c r="F163" s="1" t="s">
        <v>409</v>
      </c>
      <c r="G163" s="30" t="s">
        <v>92</v>
      </c>
      <c r="H163" s="30" t="s">
        <v>94</v>
      </c>
      <c r="I163" s="1" t="s">
        <v>415</v>
      </c>
      <c r="J163" s="6">
        <v>2023</v>
      </c>
      <c r="K163" s="6">
        <v>30</v>
      </c>
      <c r="L163" s="6">
        <v>48</v>
      </c>
      <c r="M163" s="3" t="str">
        <f>_xlfn.CONCAT(portfolio.table[[#This Row],[Width]],"x",portfolio.table[[#This Row],[Length]])</f>
        <v>30x48</v>
      </c>
      <c r="N163" s="7" t="s">
        <v>96</v>
      </c>
      <c r="O163" s="29" t="s">
        <v>87</v>
      </c>
      <c r="P163" s="2"/>
      <c r="Q163" s="2"/>
      <c r="R163" s="9"/>
      <c r="T163" s="28">
        <f>VLOOKUP(portfolio.table[[#This Row],[Width]]*portfolio.table[[#This Row],[Length]],Price.Table[[Area]:[Price.Total]],5)</f>
        <v>121.379</v>
      </c>
      <c r="U163" s="16" t="str">
        <f>IF(portfolio.table[[#This Row],[Price.Sale]]&gt;0,portfolio.table[[#This Row],[Price.Sale]]-portfolio.table[[#This Row],[Cost.Production]],"")</f>
        <v/>
      </c>
      <c r="V163" s="16">
        <f>3*portfolio.table[[#This Row],[Width]]*portfolio.table[[#This Row],[Length]]</f>
        <v>4320</v>
      </c>
    </row>
    <row r="164" spans="1:22" x14ac:dyDescent="0.55000000000000004">
      <c r="A164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Abstract_DragonTrails</v>
      </c>
      <c r="B164" s="8" t="str">
        <f>IF(portfolio.table[[#This Row],[Status.Photo]]="Absent","No","Yes")</f>
        <v>No</v>
      </c>
      <c r="C164" s="8"/>
      <c r="D164" t="s">
        <v>28</v>
      </c>
      <c r="F164" s="1" t="s">
        <v>411</v>
      </c>
      <c r="G164" s="30" t="s">
        <v>92</v>
      </c>
      <c r="H164" s="30" t="s">
        <v>94</v>
      </c>
      <c r="I164" s="1" t="s">
        <v>417</v>
      </c>
      <c r="J164" s="6">
        <v>2023</v>
      </c>
      <c r="K164" s="6">
        <v>24</v>
      </c>
      <c r="L164" s="6">
        <v>48</v>
      </c>
      <c r="M164" s="3" t="str">
        <f>_xlfn.CONCAT(portfolio.table[[#This Row],[Width]],"x",portfolio.table[[#This Row],[Length]])</f>
        <v>24x48</v>
      </c>
      <c r="N164" s="7" t="s">
        <v>96</v>
      </c>
      <c r="O164" s="29" t="s">
        <v>87</v>
      </c>
      <c r="P164" s="2"/>
      <c r="Q164" s="2"/>
      <c r="R164" s="9"/>
      <c r="T164" s="28">
        <f>VLOOKUP(portfolio.table[[#This Row],[Width]]*portfolio.table[[#This Row],[Length]],Price.Table[[Area]:[Price.Total]],5)</f>
        <v>99.058999999999997</v>
      </c>
      <c r="U164" s="16" t="str">
        <f>IF(portfolio.table[[#This Row],[Price.Sale]]&gt;0,portfolio.table[[#This Row],[Price.Sale]]-portfolio.table[[#This Row],[Cost.Production]],"")</f>
        <v/>
      </c>
      <c r="V164" s="16">
        <f>3*portfolio.table[[#This Row],[Width]]*portfolio.table[[#This Row],[Length]]</f>
        <v>3456</v>
      </c>
    </row>
    <row r="165" spans="1:22" x14ac:dyDescent="0.55000000000000004">
      <c r="A165" s="10" t="str">
        <f>HYPERLINK(_xlfn.CONCAT("C:/Users/zack_/OneDrive/Projects/MMD.ca/portfolio_org/",SUBSTITUTE((_xlfn.CONCAT(portfolio.table[[#This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Landscape_HawksCliff</v>
      </c>
      <c r="B165" s="8" t="str">
        <f>IF(portfolio.table[[#This Row],[Status.Photo]]="Absent","No","Yes")</f>
        <v>No</v>
      </c>
      <c r="C165" s="8"/>
      <c r="D165" t="s">
        <v>21</v>
      </c>
      <c r="F165" s="1" t="s">
        <v>420</v>
      </c>
      <c r="G165" s="30" t="s">
        <v>92</v>
      </c>
      <c r="H165" s="30" t="s">
        <v>94</v>
      </c>
      <c r="I165" s="1" t="s">
        <v>421</v>
      </c>
      <c r="J165" s="6">
        <v>2021</v>
      </c>
      <c r="K165" s="6">
        <v>24</v>
      </c>
      <c r="L165" s="6">
        <v>18</v>
      </c>
      <c r="M165" s="3" t="str">
        <f>_xlfn.CONCAT(portfolio.table[[#This Row],[Width]],"x",portfolio.table[[#This Row],[Length]])</f>
        <v>24x18</v>
      </c>
      <c r="N165" s="7" t="s">
        <v>96</v>
      </c>
      <c r="O165" s="29" t="s">
        <v>87</v>
      </c>
      <c r="P165" s="2"/>
      <c r="Q165" s="2"/>
      <c r="R165" s="9"/>
      <c r="T165" s="28">
        <f>VLOOKUP(portfolio.table[[#This Row],[Width]]*portfolio.table[[#This Row],[Length]],Price.Table[[Area]:[Price.Total]],5)</f>
        <v>43.259</v>
      </c>
      <c r="U165" s="16" t="str">
        <f>IF(portfolio.table[[#This Row],[Price.Sale]]&gt;0,portfolio.table[[#This Row],[Price.Sale]]-portfolio.table[[#This Row],[Cost.Production]],"")</f>
        <v/>
      </c>
      <c r="V165" s="16">
        <f>3*portfolio.table[[#This Row],[Width]]*portfolio.table[[#This Row],[Length]]</f>
        <v>1296</v>
      </c>
    </row>
  </sheetData>
  <conditionalFormatting sqref="A1:A165">
    <cfRule type="expression" dxfId="11" priority="33">
      <formula>$H1="Absent"</formula>
    </cfRule>
    <cfRule type="expression" dxfId="10" priority="34">
      <formula>$G1="Edit"</formula>
    </cfRule>
  </conditionalFormatting>
  <conditionalFormatting sqref="A140:A156">
    <cfRule type="expression" dxfId="9" priority="19">
      <formula>$V140="Absent"</formula>
    </cfRule>
    <cfRule type="expression" dxfId="8" priority="20">
      <formula>$U140="Edit"</formula>
    </cfRule>
  </conditionalFormatting>
  <conditionalFormatting sqref="A157:A158">
    <cfRule type="expression" dxfId="7" priority="37">
      <formula>$W157="Absent"</formula>
    </cfRule>
    <cfRule type="expression" dxfId="6" priority="38">
      <formula>$V157="Edit"</formula>
    </cfRule>
  </conditionalFormatting>
  <conditionalFormatting sqref="A159:A1048576">
    <cfRule type="expression" dxfId="5" priority="31">
      <formula>$Z159="Absent"</formula>
    </cfRule>
    <cfRule type="expression" dxfId="4" priority="32">
      <formula>$Y159="Edit"</formula>
    </cfRule>
  </conditionalFormatting>
  <conditionalFormatting sqref="O1:R165 T1:U165">
    <cfRule type="expression" dxfId="3" priority="16">
      <formula>OR($O1="COMMISSIONED",$O1="SOLD",$O1="GIFTED",$O1="OTHER")</formula>
    </cfRule>
  </conditionalFormatting>
  <dataValidations count="7">
    <dataValidation type="list" allowBlank="1" sqref="D2:D165" xr:uid="{0AF1AF45-A789-412B-8089-48BAEC0A39DC}">
      <formula1>Category</formula1>
    </dataValidation>
    <dataValidation type="list" allowBlank="1" sqref="O2:O165" xr:uid="{C4FA0BBD-141C-4AE3-BB22-BEF6D81126D5}">
      <formula1>Status.Sale</formula1>
    </dataValidation>
    <dataValidation type="list" allowBlank="1" sqref="G2:G165" xr:uid="{A46CD383-8A05-4930-98AA-F8C439782ABF}">
      <formula1>Status.Info</formula1>
    </dataValidation>
    <dataValidation type="list" allowBlank="1" sqref="H2:H165" xr:uid="{A2395298-A862-444E-8C28-FA836E2476E0}">
      <formula1>Status.Photo</formula1>
    </dataValidation>
    <dataValidation allowBlank="1" sqref="B2:C165" xr:uid="{A072F479-2305-444F-A909-81EC2208E790}"/>
    <dataValidation type="list" allowBlank="1" showInputMessage="1" showErrorMessage="1" sqref="N2:N165" xr:uid="{A17C3C92-2351-40EF-9959-C0180A140D90}">
      <formula1>Framed</formula1>
    </dataValidation>
    <dataValidation type="list" allowBlank="1" sqref="E2:E165" xr:uid="{F92B7875-740B-433C-B60F-54431775E1A4}">
      <formula1>INDIRECT(D2)</formula1>
    </dataValidation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6E12-83C2-4D78-B182-B5A5FB010C3D}">
  <dimension ref="A1:H25"/>
  <sheetViews>
    <sheetView showGridLines="0" workbookViewId="0">
      <selection activeCell="G22" sqref="G22"/>
    </sheetView>
  </sheetViews>
  <sheetFormatPr defaultRowHeight="14.4" x14ac:dyDescent="0.55000000000000004"/>
  <cols>
    <col min="1" max="1" width="16.89453125" customWidth="1"/>
    <col min="2" max="2" width="25.5234375" customWidth="1"/>
    <col min="3" max="3" width="20.26171875" customWidth="1"/>
    <col min="5" max="5" width="15.62890625" customWidth="1"/>
    <col min="6" max="6" width="12.3671875" customWidth="1"/>
    <col min="7" max="7" width="11.7890625" customWidth="1"/>
    <col min="8" max="8" width="11.734375" customWidth="1"/>
  </cols>
  <sheetData>
    <row r="1" spans="1:8" x14ac:dyDescent="0.55000000000000004">
      <c r="A1" s="17" t="s">
        <v>364</v>
      </c>
      <c r="B1" t="s">
        <v>368</v>
      </c>
      <c r="C1" t="s">
        <v>367</v>
      </c>
      <c r="E1" t="s">
        <v>4</v>
      </c>
      <c r="F1" t="s">
        <v>370</v>
      </c>
      <c r="G1" t="s">
        <v>367</v>
      </c>
      <c r="H1" t="s">
        <v>371</v>
      </c>
    </row>
    <row r="2" spans="1:8" x14ac:dyDescent="0.55000000000000004">
      <c r="A2" s="18">
        <v>1999</v>
      </c>
      <c r="B2" s="19">
        <v>475.4615</v>
      </c>
      <c r="C2" s="19">
        <v>0</v>
      </c>
      <c r="E2">
        <v>1999</v>
      </c>
      <c r="F2" s="11">
        <v>475.4615</v>
      </c>
      <c r="G2" s="11">
        <v>0</v>
      </c>
      <c r="H2" s="19">
        <f>Table6[[#This Row],[Total Sales]]-Table6[[#This Row],[Estimated Production Costs]]</f>
        <v>-475.4615</v>
      </c>
    </row>
    <row r="3" spans="1:8" x14ac:dyDescent="0.55000000000000004">
      <c r="A3" s="18">
        <v>2000</v>
      </c>
      <c r="B3" s="19">
        <v>1023.4490000000002</v>
      </c>
      <c r="C3" s="19">
        <v>0</v>
      </c>
      <c r="E3">
        <v>2000</v>
      </c>
      <c r="F3" s="11">
        <v>1023.4490000000002</v>
      </c>
      <c r="G3" s="11">
        <v>0</v>
      </c>
      <c r="H3" s="19">
        <f>Table6[[#This Row],[Total Sales]]-Table6[[#This Row],[Estimated Production Costs]]</f>
        <v>-1023.4490000000002</v>
      </c>
    </row>
    <row r="4" spans="1:8" x14ac:dyDescent="0.55000000000000004">
      <c r="A4" s="18">
        <v>2001</v>
      </c>
      <c r="B4" s="19">
        <v>296.75399999999996</v>
      </c>
      <c r="C4" s="19">
        <v>0</v>
      </c>
      <c r="E4">
        <v>2001</v>
      </c>
      <c r="F4" s="11">
        <v>296.75399999999996</v>
      </c>
      <c r="G4" s="11">
        <v>0</v>
      </c>
      <c r="H4" s="19">
        <f>Table6[[#This Row],[Total Sales]]-Table6[[#This Row],[Estimated Production Costs]]</f>
        <v>-296.75399999999996</v>
      </c>
    </row>
    <row r="5" spans="1:8" x14ac:dyDescent="0.55000000000000004">
      <c r="A5" s="18">
        <v>2002</v>
      </c>
      <c r="B5" s="19">
        <v>241.85599999999999</v>
      </c>
      <c r="C5" s="19">
        <v>150</v>
      </c>
      <c r="E5">
        <v>2002</v>
      </c>
      <c r="F5" s="11">
        <v>241.85599999999999</v>
      </c>
      <c r="G5" s="11">
        <v>150</v>
      </c>
      <c r="H5" s="19">
        <f>Table6[[#This Row],[Total Sales]]-Table6[[#This Row],[Estimated Production Costs]]</f>
        <v>-91.855999999999995</v>
      </c>
    </row>
    <row r="6" spans="1:8" x14ac:dyDescent="0.55000000000000004">
      <c r="A6" s="18">
        <v>2004</v>
      </c>
      <c r="B6" s="19">
        <v>138.45699999999999</v>
      </c>
      <c r="C6" s="19">
        <v>0</v>
      </c>
      <c r="E6">
        <v>2003</v>
      </c>
      <c r="F6" s="11">
        <v>0</v>
      </c>
      <c r="G6" s="11">
        <v>0</v>
      </c>
      <c r="H6" s="19">
        <f>Table6[[#This Row],[Total Sales]]-Table6[[#This Row],[Estimated Production Costs]]</f>
        <v>0</v>
      </c>
    </row>
    <row r="7" spans="1:8" x14ac:dyDescent="0.55000000000000004">
      <c r="A7" s="18">
        <v>2005</v>
      </c>
      <c r="B7" s="19">
        <v>254.453</v>
      </c>
      <c r="C7" s="19"/>
      <c r="E7">
        <v>2004</v>
      </c>
      <c r="F7" s="11">
        <v>138.45699999999999</v>
      </c>
      <c r="G7" s="11">
        <v>0</v>
      </c>
      <c r="H7" s="19">
        <f>Table6[[#This Row],[Total Sales]]-Table6[[#This Row],[Estimated Production Costs]]</f>
        <v>-138.45699999999999</v>
      </c>
    </row>
    <row r="8" spans="1:8" x14ac:dyDescent="0.55000000000000004">
      <c r="A8" s="18">
        <v>2006</v>
      </c>
      <c r="B8" s="19">
        <v>155.67600000000002</v>
      </c>
      <c r="C8" s="19">
        <v>125</v>
      </c>
      <c r="E8">
        <v>2005</v>
      </c>
      <c r="F8" s="11">
        <v>254.453</v>
      </c>
      <c r="G8" s="11">
        <v>0</v>
      </c>
      <c r="H8" s="19">
        <f>Table6[[#This Row],[Total Sales]]-Table6[[#This Row],[Estimated Production Costs]]</f>
        <v>-254.453</v>
      </c>
    </row>
    <row r="9" spans="1:8" x14ac:dyDescent="0.55000000000000004">
      <c r="A9" s="18">
        <v>2007</v>
      </c>
      <c r="B9" s="19">
        <v>229.28700000000001</v>
      </c>
      <c r="C9" s="19"/>
      <c r="E9">
        <v>2006</v>
      </c>
      <c r="F9" s="11">
        <v>155.67600000000002</v>
      </c>
      <c r="G9" s="11">
        <v>125</v>
      </c>
      <c r="H9" s="19">
        <f>Table6[[#This Row],[Total Sales]]-Table6[[#This Row],[Estimated Production Costs]]</f>
        <v>-30.676000000000016</v>
      </c>
    </row>
    <row r="10" spans="1:8" x14ac:dyDescent="0.55000000000000004">
      <c r="A10" s="18">
        <v>2008</v>
      </c>
      <c r="B10" s="19">
        <v>283.53700000000003</v>
      </c>
      <c r="C10" s="19"/>
      <c r="E10">
        <v>2007</v>
      </c>
      <c r="F10" s="11">
        <v>229.28700000000001</v>
      </c>
      <c r="G10" s="11">
        <v>0</v>
      </c>
      <c r="H10" s="19">
        <f>Table6[[#This Row],[Total Sales]]-Table6[[#This Row],[Estimated Production Costs]]</f>
        <v>-229.28700000000001</v>
      </c>
    </row>
    <row r="11" spans="1:8" x14ac:dyDescent="0.55000000000000004">
      <c r="A11" s="18">
        <v>2009</v>
      </c>
      <c r="B11" s="19">
        <v>65.579000000000008</v>
      </c>
      <c r="C11" s="19"/>
      <c r="E11">
        <v>2008</v>
      </c>
      <c r="F11" s="11">
        <v>283.53700000000003</v>
      </c>
      <c r="G11" s="11">
        <v>0</v>
      </c>
      <c r="H11" s="19">
        <f>Table6[[#This Row],[Total Sales]]-Table6[[#This Row],[Estimated Production Costs]]</f>
        <v>-283.53700000000003</v>
      </c>
    </row>
    <row r="12" spans="1:8" x14ac:dyDescent="0.55000000000000004">
      <c r="A12" s="18">
        <v>2012</v>
      </c>
      <c r="B12" s="19">
        <v>46.978999999999999</v>
      </c>
      <c r="C12" s="19">
        <v>0</v>
      </c>
      <c r="E12">
        <v>2009</v>
      </c>
      <c r="F12" s="11">
        <v>65.579000000000008</v>
      </c>
      <c r="G12" s="11">
        <v>0</v>
      </c>
      <c r="H12" s="19">
        <f>Table6[[#This Row],[Total Sales]]-Table6[[#This Row],[Estimated Production Costs]]</f>
        <v>-65.579000000000008</v>
      </c>
    </row>
    <row r="13" spans="1:8" x14ac:dyDescent="0.55000000000000004">
      <c r="A13" s="18">
        <v>2013</v>
      </c>
      <c r="B13" s="19">
        <v>112.55800000000001</v>
      </c>
      <c r="C13" s="19">
        <v>0</v>
      </c>
      <c r="E13">
        <v>2010</v>
      </c>
      <c r="F13" s="11">
        <v>0</v>
      </c>
      <c r="G13" s="11">
        <v>0</v>
      </c>
      <c r="H13" s="19">
        <f>Table6[[#This Row],[Total Sales]]-Table6[[#This Row],[Estimated Production Costs]]</f>
        <v>0</v>
      </c>
    </row>
    <row r="14" spans="1:8" x14ac:dyDescent="0.55000000000000004">
      <c r="A14" s="18">
        <v>2014</v>
      </c>
      <c r="B14" s="19">
        <v>281.536</v>
      </c>
      <c r="C14" s="19">
        <v>0</v>
      </c>
      <c r="E14">
        <v>2011</v>
      </c>
      <c r="F14" s="11">
        <v>0</v>
      </c>
      <c r="G14" s="11">
        <v>0</v>
      </c>
      <c r="H14" s="19">
        <f>Table6[[#This Row],[Total Sales]]-Table6[[#This Row],[Estimated Production Costs]]</f>
        <v>0</v>
      </c>
    </row>
    <row r="15" spans="1:8" x14ac:dyDescent="0.55000000000000004">
      <c r="A15" s="18">
        <v>2015</v>
      </c>
      <c r="B15" s="19">
        <v>54.418999999999997</v>
      </c>
      <c r="C15" s="19"/>
      <c r="E15">
        <v>2012</v>
      </c>
      <c r="F15" s="11">
        <v>46.978999999999999</v>
      </c>
      <c r="G15" s="11">
        <v>0</v>
      </c>
      <c r="H15" s="19">
        <f>Table6[[#This Row],[Total Sales]]-Table6[[#This Row],[Estimated Production Costs]]</f>
        <v>-46.978999999999999</v>
      </c>
    </row>
    <row r="16" spans="1:8" x14ac:dyDescent="0.55000000000000004">
      <c r="A16" s="18">
        <v>2019</v>
      </c>
      <c r="B16" s="19">
        <v>269.75599999999997</v>
      </c>
      <c r="C16" s="19">
        <v>800</v>
      </c>
      <c r="E16">
        <v>2013</v>
      </c>
      <c r="F16" s="11">
        <v>112.55800000000001</v>
      </c>
      <c r="G16" s="11">
        <v>0</v>
      </c>
      <c r="H16" s="19">
        <f>Table6[[#This Row],[Total Sales]]-Table6[[#This Row],[Estimated Production Costs]]</f>
        <v>-112.55800000000001</v>
      </c>
    </row>
    <row r="17" spans="1:8" x14ac:dyDescent="0.55000000000000004">
      <c r="A17" s="18">
        <v>2020</v>
      </c>
      <c r="B17" s="19">
        <v>3117.0470000000005</v>
      </c>
      <c r="C17" s="19">
        <v>2100</v>
      </c>
      <c r="E17">
        <v>2014</v>
      </c>
      <c r="F17" s="11">
        <v>281.536</v>
      </c>
      <c r="G17" s="11">
        <v>0</v>
      </c>
      <c r="H17" s="19">
        <f>Table6[[#This Row],[Total Sales]]-Table6[[#This Row],[Estimated Production Costs]]</f>
        <v>-281.536</v>
      </c>
    </row>
    <row r="18" spans="1:8" x14ac:dyDescent="0.55000000000000004">
      <c r="A18" s="18">
        <v>2021</v>
      </c>
      <c r="B18" s="19">
        <v>2172.5899999999997</v>
      </c>
      <c r="C18" s="19">
        <v>3350</v>
      </c>
      <c r="E18">
        <v>2015</v>
      </c>
      <c r="F18" s="11">
        <v>54.418999999999997</v>
      </c>
      <c r="G18" s="11">
        <v>0</v>
      </c>
      <c r="H18" s="19">
        <f>Table6[[#This Row],[Total Sales]]-Table6[[#This Row],[Estimated Production Costs]]</f>
        <v>-54.418999999999997</v>
      </c>
    </row>
    <row r="19" spans="1:8" x14ac:dyDescent="0.55000000000000004">
      <c r="A19" s="18" t="s">
        <v>365</v>
      </c>
      <c r="B19" s="19">
        <v>9219.3945000000003</v>
      </c>
      <c r="C19" s="19">
        <v>6525</v>
      </c>
      <c r="E19">
        <v>2016</v>
      </c>
      <c r="F19" s="11">
        <v>0</v>
      </c>
      <c r="G19" s="11">
        <v>0</v>
      </c>
      <c r="H19" s="19">
        <f>Table6[[#This Row],[Total Sales]]-Table6[[#This Row],[Estimated Production Costs]]</f>
        <v>0</v>
      </c>
    </row>
    <row r="20" spans="1:8" x14ac:dyDescent="0.55000000000000004">
      <c r="E20">
        <v>2017</v>
      </c>
      <c r="F20" s="11">
        <v>0</v>
      </c>
      <c r="G20" s="11">
        <v>0</v>
      </c>
      <c r="H20" s="19">
        <f>Table6[[#This Row],[Total Sales]]-Table6[[#This Row],[Estimated Production Costs]]</f>
        <v>0</v>
      </c>
    </row>
    <row r="21" spans="1:8" x14ac:dyDescent="0.55000000000000004">
      <c r="E21">
        <v>2018</v>
      </c>
      <c r="F21" s="11">
        <v>0</v>
      </c>
      <c r="G21" s="11">
        <v>0</v>
      </c>
      <c r="H21" s="19">
        <f>Table6[[#This Row],[Total Sales]]-Table6[[#This Row],[Estimated Production Costs]]</f>
        <v>0</v>
      </c>
    </row>
    <row r="22" spans="1:8" x14ac:dyDescent="0.55000000000000004">
      <c r="E22">
        <v>2019</v>
      </c>
      <c r="F22" s="11">
        <v>269.75599999999997</v>
      </c>
      <c r="G22" s="11">
        <v>800</v>
      </c>
      <c r="H22" s="19">
        <f>Table6[[#This Row],[Total Sales]]-Table6[[#This Row],[Estimated Production Costs]]</f>
        <v>530.24400000000003</v>
      </c>
    </row>
    <row r="23" spans="1:8" x14ac:dyDescent="0.55000000000000004">
      <c r="E23">
        <v>2020</v>
      </c>
      <c r="F23" s="11">
        <v>3117.0470000000005</v>
      </c>
      <c r="G23" s="11">
        <v>2100</v>
      </c>
      <c r="H23" s="19">
        <f>Table6[[#This Row],[Total Sales]]-Table6[[#This Row],[Estimated Production Costs]]</f>
        <v>-1017.0470000000005</v>
      </c>
    </row>
    <row r="24" spans="1:8" x14ac:dyDescent="0.55000000000000004">
      <c r="E24">
        <v>2021</v>
      </c>
      <c r="F24" s="11">
        <v>2172.5899999999997</v>
      </c>
      <c r="G24" s="11">
        <v>3350</v>
      </c>
      <c r="H24" s="19">
        <f>Table6[[#This Row],[Total Sales]]-Table6[[#This Row],[Estimated Production Costs]]</f>
        <v>1177.4100000000003</v>
      </c>
    </row>
    <row r="25" spans="1:8" x14ac:dyDescent="0.55000000000000004">
      <c r="E25" t="s">
        <v>369</v>
      </c>
      <c r="F25" s="19">
        <f>SUBTOTAL(109,Table6[Estimated Production Costs])</f>
        <v>9219.3945000000003</v>
      </c>
      <c r="G25" s="19">
        <f>SUBTOTAL(109,Table6[Total Sales])</f>
        <v>6525</v>
      </c>
      <c r="H25" s="19">
        <f>SUBTOTAL(109,Table6[Net Profit])</f>
        <v>-2694.3944999999994</v>
      </c>
    </row>
  </sheetData>
  <conditionalFormatting sqref="H2:H24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V25"/>
  <sheetViews>
    <sheetView topLeftCell="C1" zoomScale="85" zoomScaleNormal="85" workbookViewId="0">
      <selection activeCell="E7" sqref="E7"/>
    </sheetView>
  </sheetViews>
  <sheetFormatPr defaultRowHeight="14.4" x14ac:dyDescent="0.55000000000000004"/>
  <cols>
    <col min="1" max="1" width="11.26171875" customWidth="1"/>
    <col min="2" max="2" width="3" customWidth="1"/>
    <col min="3" max="3" width="17.47265625" customWidth="1"/>
    <col min="4" max="4" width="13.5234375" customWidth="1"/>
    <col min="5" max="5" width="17.734375" customWidth="1"/>
    <col min="6" max="8" width="13" customWidth="1"/>
    <col min="9" max="9" width="13.5234375" customWidth="1"/>
    <col min="10" max="10" width="2.15625" customWidth="1"/>
    <col min="11" max="11" width="15.62890625" customWidth="1"/>
    <col min="12" max="13" width="14.1015625" customWidth="1"/>
    <col min="14" max="14" width="15.62890625" customWidth="1"/>
    <col min="15" max="15" width="2.15625" customWidth="1"/>
    <col min="18" max="18" width="11.26171875" customWidth="1"/>
    <col min="19" max="19" width="10.734375" customWidth="1"/>
    <col min="20" max="20" width="10.62890625" customWidth="1"/>
    <col min="21" max="21" width="9.89453125" customWidth="1"/>
    <col min="22" max="22" width="9.7890625" customWidth="1"/>
  </cols>
  <sheetData>
    <row r="1" spans="1:22" x14ac:dyDescent="0.55000000000000004">
      <c r="C1" s="31" t="s">
        <v>284</v>
      </c>
      <c r="D1" s="31"/>
      <c r="E1" s="31"/>
      <c r="F1" s="31"/>
      <c r="G1" s="31"/>
      <c r="H1" s="31"/>
      <c r="I1" s="31"/>
      <c r="K1" s="31" t="s">
        <v>356</v>
      </c>
      <c r="L1" s="31"/>
      <c r="M1" s="31"/>
      <c r="N1" s="31"/>
      <c r="P1" s="31" t="s">
        <v>357</v>
      </c>
      <c r="Q1" s="31"/>
      <c r="R1" s="31"/>
      <c r="S1" s="31"/>
      <c r="T1" s="31"/>
      <c r="U1" s="31"/>
      <c r="V1" s="31"/>
    </row>
    <row r="2" spans="1:22" s="5" customFormat="1" ht="28.9" customHeight="1" x14ac:dyDescent="0.55000000000000004">
      <c r="A2" s="5" t="s">
        <v>0</v>
      </c>
      <c r="C2" s="5" t="s">
        <v>20</v>
      </c>
      <c r="D2" s="5" t="s">
        <v>21</v>
      </c>
      <c r="E2" s="5" t="s">
        <v>23</v>
      </c>
      <c r="F2" s="5" t="s">
        <v>24</v>
      </c>
      <c r="G2" s="5" t="s">
        <v>43</v>
      </c>
      <c r="H2" s="5" t="s">
        <v>46</v>
      </c>
      <c r="I2" s="5" t="s">
        <v>25</v>
      </c>
      <c r="K2" s="5" t="s">
        <v>86</v>
      </c>
      <c r="L2" s="5" t="s">
        <v>294</v>
      </c>
      <c r="M2" s="5" t="s">
        <v>95</v>
      </c>
      <c r="N2" s="5" t="s">
        <v>91</v>
      </c>
      <c r="P2" s="4" t="s">
        <v>2</v>
      </c>
      <c r="Q2" s="4" t="s">
        <v>1</v>
      </c>
      <c r="R2" s="4" t="s">
        <v>333</v>
      </c>
      <c r="S2" s="4" t="s">
        <v>360</v>
      </c>
      <c r="T2" s="4" t="s">
        <v>361</v>
      </c>
      <c r="U2" s="4" t="s">
        <v>358</v>
      </c>
      <c r="V2" s="4" t="s">
        <v>359</v>
      </c>
    </row>
    <row r="3" spans="1:22" x14ac:dyDescent="0.55000000000000004">
      <c r="A3" t="s">
        <v>28</v>
      </c>
      <c r="C3" t="s">
        <v>26</v>
      </c>
      <c r="D3" t="s">
        <v>83</v>
      </c>
      <c r="E3" t="s">
        <v>22</v>
      </c>
      <c r="F3" t="s">
        <v>79</v>
      </c>
      <c r="G3" t="s">
        <v>44</v>
      </c>
      <c r="H3" t="s">
        <v>90</v>
      </c>
      <c r="I3" t="s">
        <v>69</v>
      </c>
      <c r="K3" t="s">
        <v>87</v>
      </c>
      <c r="L3" t="s">
        <v>92</v>
      </c>
      <c r="M3" t="s">
        <v>96</v>
      </c>
      <c r="N3" t="s">
        <v>92</v>
      </c>
      <c r="P3" s="6">
        <v>8</v>
      </c>
      <c r="Q3" s="6">
        <v>11</v>
      </c>
      <c r="R3" s="13">
        <f>Price.Table[[#This Row],[Length]]*Price.Table[[#This Row],[Width]]</f>
        <v>88</v>
      </c>
      <c r="S3" s="14">
        <v>9.99</v>
      </c>
      <c r="T3" s="11">
        <f>Price.Canvas.Slope*Price.Table[[#This Row],[Area]]+Price.Canvas.Yint</f>
        <v>12.199</v>
      </c>
      <c r="U3" s="11">
        <f>Price.Paint.Slope*Price.Table[[#This Row],[Area]]+Price.Paint.Yint</f>
        <v>4.4000000000000004</v>
      </c>
      <c r="V3" s="12">
        <f>SUM(Price.Table[[#This Row],[Price.Canvas.Pre]:[Price.Paint]])</f>
        <v>16.599</v>
      </c>
    </row>
    <row r="4" spans="1:22" x14ac:dyDescent="0.55000000000000004">
      <c r="A4" t="s">
        <v>23</v>
      </c>
      <c r="C4" t="s">
        <v>27</v>
      </c>
      <c r="D4" t="s">
        <v>85</v>
      </c>
      <c r="E4" t="s">
        <v>74</v>
      </c>
      <c r="F4" t="s">
        <v>27</v>
      </c>
      <c r="G4" t="s">
        <v>45</v>
      </c>
      <c r="I4" t="s">
        <v>30</v>
      </c>
      <c r="K4" t="s">
        <v>57</v>
      </c>
      <c r="L4" t="s">
        <v>297</v>
      </c>
      <c r="M4" t="s">
        <v>95</v>
      </c>
      <c r="N4" t="s">
        <v>93</v>
      </c>
      <c r="P4" s="6">
        <v>14</v>
      </c>
      <c r="Q4" s="6">
        <v>16</v>
      </c>
      <c r="R4" s="13">
        <f>Price.Table[[#This Row],[Length]]*Price.Table[[#This Row],[Width]]</f>
        <v>224</v>
      </c>
      <c r="S4" s="14"/>
      <c r="T4" s="11">
        <f>Price.Canvas.Slope*Price.Table[[#This Row],[Area]]+Price.Canvas.Yint</f>
        <v>15.939</v>
      </c>
      <c r="U4" s="11">
        <f>Price.Paint.Slope*Price.Table[[#This Row],[Area]]+Price.Paint.Yint</f>
        <v>11.200000000000001</v>
      </c>
      <c r="V4" s="12">
        <f>SUM(Price.Table[[#This Row],[Price.Canvas.Pre]:[Price.Paint]])</f>
        <v>27.139000000000003</v>
      </c>
    </row>
    <row r="5" spans="1:22" x14ac:dyDescent="0.55000000000000004">
      <c r="A5" t="s">
        <v>24</v>
      </c>
      <c r="C5" t="s">
        <v>31</v>
      </c>
      <c r="D5" t="s">
        <v>216</v>
      </c>
      <c r="E5" t="s">
        <v>118</v>
      </c>
      <c r="I5" t="s">
        <v>345</v>
      </c>
      <c r="K5" t="s">
        <v>102</v>
      </c>
      <c r="L5" t="s">
        <v>60</v>
      </c>
      <c r="N5" t="s">
        <v>94</v>
      </c>
      <c r="P5" s="6">
        <v>14</v>
      </c>
      <c r="Q5" s="6">
        <v>18</v>
      </c>
      <c r="R5" s="13">
        <f>Price.Table[[#This Row],[Length]]*Price.Table[[#This Row],[Width]]</f>
        <v>252</v>
      </c>
      <c r="S5" s="14">
        <v>14.99</v>
      </c>
      <c r="T5" s="11">
        <f>Price.Canvas.Slope*Price.Table[[#This Row],[Area]]+Price.Canvas.Yint</f>
        <v>16.709</v>
      </c>
      <c r="U5" s="11">
        <f>Price.Paint.Slope*Price.Table[[#This Row],[Area]]+Price.Paint.Yint</f>
        <v>12.600000000000001</v>
      </c>
      <c r="V5" s="12">
        <f>SUM(Price.Table[[#This Row],[Price.Canvas.Pre]:[Price.Paint]])</f>
        <v>29.309000000000001</v>
      </c>
    </row>
    <row r="6" spans="1:22" x14ac:dyDescent="0.55000000000000004">
      <c r="A6" t="s">
        <v>25</v>
      </c>
      <c r="C6" t="s">
        <v>70</v>
      </c>
      <c r="E6" t="s">
        <v>404</v>
      </c>
      <c r="K6" t="s">
        <v>280</v>
      </c>
      <c r="P6" s="6">
        <v>16</v>
      </c>
      <c r="Q6" s="6">
        <v>16</v>
      </c>
      <c r="R6" s="13">
        <f>Price.Table[[#This Row],[Length]]*Price.Table[[#This Row],[Width]]</f>
        <v>256</v>
      </c>
      <c r="S6" s="14"/>
      <c r="T6" s="11">
        <f>Price.Canvas.Slope*Price.Table[[#This Row],[Area]]+Price.Canvas.Yint</f>
        <v>16.818999999999999</v>
      </c>
      <c r="U6" s="11">
        <f>Price.Paint.Slope*Price.Table[[#This Row],[Area]]+Price.Paint.Yint</f>
        <v>12.8</v>
      </c>
      <c r="V6" s="12">
        <f>SUM(Price.Table[[#This Row],[Price.Canvas.Pre]:[Price.Paint]])</f>
        <v>29.619</v>
      </c>
    </row>
    <row r="7" spans="1:22" x14ac:dyDescent="0.55000000000000004">
      <c r="A7" t="s">
        <v>21</v>
      </c>
      <c r="C7" t="s">
        <v>68</v>
      </c>
      <c r="K7" t="s">
        <v>402</v>
      </c>
      <c r="P7" s="6">
        <v>16</v>
      </c>
      <c r="Q7" s="6">
        <v>20</v>
      </c>
      <c r="R7" s="13">
        <f>Price.Table[[#This Row],[Length]]*Price.Table[[#This Row],[Width]]</f>
        <v>320</v>
      </c>
      <c r="S7" s="14"/>
      <c r="T7" s="11">
        <f>Price.Canvas.Slope*Price.Table[[#This Row],[Area]]+Price.Canvas.Yint</f>
        <v>18.579000000000001</v>
      </c>
      <c r="U7" s="11">
        <f>Price.Paint.Slope*Price.Table[[#This Row],[Area]]+Price.Paint.Yint</f>
        <v>16</v>
      </c>
      <c r="V7" s="12">
        <f>SUM(Price.Table[[#This Row],[Price.Canvas.Pre]:[Price.Paint]])</f>
        <v>34.579000000000001</v>
      </c>
    </row>
    <row r="8" spans="1:22" x14ac:dyDescent="0.55000000000000004">
      <c r="A8" t="s">
        <v>32</v>
      </c>
      <c r="C8" t="s">
        <v>67</v>
      </c>
      <c r="P8" s="6">
        <v>16</v>
      </c>
      <c r="Q8" s="6">
        <v>22</v>
      </c>
      <c r="R8" s="13">
        <f>Price.Table[[#This Row],[Length]]*Price.Table[[#This Row],[Width]]</f>
        <v>352</v>
      </c>
      <c r="S8" s="14"/>
      <c r="T8" s="11">
        <f>Price.Canvas.Slope*Price.Table[[#This Row],[Area]]+Price.Canvas.Yint</f>
        <v>19.459</v>
      </c>
      <c r="U8" s="11">
        <f>Price.Paint.Slope*Price.Table[[#This Row],[Area]]+Price.Paint.Yint</f>
        <v>17.600000000000001</v>
      </c>
      <c r="V8" s="12">
        <f>SUM(Price.Table[[#This Row],[Price.Canvas.Pre]:[Price.Paint]])</f>
        <v>37.058999999999997</v>
      </c>
    </row>
    <row r="9" spans="1:22" x14ac:dyDescent="0.55000000000000004">
      <c r="A9" t="s">
        <v>43</v>
      </c>
      <c r="P9" s="6">
        <v>18</v>
      </c>
      <c r="Q9" s="6">
        <v>24</v>
      </c>
      <c r="R9" s="13">
        <f>Price.Table[[#This Row],[Length]]*Price.Table[[#This Row],[Width]]</f>
        <v>432</v>
      </c>
      <c r="S9" s="14">
        <v>19.989999999999998</v>
      </c>
      <c r="T9" s="11">
        <f>Price.Canvas.Slope*Price.Table[[#This Row],[Area]]+Price.Canvas.Yint</f>
        <v>21.658999999999999</v>
      </c>
      <c r="U9" s="11">
        <f>Price.Paint.Slope*Price.Table[[#This Row],[Area]]+Price.Paint.Yint</f>
        <v>21.6</v>
      </c>
      <c r="V9" s="12">
        <f>SUM(Price.Table[[#This Row],[Price.Canvas.Pre]:[Price.Paint]])</f>
        <v>43.259</v>
      </c>
    </row>
    <row r="10" spans="1:22" x14ac:dyDescent="0.55000000000000004">
      <c r="A10" t="s">
        <v>46</v>
      </c>
      <c r="P10" s="6">
        <v>20</v>
      </c>
      <c r="Q10" s="6">
        <v>24</v>
      </c>
      <c r="R10" s="13">
        <f>Price.Table[[#This Row],[Length]]*Price.Table[[#This Row],[Width]]</f>
        <v>480</v>
      </c>
      <c r="S10" s="14">
        <v>22.99</v>
      </c>
      <c r="T10" s="11">
        <f>Price.Canvas.Slope*Price.Table[[#This Row],[Area]]+Price.Canvas.Yint</f>
        <v>22.978999999999999</v>
      </c>
      <c r="U10" s="11">
        <f>Price.Paint.Slope*Price.Table[[#This Row],[Area]]+Price.Paint.Yint</f>
        <v>24</v>
      </c>
      <c r="V10" s="12">
        <f>SUM(Price.Table[[#This Row],[Price.Canvas.Pre]:[Price.Paint]])</f>
        <v>46.978999999999999</v>
      </c>
    </row>
    <row r="11" spans="1:22" x14ac:dyDescent="0.55000000000000004">
      <c r="P11" s="6">
        <v>24</v>
      </c>
      <c r="Q11" s="6">
        <v>24</v>
      </c>
      <c r="R11" s="13">
        <f>Price.Table[[#This Row],[Length]]*Price.Table[[#This Row],[Width]]</f>
        <v>576</v>
      </c>
      <c r="S11" s="14">
        <v>24.99</v>
      </c>
      <c r="T11" s="11">
        <f>Price.Canvas.Slope*Price.Table[[#This Row],[Area]]+Price.Canvas.Yint</f>
        <v>25.619</v>
      </c>
      <c r="U11" s="11">
        <f>Price.Paint.Slope*Price.Table[[#This Row],[Area]]+Price.Paint.Yint</f>
        <v>28.8</v>
      </c>
      <c r="V11" s="12">
        <f>SUM(Price.Table[[#This Row],[Price.Canvas.Pre]:[Price.Paint]])</f>
        <v>54.418999999999997</v>
      </c>
    </row>
    <row r="12" spans="1:22" x14ac:dyDescent="0.55000000000000004">
      <c r="P12" s="6">
        <v>20</v>
      </c>
      <c r="Q12" s="6">
        <v>30</v>
      </c>
      <c r="R12" s="13">
        <f>Price.Table[[#This Row],[Length]]*Price.Table[[#This Row],[Width]]</f>
        <v>600</v>
      </c>
      <c r="S12" s="14">
        <v>26.99</v>
      </c>
      <c r="T12" s="11">
        <f>Price.Canvas.Slope*Price.Table[[#This Row],[Area]]+Price.Canvas.Yint</f>
        <v>26.279</v>
      </c>
      <c r="U12" s="11">
        <f>Price.Paint.Slope*Price.Table[[#This Row],[Area]]+Price.Paint.Yint</f>
        <v>30</v>
      </c>
      <c r="V12" s="12">
        <f>SUM(Price.Table[[#This Row],[Price.Canvas.Pre]:[Price.Paint]])</f>
        <v>56.278999999999996</v>
      </c>
    </row>
    <row r="13" spans="1:22" x14ac:dyDescent="0.55000000000000004">
      <c r="P13" s="6">
        <v>22</v>
      </c>
      <c r="Q13" s="6">
        <v>28</v>
      </c>
      <c r="R13" s="13">
        <f>Price.Table[[#This Row],[Length]]*Price.Table[[#This Row],[Width]]</f>
        <v>616</v>
      </c>
      <c r="S13" s="14">
        <v>27.99</v>
      </c>
      <c r="T13" s="11">
        <f>Price.Canvas.Slope*Price.Table[[#This Row],[Area]]+Price.Canvas.Yint</f>
        <v>26.719000000000001</v>
      </c>
      <c r="U13" s="11">
        <f>Price.Paint.Slope*Price.Table[[#This Row],[Area]]+Price.Paint.Yint</f>
        <v>30.8</v>
      </c>
      <c r="V13" s="12">
        <f>SUM(Price.Table[[#This Row],[Price.Canvas.Pre]:[Price.Paint]])</f>
        <v>57.519000000000005</v>
      </c>
    </row>
    <row r="14" spans="1:22" x14ac:dyDescent="0.55000000000000004">
      <c r="P14" s="6">
        <v>24</v>
      </c>
      <c r="Q14" s="6">
        <v>30</v>
      </c>
      <c r="R14" s="13">
        <f>Price.Table[[#This Row],[Length]]*Price.Table[[#This Row],[Width]]</f>
        <v>720</v>
      </c>
      <c r="S14" s="14">
        <v>29.99</v>
      </c>
      <c r="T14" s="11">
        <f>Price.Canvas.Slope*Price.Table[[#This Row],[Area]]+Price.Canvas.Yint</f>
        <v>29.579000000000001</v>
      </c>
      <c r="U14" s="11">
        <f>Price.Paint.Slope*Price.Table[[#This Row],[Area]]+Price.Paint.Yint</f>
        <v>36</v>
      </c>
      <c r="V14" s="12">
        <f>SUM(Price.Table[[#This Row],[Price.Canvas.Pre]:[Price.Paint]])</f>
        <v>65.579000000000008</v>
      </c>
    </row>
    <row r="15" spans="1:22" x14ac:dyDescent="0.55000000000000004">
      <c r="P15" s="6">
        <v>24</v>
      </c>
      <c r="Q15" s="6">
        <v>36</v>
      </c>
      <c r="R15" s="13">
        <f>Price.Table[[#This Row],[Length]]*Price.Table[[#This Row],[Width]]</f>
        <v>864</v>
      </c>
      <c r="S15" s="14">
        <v>34.99</v>
      </c>
      <c r="T15" s="11">
        <f>Price.Canvas.Slope*Price.Table[[#This Row],[Area]]+Price.Canvas.Yint</f>
        <v>33.539000000000001</v>
      </c>
      <c r="U15" s="11">
        <f>Price.Paint.Slope*Price.Table[[#This Row],[Area]]+Price.Paint.Yint</f>
        <v>43.2</v>
      </c>
      <c r="V15" s="12">
        <f>SUM(Price.Table[[#This Row],[Price.Canvas.Pre]:[Price.Paint]])</f>
        <v>76.739000000000004</v>
      </c>
    </row>
    <row r="16" spans="1:22" x14ac:dyDescent="0.55000000000000004">
      <c r="P16" s="6">
        <v>27</v>
      </c>
      <c r="Q16" s="6">
        <v>33</v>
      </c>
      <c r="R16" s="13">
        <f>Price.Table[[#This Row],[Length]]*Price.Table[[#This Row],[Width]]</f>
        <v>891</v>
      </c>
      <c r="S16" s="14"/>
      <c r="T16" s="11">
        <f>Price.Canvas.Slope*Price.Table[[#This Row],[Area]]+Price.Canvas.Yint</f>
        <v>34.281500000000001</v>
      </c>
      <c r="U16" s="11">
        <f>Price.Paint.Slope*Price.Table[[#This Row],[Area]]+Price.Paint.Yint</f>
        <v>44.550000000000004</v>
      </c>
      <c r="V16" s="12">
        <f>SUM(Price.Table[[#This Row],[Price.Canvas.Pre]:[Price.Paint]])</f>
        <v>78.831500000000005</v>
      </c>
    </row>
    <row r="17" spans="16:22" x14ac:dyDescent="0.55000000000000004">
      <c r="P17" s="6">
        <v>30</v>
      </c>
      <c r="Q17" s="6">
        <v>30</v>
      </c>
      <c r="R17" s="13">
        <f>Price.Table[[#This Row],[Length]]*Price.Table[[#This Row],[Width]]</f>
        <v>900</v>
      </c>
      <c r="S17" s="14">
        <v>36.99</v>
      </c>
      <c r="T17" s="11">
        <f>Price.Canvas.Slope*Price.Table[[#This Row],[Area]]+Price.Canvas.Yint</f>
        <v>34.528999999999996</v>
      </c>
      <c r="U17" s="11">
        <f>Price.Paint.Slope*Price.Table[[#This Row],[Area]]+Price.Paint.Yint</f>
        <v>45</v>
      </c>
      <c r="V17" s="12">
        <f>SUM(Price.Table[[#This Row],[Price.Canvas.Pre]:[Price.Paint]])</f>
        <v>79.528999999999996</v>
      </c>
    </row>
    <row r="18" spans="16:22" x14ac:dyDescent="0.55000000000000004">
      <c r="P18" s="6">
        <v>30</v>
      </c>
      <c r="Q18" s="6">
        <v>36</v>
      </c>
      <c r="R18" s="13">
        <f>Price.Table[[#This Row],[Length]]*Price.Table[[#This Row],[Width]]</f>
        <v>1080</v>
      </c>
      <c r="S18" s="14"/>
      <c r="T18" s="11">
        <f>Price.Canvas.Slope*Price.Table[[#This Row],[Area]]+Price.Canvas.Yint</f>
        <v>39.478999999999999</v>
      </c>
      <c r="U18" s="11">
        <f>Price.Paint.Slope*Price.Table[[#This Row],[Area]]+Price.Paint.Yint</f>
        <v>54</v>
      </c>
      <c r="V18" s="12">
        <f>SUM(Price.Table[[#This Row],[Price.Canvas.Pre]:[Price.Paint]])</f>
        <v>93.478999999999999</v>
      </c>
    </row>
    <row r="19" spans="16:22" x14ac:dyDescent="0.55000000000000004">
      <c r="P19" s="6">
        <v>24</v>
      </c>
      <c r="Q19" s="6">
        <v>48</v>
      </c>
      <c r="R19" s="13">
        <f>Price.Table[[#This Row],[Length]]*Price.Table[[#This Row],[Width]]</f>
        <v>1152</v>
      </c>
      <c r="S19" s="14">
        <v>39.99</v>
      </c>
      <c r="T19" s="11">
        <f>Price.Canvas.Slope*Price.Table[[#This Row],[Area]]+Price.Canvas.Yint</f>
        <v>41.459000000000003</v>
      </c>
      <c r="U19" s="11">
        <f>Price.Paint.Slope*Price.Table[[#This Row],[Area]]+Price.Paint.Yint</f>
        <v>57.6</v>
      </c>
      <c r="V19" s="12">
        <f>SUM(Price.Table[[#This Row],[Price.Canvas.Pre]:[Price.Paint]])</f>
        <v>99.058999999999997</v>
      </c>
    </row>
    <row r="20" spans="16:22" x14ac:dyDescent="0.55000000000000004">
      <c r="P20" s="6">
        <v>30</v>
      </c>
      <c r="Q20" s="6">
        <v>40</v>
      </c>
      <c r="R20" s="13">
        <f>Price.Table[[#This Row],[Length]]*Price.Table[[#This Row],[Width]]</f>
        <v>1200</v>
      </c>
      <c r="S20" s="14">
        <v>44.99</v>
      </c>
      <c r="T20" s="11">
        <f>Price.Canvas.Slope*Price.Table[[#This Row],[Area]]+Price.Canvas.Yint</f>
        <v>42.778999999999996</v>
      </c>
      <c r="U20" s="11">
        <f>Price.Paint.Slope*Price.Table[[#This Row],[Area]]+Price.Paint.Yint</f>
        <v>60</v>
      </c>
      <c r="V20" s="12">
        <f>SUM(Price.Table[[#This Row],[Price.Canvas.Pre]:[Price.Paint]])</f>
        <v>102.779</v>
      </c>
    </row>
    <row r="21" spans="16:22" x14ac:dyDescent="0.55000000000000004">
      <c r="P21" s="6">
        <v>36</v>
      </c>
      <c r="Q21" s="6">
        <v>36</v>
      </c>
      <c r="R21" s="13">
        <f>Price.Table[[#This Row],[Length]]*Price.Table[[#This Row],[Width]]</f>
        <v>1296</v>
      </c>
      <c r="S21" s="14"/>
      <c r="T21" s="11">
        <f>Price.Canvas.Slope*Price.Table[[#This Row],[Area]]+Price.Canvas.Yint</f>
        <v>45.418999999999997</v>
      </c>
      <c r="U21" s="11">
        <f>Price.Paint.Slope*Price.Table[[#This Row],[Area]]+Price.Paint.Yint</f>
        <v>64.8</v>
      </c>
      <c r="V21" s="12">
        <f>SUM(Price.Table[[#This Row],[Price.Canvas.Pre]:[Price.Paint]])</f>
        <v>110.21899999999999</v>
      </c>
    </row>
    <row r="22" spans="16:22" x14ac:dyDescent="0.55000000000000004">
      <c r="P22" s="6">
        <v>24</v>
      </c>
      <c r="Q22" s="6">
        <v>60</v>
      </c>
      <c r="R22" s="13">
        <f>Price.Table[[#This Row],[Length]]*Price.Table[[#This Row],[Width]]</f>
        <v>1440</v>
      </c>
      <c r="S22" s="14"/>
      <c r="T22" s="11">
        <f>Price.Canvas.Slope*Price.Table[[#This Row],[Area]]+Price.Canvas.Yint</f>
        <v>49.379000000000005</v>
      </c>
      <c r="U22" s="11">
        <f>Price.Paint.Slope*Price.Table[[#This Row],[Area]]+Price.Paint.Yint</f>
        <v>72</v>
      </c>
      <c r="V22" s="12">
        <f>SUM(Price.Table[[#This Row],[Price.Canvas.Pre]:[Price.Paint]])</f>
        <v>121.379</v>
      </c>
    </row>
    <row r="23" spans="16:22" x14ac:dyDescent="0.55000000000000004">
      <c r="P23" s="6">
        <v>30</v>
      </c>
      <c r="Q23" s="6">
        <v>48</v>
      </c>
      <c r="R23" s="13">
        <f>Price.Table[[#This Row],[Length]]*Price.Table[[#This Row],[Width]]</f>
        <v>1440</v>
      </c>
      <c r="S23" s="14">
        <v>49.99</v>
      </c>
      <c r="T23" s="11">
        <f>Price.Canvas.Slope*Price.Table[[#This Row],[Area]]+Price.Canvas.Yint</f>
        <v>49.379000000000005</v>
      </c>
      <c r="U23" s="11">
        <f>Price.Paint.Slope*Price.Table[[#This Row],[Area]]+Price.Paint.Yint</f>
        <v>72</v>
      </c>
      <c r="V23" s="12">
        <f>SUM(Price.Table[[#This Row],[Price.Canvas.Pre]:[Price.Paint]])</f>
        <v>121.379</v>
      </c>
    </row>
    <row r="24" spans="16:22" x14ac:dyDescent="0.55000000000000004">
      <c r="P24" s="6">
        <v>36</v>
      </c>
      <c r="Q24" s="6">
        <v>48</v>
      </c>
      <c r="R24" s="13">
        <f>Price.Table[[#This Row],[Length]]*Price.Table[[#This Row],[Width]]</f>
        <v>1728</v>
      </c>
      <c r="S24" s="14">
        <v>52.99</v>
      </c>
      <c r="T24" s="11">
        <f>Price.Canvas.Slope*Price.Table[[#This Row],[Area]]+Price.Canvas.Yint</f>
        <v>57.299000000000007</v>
      </c>
      <c r="U24" s="11">
        <f>Price.Paint.Slope*Price.Table[[#This Row],[Area]]+Price.Paint.Yint</f>
        <v>86.4</v>
      </c>
      <c r="V24" s="12">
        <f>SUM(Price.Table[[#This Row],[Price.Canvas.Pre]:[Price.Paint]])</f>
        <v>143.69900000000001</v>
      </c>
    </row>
    <row r="25" spans="16:22" x14ac:dyDescent="0.55000000000000004">
      <c r="P25" s="6">
        <v>40</v>
      </c>
      <c r="Q25" s="6">
        <v>48</v>
      </c>
      <c r="R25" s="13">
        <f>Price.Table[[#This Row],[Length]]*Price.Table[[#This Row],[Width]]</f>
        <v>1920</v>
      </c>
      <c r="S25" s="14"/>
      <c r="T25" s="11">
        <f>Price.Canvas.Slope*Price.Table[[#This Row],[Area]]+Price.Canvas.Yint</f>
        <v>62.578999999999994</v>
      </c>
      <c r="U25" s="11">
        <f>Price.Paint.Slope*Price.Table[[#This Row],[Area]]+Price.Paint.Yint</f>
        <v>96</v>
      </c>
      <c r="V25" s="12">
        <f>SUM(Price.Table[[#This Row],[Price.Canvas.Pre]:[Price.Paint]])</f>
        <v>158.57900000000001</v>
      </c>
    </row>
  </sheetData>
  <mergeCells count="3">
    <mergeCell ref="C1:I1"/>
    <mergeCell ref="K1:N1"/>
    <mergeCell ref="P1:V1"/>
  </mergeCells>
  <conditionalFormatting sqref="R3:R25">
    <cfRule type="duplicateValues" dxfId="0" priority="1"/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portfolio</vt:lpstr>
      <vt:lpstr>profit</vt:lpstr>
      <vt:lpstr>lists</vt:lpstr>
      <vt:lpstr>Animals</vt:lpstr>
      <vt:lpstr>Automotive</vt:lpstr>
      <vt:lpstr>Category</vt:lpstr>
      <vt:lpstr>Comics</vt:lpstr>
      <vt:lpstr>Framed</vt:lpstr>
      <vt:lpstr>Landscape</vt:lpstr>
      <vt:lpstr>Portrait</vt:lpstr>
      <vt:lpstr>Sports</vt:lpstr>
      <vt:lpstr>Status.Info</vt:lpstr>
      <vt:lpstr>Status.Photo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Moore, Zachary</cp:lastModifiedBy>
  <dcterms:created xsi:type="dcterms:W3CDTF">2020-10-17T15:15:24Z</dcterms:created>
  <dcterms:modified xsi:type="dcterms:W3CDTF">2024-10-24T17:48:35Z</dcterms:modified>
</cp:coreProperties>
</file>